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40A85CA-942B-4778-B987-4791B6A43809}" xr6:coauthVersionLast="47" xr6:coauthVersionMax="47" xr10:uidLastSave="{00000000-0000-0000-0000-000000000000}"/>
  <bookViews>
    <workbookView xWindow="-120" yWindow="-120" windowWidth="20730" windowHeight="11040" firstSheet="17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  <sheet name="Hoja1" sheetId="39" r:id="rId25"/>
  </sheets>
  <definedNames>
    <definedName name="_xlnm._FilterDatabase" localSheetId="8" hidden="1">JULIO_2025!#REF!</definedName>
    <definedName name="DatosExternos_1" localSheetId="21" hidden="1">DIM!$A$1:$J$588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9" i="17" l="1" a="1"/>
  <c r="AN10" i="17" a="1"/>
  <c r="AN11" i="17" a="1"/>
  <c r="AN12" i="17" a="1"/>
  <c r="AN13" i="17" a="1"/>
  <c r="AN14" i="17" a="1"/>
  <c r="AN15" i="17" a="1"/>
  <c r="AN16" i="17" a="1"/>
  <c r="AN17" i="17" a="1"/>
  <c r="AN18" i="17" a="1"/>
  <c r="AN19" i="17" a="1"/>
  <c r="AN20" i="17" a="1"/>
  <c r="AN21" i="17" a="1"/>
  <c r="AN22" i="17" a="1"/>
  <c r="AN23" i="17" a="1"/>
  <c r="AN24" i="17" a="1"/>
  <c r="AN25" i="17" a="1"/>
  <c r="AN26" i="17" a="1"/>
  <c r="AN27" i="17" a="1"/>
  <c r="AN28" i="17" a="1"/>
  <c r="AN29" i="17" a="1"/>
  <c r="AN30" i="17" a="1"/>
  <c r="AN31" i="17" a="1"/>
  <c r="AN32" i="17" a="1"/>
  <c r="AN33" i="17" a="1"/>
  <c r="AN34" i="17" a="1"/>
  <c r="AN35" i="17" a="1"/>
  <c r="AN36" i="17" a="1"/>
  <c r="AN37" i="17" a="1"/>
  <c r="AN38" i="17" a="1"/>
  <c r="AN39" i="17" a="1"/>
  <c r="AN40" i="17" a="1"/>
  <c r="AN41" i="17" a="1"/>
  <c r="AN42" i="17" a="1"/>
  <c r="AN43" i="17" a="1"/>
  <c r="AN44" i="17" a="1"/>
  <c r="AN45" i="17" a="1"/>
  <c r="AN46" i="17" a="1"/>
  <c r="AN47" i="17" a="1"/>
  <c r="AN48" i="17" a="1"/>
  <c r="AN49" i="17" a="1"/>
  <c r="AN50" i="17" a="1"/>
  <c r="AN51" i="17" a="1"/>
  <c r="AN52" i="17" a="1"/>
  <c r="AN53" i="17" a="1"/>
  <c r="AN54" i="17" a="1"/>
  <c r="AN55" i="17" a="1"/>
  <c r="AN56" i="17" a="1"/>
  <c r="AO54" i="17"/>
  <c r="AO55" i="17"/>
  <c r="AO56" i="17"/>
  <c r="A214" i="22"/>
  <c r="B53" i="17" a="1"/>
  <c r="B54" i="17" a="1"/>
  <c r="B55" i="17" a="1"/>
  <c r="H53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AO48" i="17"/>
  <c r="AO49" i="17"/>
  <c r="AO50" i="17"/>
  <c r="AO51" i="17"/>
  <c r="AO52" i="17"/>
  <c r="AO53" i="17"/>
  <c r="B42" i="17" a="1"/>
  <c r="B51" i="17" a="1"/>
  <c r="B52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0" i="17" a="1"/>
  <c r="A209" i="22"/>
  <c r="A210" i="22"/>
  <c r="A211" i="22"/>
  <c r="A212" i="22"/>
  <c r="A213" i="22"/>
  <c r="A215" i="22"/>
  <c r="B49" i="17" a="1"/>
  <c r="B48" i="17" a="1"/>
  <c r="B47" i="17" a="1"/>
  <c r="B46" i="17" a="1"/>
  <c r="A6" i="30"/>
  <c r="B36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7" i="17" a="1"/>
  <c r="B38" i="17" a="1"/>
  <c r="B39" i="17" a="1"/>
  <c r="B40" i="17" a="1"/>
  <c r="B41" i="17" a="1"/>
  <c r="K41" i="17" s="1" a="1"/>
  <c r="B43" i="17" a="1"/>
  <c r="B44" i="17" a="1"/>
  <c r="B45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P54" i="17" l="1"/>
  <c r="P55" i="17"/>
  <c r="P56" i="17"/>
  <c r="H54" i="17" a="1"/>
  <c r="A53" i="17" a="1"/>
  <c r="A54" i="17" a="1"/>
  <c r="A55" i="17" a="1"/>
  <c r="F6" i="38"/>
  <c r="F13" i="38"/>
  <c r="F16" i="38"/>
  <c r="F20" i="38"/>
  <c r="F21" i="38"/>
  <c r="F25" i="38"/>
  <c r="F27" i="38"/>
  <c r="F31" i="38"/>
  <c r="F38" i="38"/>
  <c r="F42" i="38"/>
  <c r="F44" i="38"/>
  <c r="F48" i="38"/>
  <c r="F9" i="38"/>
  <c r="F18" i="38"/>
  <c r="F23" i="38"/>
  <c r="F28" i="38"/>
  <c r="F33" i="38"/>
  <c r="F35" i="38"/>
  <c r="F39" i="38"/>
  <c r="F46" i="38"/>
  <c r="F49" i="38"/>
  <c r="I42" i="17" a="1"/>
  <c r="F2" i="38"/>
  <c r="F4" i="38"/>
  <c r="F3" i="38"/>
  <c r="F14" i="38"/>
  <c r="F19" i="38"/>
  <c r="F22" i="38"/>
  <c r="F24" i="38"/>
  <c r="F29" i="38"/>
  <c r="F32" i="38"/>
  <c r="F36" i="38"/>
  <c r="F43" i="38"/>
  <c r="K42" i="17" a="1"/>
  <c r="H51" i="17" a="1"/>
  <c r="I51" i="17" a="1"/>
  <c r="I52" i="17" a="1"/>
  <c r="J51" i="17" a="1"/>
  <c r="K52" i="17" a="1"/>
  <c r="F8" i="38"/>
  <c r="F5" i="38"/>
  <c r="F15" i="38"/>
  <c r="F26" i="38"/>
  <c r="F30" i="38"/>
  <c r="F37" i="38"/>
  <c r="F41" i="38"/>
  <c r="F45" i="38"/>
  <c r="F50" i="38"/>
  <c r="J42" i="17" a="1"/>
  <c r="F17" i="38"/>
  <c r="F11" i="38"/>
  <c r="F12" i="38"/>
  <c r="F10" i="38"/>
  <c r="F40" i="38"/>
  <c r="H42" i="17" a="1"/>
  <c r="H52" i="17" a="1"/>
  <c r="J52" i="17" a="1"/>
  <c r="K51" i="17" a="1"/>
  <c r="F7" i="38"/>
  <c r="F34" i="38"/>
  <c r="F47" i="38"/>
  <c r="G84" i="38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42" i="17" a="1"/>
  <c r="P52" i="17"/>
  <c r="P53" i="17"/>
  <c r="P44" i="17"/>
  <c r="A51" i="17" a="1"/>
  <c r="A52" i="17" a="1"/>
  <c r="H58" i="36" a="1"/>
  <c r="I58" i="36" a="1"/>
  <c r="J58" i="36" a="1"/>
  <c r="K58" i="36" a="1"/>
  <c r="AV13" i="36"/>
  <c r="AV12" i="36"/>
  <c r="AV11" i="36"/>
  <c r="AV10" i="36"/>
  <c r="AV9" i="36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P51" i="17"/>
  <c r="P45" i="17"/>
  <c r="P46" i="17"/>
  <c r="P47" i="17"/>
  <c r="P48" i="17"/>
  <c r="P49" i="17"/>
  <c r="P50" i="17"/>
  <c r="H50" i="17" a="1"/>
  <c r="I50" i="17" a="1"/>
  <c r="J50" i="17" a="1"/>
  <c r="K50" i="17" a="1"/>
  <c r="A50" i="17" a="1"/>
  <c r="H49" i="17" a="1"/>
  <c r="J49" i="17" a="1"/>
  <c r="K49" i="17" a="1"/>
  <c r="I49" i="17" a="1"/>
  <c r="A49" i="17" a="1"/>
  <c r="K48" i="17" a="1"/>
  <c r="I48" i="17" a="1"/>
  <c r="H48" i="17" a="1"/>
  <c r="J48" i="17" a="1"/>
  <c r="A48" i="17" a="1"/>
  <c r="I47" i="17" a="1"/>
  <c r="K47" i="17" a="1"/>
  <c r="J47" i="17" a="1"/>
  <c r="A47" i="17" a="1"/>
  <c r="H47" i="17" a="1"/>
  <c r="K46" i="17" a="1"/>
  <c r="H46" i="17" a="1"/>
  <c r="I46" i="17" a="1"/>
  <c r="J46" i="17" a="1"/>
  <c r="A46" i="17" a="1"/>
  <c r="J36" i="17" a="1"/>
  <c r="A36" i="17" a="1"/>
  <c r="K36" i="17" a="1"/>
  <c r="I36" i="17" a="1"/>
  <c r="H36" i="17" a="1"/>
  <c r="K45" i="17" a="1"/>
  <c r="J45" i="17" a="1"/>
  <c r="I45" i="17" a="1"/>
  <c r="H45" i="17" a="1"/>
  <c r="A45" i="17" a="1"/>
  <c r="E45" i="17" s="1"/>
  <c r="P43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4" i="17" a="1"/>
  <c r="J44" i="17" a="1"/>
  <c r="K44" i="17" a="1"/>
  <c r="H44" i="17" a="1"/>
  <c r="I44" i="17" a="1"/>
  <c r="A43" i="17" a="1"/>
  <c r="J43" i="17" a="1"/>
  <c r="K43" i="17" a="1"/>
  <c r="H43" i="17" a="1"/>
  <c r="I43" i="17" a="1"/>
  <c r="A41" i="17" a="1"/>
  <c r="J41" i="17" a="1"/>
  <c r="I41" i="17" a="1"/>
  <c r="H41" i="17" a="1"/>
  <c r="E53" i="17" l="1"/>
  <c r="E54" i="17"/>
  <c r="E55" i="17"/>
  <c r="K8" i="38"/>
  <c r="E42" i="17"/>
  <c r="E51" i="17"/>
  <c r="E52" i="17"/>
  <c r="K10" i="38"/>
  <c r="K5" i="38"/>
  <c r="K2" i="38"/>
  <c r="K3" i="38"/>
  <c r="K12" i="38"/>
  <c r="K4" i="38"/>
  <c r="K13" i="38"/>
  <c r="K11" i="38"/>
  <c r="K9" i="38"/>
  <c r="K7" i="38"/>
  <c r="K6" i="38"/>
  <c r="O58" i="36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E56" i="37"/>
  <c r="O14" i="37" s="1"/>
  <c r="E57" i="37"/>
  <c r="O19" i="37" s="1"/>
  <c r="E58" i="36"/>
  <c r="E53" i="36"/>
  <c r="E50" i="17"/>
  <c r="E49" i="17"/>
  <c r="E48" i="17"/>
  <c r="E47" i="17"/>
  <c r="E46" i="17"/>
  <c r="E36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4" i="17"/>
  <c r="E43" i="17"/>
  <c r="E41" i="17"/>
  <c r="O24" i="35" l="1"/>
  <c r="O36" i="35"/>
  <c r="O20" i="35"/>
  <c r="O45" i="35"/>
  <c r="O46" i="35"/>
  <c r="G41" i="38"/>
  <c r="G4" i="38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O29" i="35"/>
  <c r="O23" i="35"/>
  <c r="O42" i="35"/>
  <c r="O23" i="36"/>
  <c r="O38" i="35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BP9" i="17" l="1" a="1"/>
  <c r="BP10" i="17" a="1"/>
  <c r="BP11" i="17" a="1"/>
  <c r="BP13" i="17" a="1"/>
  <c r="A194" i="22"/>
  <c r="A195" i="22"/>
  <c r="A196" i="22"/>
  <c r="P42" i="17" l="1"/>
  <c r="K35" i="17" a="1"/>
  <c r="J35" i="17" a="1"/>
  <c r="H35" i="17" a="1"/>
  <c r="I35" i="17" a="1"/>
  <c r="K34" i="17" a="1"/>
  <c r="H34" i="17" a="1"/>
  <c r="I34" i="17" a="1"/>
  <c r="J34" i="17" a="1"/>
  <c r="J31" i="17" a="1"/>
  <c r="I31" i="17" a="1"/>
  <c r="K31" i="17" a="1"/>
  <c r="H31" i="17" a="1"/>
  <c r="K30" i="17" a="1"/>
  <c r="J30" i="17" a="1"/>
  <c r="H30" i="17" a="1"/>
  <c r="I30" i="17" a="1"/>
  <c r="H29" i="17" a="1"/>
  <c r="I29" i="17" a="1"/>
  <c r="J29" i="17" a="1"/>
  <c r="K29" i="17" a="1"/>
  <c r="P31" i="17"/>
  <c r="P35" i="17"/>
  <c r="P34" i="17"/>
  <c r="P36" i="17"/>
  <c r="P37" i="17"/>
  <c r="P32" i="17"/>
  <c r="P38" i="17"/>
  <c r="P33" i="17"/>
  <c r="H33" i="17" a="1"/>
  <c r="I33" i="17" a="1"/>
  <c r="J33" i="17" a="1"/>
  <c r="K33" i="17" a="1"/>
  <c r="H32" i="17" a="1"/>
  <c r="I32" i="17" a="1"/>
  <c r="J32" i="17" a="1"/>
  <c r="K32" i="17" a="1"/>
  <c r="P41" i="17"/>
  <c r="P40" i="17"/>
  <c r="H40" i="17" a="1"/>
  <c r="P39" i="17"/>
  <c r="K40" i="17" a="1"/>
  <c r="J40" i="17" a="1"/>
  <c r="A40" i="17" a="1"/>
  <c r="I40" i="17" a="1"/>
  <c r="A39" i="17" a="1"/>
  <c r="E39" i="17" s="1"/>
  <c r="H39" i="17" a="1"/>
  <c r="I39" i="17" a="1"/>
  <c r="K39" i="17" a="1"/>
  <c r="J39" i="17" a="1"/>
  <c r="A38" i="17" a="1"/>
  <c r="E38" i="17" s="1"/>
  <c r="H38" i="17" a="1"/>
  <c r="I38" i="17" a="1"/>
  <c r="K38" i="17" a="1"/>
  <c r="J38" i="17" a="1"/>
  <c r="A37" i="17" a="1"/>
  <c r="E37" i="17" s="1"/>
  <c r="H37" i="17" a="1"/>
  <c r="I37" i="17" a="1"/>
  <c r="K37" i="17" a="1"/>
  <c r="J37" i="17" a="1"/>
  <c r="A35" i="17" a="1"/>
  <c r="H7" i="17" a="1"/>
  <c r="J7" i="17" a="1"/>
  <c r="K7" i="17" a="1"/>
  <c r="I7" i="17" a="1"/>
  <c r="A7" i="17" a="1"/>
  <c r="E7" i="17" s="1"/>
  <c r="O53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O54" i="17" s="1"/>
  <c r="A32" i="17" a="1"/>
  <c r="H25" i="17" a="1"/>
  <c r="K25" i="17" a="1"/>
  <c r="A25" i="17" a="1"/>
  <c r="I25" i="17" a="1"/>
  <c r="J25" i="17" a="1"/>
  <c r="I12" i="17" a="1"/>
  <c r="H12" i="17" a="1"/>
  <c r="K12" i="17" a="1"/>
  <c r="J12" i="17" a="1"/>
  <c r="A12" i="17" a="1"/>
  <c r="E12" i="17" s="1"/>
  <c r="O5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1" i="17" a="1"/>
  <c r="I18" i="17" a="1"/>
  <c r="A18" i="17" a="1"/>
  <c r="K18" i="17" a="1"/>
  <c r="H18" i="17" a="1"/>
  <c r="J18" i="17" a="1"/>
  <c r="A30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4" i="17" a="1"/>
  <c r="J24" i="17" a="1"/>
  <c r="H24" i="17" a="1"/>
  <c r="A24" i="17" a="1"/>
  <c r="I24" i="17" a="1"/>
  <c r="K16" i="17" a="1"/>
  <c r="J16" i="17" a="1"/>
  <c r="I16" i="17" a="1"/>
  <c r="H16" i="17" a="1"/>
  <c r="A16" i="17" a="1"/>
  <c r="A29" i="17" a="1"/>
  <c r="K23" i="17" a="1"/>
  <c r="H23" i="17" a="1"/>
  <c r="J23" i="17" a="1"/>
  <c r="A23" i="17" a="1"/>
  <c r="I23" i="17" a="1"/>
  <c r="H22" i="17" a="1"/>
  <c r="I22" i="17" a="1"/>
  <c r="K22" i="17" a="1"/>
  <c r="J22" i="17" a="1"/>
  <c r="A22" i="17" a="1"/>
  <c r="H15" i="17" a="1"/>
  <c r="J15" i="17" a="1"/>
  <c r="I15" i="17" a="1"/>
  <c r="K15" i="17" a="1"/>
  <c r="A15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4" i="17" a="1"/>
  <c r="A28" i="17" a="1"/>
  <c r="J28" i="17" a="1"/>
  <c r="K28" i="17" a="1"/>
  <c r="I28" i="17" a="1"/>
  <c r="H28" i="17" a="1"/>
  <c r="A33" i="17" a="1"/>
  <c r="A27" i="17" a="1"/>
  <c r="K27" i="17" a="1"/>
  <c r="J27" i="17" a="1"/>
  <c r="I27" i="17" a="1"/>
  <c r="H27" i="17" a="1"/>
  <c r="A20" i="17" a="1"/>
  <c r="K20" i="17" a="1"/>
  <c r="I20" i="17" a="1"/>
  <c r="H20" i="17" a="1"/>
  <c r="J20" i="17" a="1"/>
  <c r="K26" i="17" a="1"/>
  <c r="A26" i="17" a="1"/>
  <c r="H26" i="17" a="1"/>
  <c r="I26" i="17" a="1"/>
  <c r="J26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4" i="17"/>
  <c r="P23" i="17"/>
  <c r="P22" i="17"/>
  <c r="P16" i="17"/>
  <c r="P15" i="17"/>
  <c r="P14" i="17"/>
  <c r="P27" i="17"/>
  <c r="P19" i="17"/>
  <c r="P11" i="17"/>
  <c r="P10" i="17"/>
  <c r="P26" i="17"/>
  <c r="P18" i="17"/>
  <c r="P9" i="17"/>
  <c r="P30" i="17"/>
  <c r="P17" i="17"/>
  <c r="P29" i="17"/>
  <c r="P25" i="17"/>
  <c r="P21" i="17"/>
  <c r="P13" i="17"/>
  <c r="P20" i="17"/>
  <c r="P12" i="17"/>
  <c r="P28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E40" i="17"/>
  <c r="E35" i="17"/>
  <c r="O50" i="17" s="1"/>
  <c r="E14" i="17"/>
  <c r="O55" i="17" s="1"/>
  <c r="E15" i="17"/>
  <c r="O56" i="17" s="1"/>
  <c r="E31" i="17"/>
  <c r="E32" i="17"/>
  <c r="E34" i="17"/>
  <c r="E33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AY10" i="37" l="1"/>
  <c r="BA10" i="37" s="1"/>
  <c r="AY13" i="37"/>
  <c r="BA13" i="37" s="1"/>
  <c r="AY9" i="37"/>
  <c r="BA9" i="37" s="1"/>
  <c r="CE9" i="35"/>
  <c r="AY9" i="35" s="1"/>
  <c r="CE11" i="35"/>
  <c r="AY11" i="35" s="1"/>
  <c r="CE12" i="35"/>
  <c r="AY12" i="35" s="1"/>
  <c r="AY11" i="37"/>
  <c r="BA11" i="37" s="1"/>
  <c r="AY12" i="37"/>
  <c r="BA12" i="37" s="1"/>
  <c r="CE10" i="35"/>
  <c r="AY10" i="35" s="1"/>
  <c r="CE13" i="35"/>
  <c r="AY13" i="35" s="1"/>
  <c r="C53" i="17" a="1"/>
  <c r="D53" i="17" s="1"/>
  <c r="C54" i="17" a="1"/>
  <c r="D54" i="17" s="1"/>
  <c r="C55" i="17" a="1"/>
  <c r="D55" i="17" s="1"/>
  <c r="C10" i="37" a="1"/>
  <c r="C12" i="37" a="1"/>
  <c r="C14" i="37" a="1"/>
  <c r="C16" i="37" a="1"/>
  <c r="C18" i="37" a="1"/>
  <c r="C20" i="37" a="1"/>
  <c r="C22" i="37" a="1"/>
  <c r="C24" i="37" a="1"/>
  <c r="C26" i="37" a="1"/>
  <c r="C28" i="37" a="1"/>
  <c r="C30" i="37" a="1"/>
  <c r="C32" i="37" a="1"/>
  <c r="C34" i="37" a="1"/>
  <c r="C36" i="37" a="1"/>
  <c r="C38" i="37" a="1"/>
  <c r="C40" i="37" a="1"/>
  <c r="C42" i="37" a="1"/>
  <c r="C44" i="37" a="1"/>
  <c r="C46" i="37" a="1"/>
  <c r="C48" i="37" a="1"/>
  <c r="C50" i="37" a="1"/>
  <c r="C52" i="37" a="1"/>
  <c r="C54" i="37" a="1"/>
  <c r="C55" i="37" a="1"/>
  <c r="C58" i="36" a="1"/>
  <c r="D58" i="36" s="1"/>
  <c r="C42" i="17" a="1"/>
  <c r="D42" i="17" s="1"/>
  <c r="C51" i="17" a="1"/>
  <c r="D51" i="17" s="1"/>
  <c r="C52" i="17" a="1"/>
  <c r="D52" i="17" s="1"/>
  <c r="C9" i="37" a="1"/>
  <c r="C11" i="37" a="1"/>
  <c r="C13" i="37" a="1"/>
  <c r="C15" i="37" a="1"/>
  <c r="C17" i="37" a="1"/>
  <c r="C19" i="37" a="1"/>
  <c r="C21" i="37" a="1"/>
  <c r="C23" i="37" a="1"/>
  <c r="C25" i="37" a="1"/>
  <c r="C27" i="37" a="1"/>
  <c r="C29" i="37" a="1"/>
  <c r="C31" i="37" a="1"/>
  <c r="C33" i="37" a="1"/>
  <c r="C35" i="37" a="1"/>
  <c r="C37" i="37" a="1"/>
  <c r="C39" i="37" a="1"/>
  <c r="C41" i="37" a="1"/>
  <c r="C43" i="37" a="1"/>
  <c r="C45" i="37" a="1"/>
  <c r="C47" i="37" a="1"/>
  <c r="C49" i="37" a="1"/>
  <c r="C51" i="37" a="1"/>
  <c r="C53" i="37" a="1"/>
  <c r="C8" i="37" a="1"/>
  <c r="C56" i="37" a="1"/>
  <c r="C57" i="37" a="1"/>
  <c r="C50" i="17" a="1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48" i="17"/>
  <c r="O51" i="17"/>
  <c r="C48" i="17" a="1"/>
  <c r="G6" i="38" s="1"/>
  <c r="C49" i="17" a="1"/>
  <c r="C47" i="17" a="1"/>
  <c r="G44" i="38" s="1"/>
  <c r="C46" i="17" a="1"/>
  <c r="G12" i="38" s="1"/>
  <c r="C36" i="17" a="1"/>
  <c r="C45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5" i="17" a="1"/>
  <c r="C40" i="17" a="1"/>
  <c r="G16" i="38" s="1"/>
  <c r="C39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X12" i="35"/>
  <c r="AX11" i="35"/>
  <c r="AX10" i="35"/>
  <c r="AX9" i="35"/>
  <c r="C41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4" i="17" a="1"/>
  <c r="G28" i="38" s="1"/>
  <c r="C43" i="17" a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51" i="36" a="1"/>
  <c r="C48" i="36" a="1"/>
  <c r="C29" i="17" a="1"/>
  <c r="G10" i="38" s="1"/>
  <c r="C20" i="17" a="1"/>
  <c r="G42" i="38" s="1"/>
  <c r="C10" i="17" a="1"/>
  <c r="G50" i="38" s="1"/>
  <c r="C25" i="17" a="1"/>
  <c r="C5" i="17" a="1"/>
  <c r="C4" i="17" a="1"/>
  <c r="C19" i="17" a="1"/>
  <c r="G29" i="38" s="1"/>
  <c r="C15" i="17" a="1"/>
  <c r="C3" i="17" a="1"/>
  <c r="C8" i="17" a="1"/>
  <c r="G17" i="38" s="1"/>
  <c r="C24" i="17" a="1"/>
  <c r="G33" i="38" s="1"/>
  <c r="C9" i="17" a="1"/>
  <c r="C31" i="17" a="1"/>
  <c r="C37" i="17" a="1"/>
  <c r="C28" i="17" a="1"/>
  <c r="C22" i="17" a="1"/>
  <c r="G48" i="38" s="1"/>
  <c r="C11" i="17" a="1"/>
  <c r="G9" i="38" s="1"/>
  <c r="G25" i="38"/>
  <c r="C34" i="17" a="1"/>
  <c r="C33" i="17" a="1"/>
  <c r="C14" i="17" a="1"/>
  <c r="Q55" i="17" s="1"/>
  <c r="M55" i="17" s="1"/>
  <c r="C26" i="17" a="1"/>
  <c r="C16" i="17" a="1"/>
  <c r="G34" i="38" s="1"/>
  <c r="C23" i="17" a="1"/>
  <c r="G18" i="38" s="1"/>
  <c r="C21" i="17" a="1"/>
  <c r="G26" i="38" s="1"/>
  <c r="C30" i="17" a="1"/>
  <c r="C17" i="17" a="1"/>
  <c r="G37" i="38" s="1"/>
  <c r="C7" i="17" a="1"/>
  <c r="G22" i="38" s="1"/>
  <c r="C12" i="17" a="1"/>
  <c r="G14" i="38" s="1"/>
  <c r="C13" i="17" a="1"/>
  <c r="G8" i="38" s="1"/>
  <c r="C27" i="17" a="1"/>
  <c r="C18" i="17" a="1"/>
  <c r="G20" i="38" s="1"/>
  <c r="AQ11" i="17"/>
  <c r="AQ12" i="17"/>
  <c r="AQ13" i="17"/>
  <c r="AQ9" i="17"/>
  <c r="AQ10" i="17"/>
  <c r="C32" i="17" a="1"/>
  <c r="C6" i="17" a="1"/>
  <c r="C38" i="17" a="1"/>
  <c r="E30" i="17"/>
  <c r="E29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8" i="17"/>
  <c r="E27" i="17"/>
  <c r="E26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38" i="38" l="1"/>
  <c r="Q56" i="17"/>
  <c r="M56" i="17" s="1"/>
  <c r="G40" i="38"/>
  <c r="Q54" i="17"/>
  <c r="M54" i="17" s="1"/>
  <c r="AZ9" i="35"/>
  <c r="AZ12" i="35"/>
  <c r="AZ10" i="35"/>
  <c r="AZ13" i="35"/>
  <c r="AZ11" i="35"/>
  <c r="Q22" i="37"/>
  <c r="M22" i="37" s="1"/>
  <c r="D10" i="37"/>
  <c r="D12" i="37"/>
  <c r="Q45" i="37"/>
  <c r="M45" i="37" s="1"/>
  <c r="Q31" i="37"/>
  <c r="M31" i="37" s="1"/>
  <c r="D14" i="37"/>
  <c r="Q43" i="37"/>
  <c r="M43" i="37" s="1"/>
  <c r="D16" i="37"/>
  <c r="Q53" i="37"/>
  <c r="M53" i="37" s="1"/>
  <c r="D18" i="37"/>
  <c r="D20" i="37"/>
  <c r="Q41" i="37"/>
  <c r="M41" i="37" s="1"/>
  <c r="D22" i="37"/>
  <c r="Q15" i="37"/>
  <c r="M15" i="37" s="1"/>
  <c r="D24" i="37"/>
  <c r="Q49" i="37"/>
  <c r="M49" i="37" s="1"/>
  <c r="Q34" i="37"/>
  <c r="M34" i="37" s="1"/>
  <c r="D26" i="37"/>
  <c r="Q36" i="37"/>
  <c r="M36" i="37" s="1"/>
  <c r="D28" i="37"/>
  <c r="Q10" i="37"/>
  <c r="M10" i="37" s="1"/>
  <c r="D30" i="37"/>
  <c r="D32" i="37"/>
  <c r="Q13" i="37"/>
  <c r="M13" i="37" s="1"/>
  <c r="D34" i="37"/>
  <c r="Q16" i="37"/>
  <c r="M16" i="37" s="1"/>
  <c r="Q58" i="37"/>
  <c r="M58" i="37" s="1"/>
  <c r="D36" i="37"/>
  <c r="D38" i="37"/>
  <c r="Q50" i="37"/>
  <c r="M50" i="37" s="1"/>
  <c r="Q55" i="37"/>
  <c r="M55" i="37" s="1"/>
  <c r="D40" i="37"/>
  <c r="Q20" i="37"/>
  <c r="M20" i="37" s="1"/>
  <c r="D42" i="37"/>
  <c r="Q32" i="37"/>
  <c r="M32" i="37" s="1"/>
  <c r="D44" i="37"/>
  <c r="Q52" i="37"/>
  <c r="M52" i="37" s="1"/>
  <c r="D46" i="37"/>
  <c r="Q9" i="37"/>
  <c r="M9" i="37" s="1"/>
  <c r="D48" i="37"/>
  <c r="Q12" i="37"/>
  <c r="M12" i="37" s="1"/>
  <c r="D50" i="37"/>
  <c r="Q27" i="37"/>
  <c r="M27" i="37" s="1"/>
  <c r="D52" i="37"/>
  <c r="Q46" i="37"/>
  <c r="M46" i="37" s="1"/>
  <c r="D54" i="37"/>
  <c r="Q28" i="37"/>
  <c r="M28" i="37" s="1"/>
  <c r="D55" i="37"/>
  <c r="Q24" i="37"/>
  <c r="M24" i="37" s="1"/>
  <c r="D9" i="37"/>
  <c r="D11" i="37"/>
  <c r="Q56" i="37"/>
  <c r="M56" i="37" s="1"/>
  <c r="Q37" i="37"/>
  <c r="M37" i="37" s="1"/>
  <c r="D13" i="37"/>
  <c r="D15" i="37"/>
  <c r="Q38" i="37"/>
  <c r="M38" i="37" s="1"/>
  <c r="D17" i="37"/>
  <c r="Q51" i="37"/>
  <c r="M51" i="37" s="1"/>
  <c r="Q48" i="37"/>
  <c r="M48" i="37" s="1"/>
  <c r="D19" i="37"/>
  <c r="Q25" i="37"/>
  <c r="M25" i="37" s="1"/>
  <c r="D21" i="37"/>
  <c r="Q57" i="37"/>
  <c r="M57" i="37" s="1"/>
  <c r="D23" i="37"/>
  <c r="Q44" i="37"/>
  <c r="M44" i="37" s="1"/>
  <c r="D25" i="37"/>
  <c r="D27" i="37"/>
  <c r="Q26" i="37"/>
  <c r="M26" i="37" s="1"/>
  <c r="D29" i="37"/>
  <c r="Q42" i="37"/>
  <c r="M42" i="37" s="1"/>
  <c r="Q30" i="37"/>
  <c r="M30" i="37" s="1"/>
  <c r="D31" i="37"/>
  <c r="Q47" i="37"/>
  <c r="M47" i="37" s="1"/>
  <c r="D33" i="37"/>
  <c r="D35" i="37"/>
  <c r="Q39" i="37"/>
  <c r="M39" i="37" s="1"/>
  <c r="D37" i="37"/>
  <c r="Q35" i="37"/>
  <c r="M35" i="37" s="1"/>
  <c r="Q40" i="37"/>
  <c r="M40" i="37" s="1"/>
  <c r="D39" i="37"/>
  <c r="D41" i="37"/>
  <c r="Q11" i="37"/>
  <c r="M11" i="37" s="1"/>
  <c r="D43" i="37"/>
  <c r="Q23" i="37"/>
  <c r="M23" i="37" s="1"/>
  <c r="D45" i="37"/>
  <c r="Q54" i="37"/>
  <c r="M54" i="37" s="1"/>
  <c r="D47" i="37"/>
  <c r="Q17" i="37"/>
  <c r="M17" i="37" s="1"/>
  <c r="D49" i="37"/>
  <c r="Q18" i="37"/>
  <c r="M18" i="37" s="1"/>
  <c r="D51" i="37"/>
  <c r="Q21" i="37"/>
  <c r="M21" i="37" s="1"/>
  <c r="D53" i="37"/>
  <c r="Q33" i="37"/>
  <c r="M33" i="37" s="1"/>
  <c r="Q29" i="37"/>
  <c r="M29" i="37" s="1"/>
  <c r="D8" i="37"/>
  <c r="Q14" i="37"/>
  <c r="M14" i="37" s="1"/>
  <c r="D56" i="37"/>
  <c r="D57" i="37"/>
  <c r="Q19" i="37"/>
  <c r="M19" i="37" s="1"/>
  <c r="D50" i="17"/>
  <c r="G30" i="38"/>
  <c r="Q53" i="17"/>
  <c r="M53" i="17" s="1"/>
  <c r="Q52" i="17"/>
  <c r="M52" i="17" s="1"/>
  <c r="G5" i="38"/>
  <c r="Q44" i="17"/>
  <c r="M44" i="17" s="1"/>
  <c r="G23" i="38"/>
  <c r="J12" i="38"/>
  <c r="L12" i="38" s="1"/>
  <c r="D41" i="17"/>
  <c r="G36" i="38"/>
  <c r="D43" i="17"/>
  <c r="G43" i="38"/>
  <c r="D35" i="17"/>
  <c r="G3" i="38"/>
  <c r="D39" i="17"/>
  <c r="D37" i="17"/>
  <c r="G46" i="38"/>
  <c r="D34" i="17"/>
  <c r="G45" i="38"/>
  <c r="D38" i="17"/>
  <c r="G32" i="38"/>
  <c r="D31" i="17"/>
  <c r="G49" i="38"/>
  <c r="G47" i="38"/>
  <c r="J6" i="38"/>
  <c r="L6" i="38" s="1"/>
  <c r="G15" i="38"/>
  <c r="J8" i="38"/>
  <c r="L8" i="38" s="1"/>
  <c r="G2" i="38"/>
  <c r="J2" i="38"/>
  <c r="L2" i="38" s="1"/>
  <c r="D30" i="17"/>
  <c r="G13" i="38"/>
  <c r="G19" i="38"/>
  <c r="J10" i="38"/>
  <c r="L10" i="38" s="1"/>
  <c r="G35" i="38"/>
  <c r="J11" i="38"/>
  <c r="L11" i="38" s="1"/>
  <c r="G7" i="38"/>
  <c r="J3" i="38"/>
  <c r="L3" i="38" s="1"/>
  <c r="D14" i="17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40" i="17"/>
  <c r="Q51" i="17"/>
  <c r="M51" i="17" s="1"/>
  <c r="Q50" i="17"/>
  <c r="M50" i="17" s="1"/>
  <c r="D36" i="17"/>
  <c r="Q47" i="17"/>
  <c r="M47" i="17" s="1"/>
  <c r="D48" i="17"/>
  <c r="Q48" i="17"/>
  <c r="M48" i="17" s="1"/>
  <c r="D49" i="17"/>
  <c r="Q45" i="17"/>
  <c r="M45" i="17" s="1"/>
  <c r="D47" i="17"/>
  <c r="D46" i="17"/>
  <c r="Q46" i="17"/>
  <c r="M46" i="17" s="1"/>
  <c r="D44" i="17"/>
  <c r="Q49" i="17"/>
  <c r="M49" i="17" s="1"/>
  <c r="D45" i="17"/>
  <c r="Q43" i="17"/>
  <c r="M43" i="17" s="1"/>
  <c r="Q41" i="17"/>
  <c r="M41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6" i="17"/>
  <c r="M36" i="17" s="1"/>
  <c r="Q33" i="17"/>
  <c r="M33" i="17" s="1"/>
  <c r="Q37" i="17"/>
  <c r="M37" i="17" s="1"/>
  <c r="Q34" i="17"/>
  <c r="M34" i="17" s="1"/>
  <c r="Q32" i="17"/>
  <c r="M32" i="17" s="1"/>
  <c r="Q31" i="17"/>
  <c r="M31" i="17" s="1"/>
  <c r="Q35" i="17"/>
  <c r="M35" i="17" s="1"/>
  <c r="D15" i="17"/>
  <c r="Q38" i="17"/>
  <c r="M38" i="17" s="1"/>
  <c r="Q40" i="17"/>
  <c r="M40" i="17" s="1"/>
  <c r="Q42" i="17"/>
  <c r="M42" i="17" s="1"/>
  <c r="Q39" i="17"/>
  <c r="M39" i="17" s="1"/>
  <c r="D32" i="17"/>
  <c r="D33" i="17"/>
  <c r="D29" i="17"/>
  <c r="E25" i="17"/>
  <c r="D25" i="17"/>
  <c r="D13" i="17"/>
  <c r="E17" i="17"/>
  <c r="O47" i="17" s="1"/>
  <c r="D17" i="17"/>
  <c r="E24" i="17"/>
  <c r="D24" i="17"/>
  <c r="E22" i="17"/>
  <c r="D22" i="17"/>
  <c r="E16" i="17"/>
  <c r="D16" i="17"/>
  <c r="E21" i="17"/>
  <c r="O46" i="17" s="1"/>
  <c r="D21" i="17"/>
  <c r="E19" i="17"/>
  <c r="E18" i="17"/>
  <c r="O45" i="17" s="1"/>
  <c r="D18" i="17"/>
  <c r="E23" i="17"/>
  <c r="D23" i="17"/>
  <c r="D11" i="17"/>
  <c r="E20" i="17"/>
  <c r="D20" i="17"/>
  <c r="D12" i="17"/>
  <c r="D9" i="17"/>
  <c r="D10" i="17"/>
  <c r="D8" i="17"/>
  <c r="D7" i="17"/>
  <c r="D28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O44" i="17" l="1"/>
  <c r="N19" i="37"/>
  <c r="N17" i="37"/>
  <c r="N45" i="37"/>
  <c r="N25" i="37"/>
  <c r="N44" i="37"/>
  <c r="N42" i="37"/>
  <c r="N39" i="37"/>
  <c r="N11" i="37"/>
  <c r="N54" i="37"/>
  <c r="N33" i="37"/>
  <c r="N14" i="37"/>
  <c r="N31" i="37"/>
  <c r="N53" i="37"/>
  <c r="N15" i="37"/>
  <c r="N36" i="37"/>
  <c r="N16" i="37"/>
  <c r="N50" i="37"/>
  <c r="N32" i="37"/>
  <c r="N9" i="37"/>
  <c r="N27" i="37"/>
  <c r="N35" i="37"/>
  <c r="N18" i="37"/>
  <c r="N22" i="37"/>
  <c r="N43" i="37"/>
  <c r="N41" i="37"/>
  <c r="N49" i="37"/>
  <c r="N34" i="37"/>
  <c r="N10" i="37"/>
  <c r="N13" i="37"/>
  <c r="N58" i="37"/>
  <c r="N55" i="37"/>
  <c r="N20" i="37"/>
  <c r="N52" i="37"/>
  <c r="N12" i="37"/>
  <c r="N46" i="37"/>
  <c r="N28" i="37"/>
  <c r="N24" i="37"/>
  <c r="N56" i="37"/>
  <c r="N37" i="37"/>
  <c r="N38" i="37"/>
  <c r="N51" i="37"/>
  <c r="N48" i="37"/>
  <c r="N57" i="37"/>
  <c r="N26" i="37"/>
  <c r="N30" i="37"/>
  <c r="N47" i="37"/>
  <c r="N40" i="37"/>
  <c r="N23" i="37"/>
  <c r="N21" i="37"/>
  <c r="N29" i="37"/>
  <c r="N55" i="33"/>
  <c r="O49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5" i="17"/>
  <c r="O43" i="17"/>
  <c r="O42" i="17"/>
  <c r="O34" i="17"/>
  <c r="O37" i="17"/>
  <c r="O33" i="17"/>
  <c r="O31" i="17"/>
  <c r="O41" i="17"/>
  <c r="O39" i="17"/>
  <c r="O36" i="17"/>
  <c r="O32" i="17"/>
  <c r="O38" i="17"/>
  <c r="O40" i="17"/>
  <c r="O17" i="17"/>
  <c r="O10" i="17"/>
  <c r="O29" i="17"/>
  <c r="O28" i="17"/>
  <c r="O30" i="17"/>
  <c r="O15" i="17"/>
  <c r="O13" i="17"/>
  <c r="O27" i="17"/>
  <c r="O14" i="17"/>
  <c r="O12" i="17"/>
  <c r="O22" i="17"/>
  <c r="O19" i="17"/>
  <c r="O18" i="17"/>
  <c r="O11" i="17"/>
  <c r="O21" i="17"/>
  <c r="O16" i="17"/>
  <c r="O20" i="17"/>
  <c r="O23" i="17"/>
  <c r="O25" i="17"/>
  <c r="O24" i="17"/>
  <c r="O26" i="17"/>
  <c r="O9" i="17"/>
  <c r="Q30" i="17"/>
  <c r="M30" i="17" s="1"/>
  <c r="D19" i="17"/>
  <c r="D26" i="17"/>
  <c r="D27" i="17"/>
  <c r="Q23" i="17"/>
  <c r="M23" i="17" s="1"/>
  <c r="Q20" i="17"/>
  <c r="M20" i="17" s="1"/>
  <c r="Q29" i="17"/>
  <c r="M29" i="17" s="1"/>
  <c r="Q10" i="17"/>
  <c r="M10" i="17" s="1"/>
  <c r="Q9" i="17"/>
  <c r="M9" i="17" s="1"/>
  <c r="Q19" i="17"/>
  <c r="M19" i="17" s="1"/>
  <c r="Q26" i="17"/>
  <c r="M26" i="17" s="1"/>
  <c r="Q22" i="17"/>
  <c r="M22" i="17" s="1"/>
  <c r="Q13" i="17"/>
  <c r="M13" i="17" s="1"/>
  <c r="Q12" i="17"/>
  <c r="M12" i="17" s="1"/>
  <c r="Q16" i="17"/>
  <c r="M16" i="17" s="1"/>
  <c r="Q15" i="17"/>
  <c r="M15" i="17" s="1"/>
  <c r="Q11" i="17"/>
  <c r="M11" i="17" s="1"/>
  <c r="Q14" i="17"/>
  <c r="M14" i="17" s="1"/>
  <c r="Q25" i="17"/>
  <c r="M25" i="17" s="1"/>
  <c r="Q24" i="17"/>
  <c r="M24" i="17" s="1"/>
  <c r="Q21" i="17"/>
  <c r="M21" i="17" s="1"/>
  <c r="Q27" i="17"/>
  <c r="M27" i="17" s="1"/>
  <c r="Q28" i="17"/>
  <c r="M28" i="17" s="1"/>
  <c r="Q18" i="17"/>
  <c r="M18" i="17" s="1"/>
  <c r="Q17" i="17"/>
  <c r="M17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54" i="17" l="1"/>
  <c r="N55" i="17"/>
  <c r="N56" i="17"/>
  <c r="N44" i="17"/>
  <c r="N52" i="17"/>
  <c r="N53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5" i="17"/>
  <c r="N30" i="17"/>
  <c r="N20" i="17"/>
  <c r="N23" i="17"/>
  <c r="N29" i="17"/>
  <c r="N19" i="17"/>
  <c r="N16" i="17"/>
  <c r="N11" i="17"/>
  <c r="N26" i="17"/>
  <c r="N22" i="17"/>
  <c r="N12" i="17"/>
  <c r="N25" i="17"/>
  <c r="N27" i="17"/>
  <c r="N28" i="17"/>
  <c r="N18" i="17"/>
  <c r="N17" i="17"/>
  <c r="N13" i="17"/>
  <c r="N14" i="17"/>
  <c r="N10" i="17"/>
  <c r="N24" i="17"/>
  <c r="N21" i="17"/>
  <c r="N36" i="17"/>
  <c r="N43" i="17"/>
  <c r="N38" i="17"/>
  <c r="N41" i="17"/>
  <c r="N42" i="17"/>
  <c r="N46" i="17"/>
  <c r="N35" i="17"/>
  <c r="N32" i="17"/>
  <c r="N34" i="17"/>
  <c r="N37" i="17"/>
  <c r="N33" i="17"/>
  <c r="N31" i="17"/>
  <c r="N39" i="17"/>
  <c r="N9" i="17"/>
  <c r="N40" i="17"/>
  <c r="N51" i="17"/>
  <c r="N50" i="17"/>
  <c r="N47" i="17"/>
  <c r="N48" i="17"/>
  <c r="N45" i="17"/>
  <c r="N49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<sst xmlns="http://schemas.openxmlformats.org/spreadsheetml/2006/main" count="30742" uniqueCount="1249">
  <si>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</si>
  <si>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</si>
  <si>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</si>
  <si>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</si>
  <si>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</si>
  <si>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</si>
  <si>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</si>
  <si>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</si>
  <si>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</si>
  <si>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</si>
  <si>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</si>
  <si>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</si>
  <si>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</si>
  <si>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</si>
  <si>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</si>
  <si>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</si>
  <si>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</si>
  <si>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</si>
  <si>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</si>
  <si>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</si>
  <si>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</si>
  <si>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</si>
  <si>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</si>
  <si>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</si>
  <si>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</si>
  <si>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</si>
  <si>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</si>
  <si>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</si>
  <si>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</si>
  <si>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</si>
  <si>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</si>
  <si>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</si>
  <si>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</si>
  <si>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</si>
  <si>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</si>
  <si>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</si>
  <si>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</si>
  <si>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</si>
  <si>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</si>
  <si>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</si>
  <si>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</si>
  <si>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</si>
  <si>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</si>
  <si>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</si>
  <si>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</si>
  <si>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</si>
  <si>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</si>
  <si>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</si>
  <si>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</si>
  <si>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</si>
  <si>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</si>
  <si>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</si>
  <si>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</si>
  <si>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</si>
  <si>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</si>
  <si>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</si>
  <si>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</si>
  <si>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</si>
  <si>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</si>
  <si>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</si>
  <si>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</si>
  <si>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</si>
  <si>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</si>
  <si>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</si>
  <si>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</si>
  <si>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</si>
  <si>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</si>
  <si>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</si>
  <si>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</si>
  <si>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</si>
  <si>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</si>
  <si>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</si>
  <si>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</si>
  <si>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</si>
  <si>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</si>
  <si>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</si>
  <si>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</si>
  <si>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</si>
  <si>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</si>
  <si>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</si>
  <si>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</si>
  <si>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</si>
  <si>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</si>
  <si>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</si>
  <si>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</si>
  <si>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</si>
  <si>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</si>
  <si>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</si>
  <si>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</si>
  <si>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</si>
  <si>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</si>
  <si>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</si>
  <si>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</si>
  <si>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</si>
  <si>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</si>
  <si>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</si>
  <si>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</si>
  <si>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</si>
  <si>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</si>
  <si>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</si>
  <si>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</si>
  <si>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</si>
  <si>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</si>
  <si>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</si>
  <si>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</si>
  <si>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</si>
  <si>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</si>
  <si>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</si>
  <si>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</si>
  <si>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</si>
  <si>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</si>
  <si>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</si>
  <si>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</si>
  <si>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</si>
  <si>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</si>
  <si>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</si>
  <si>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</si>
  <si>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</si>
  <si>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</si>
  <si>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</si>
  <si>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</si>
  <si>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</si>
  <si>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</si>
  <si>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</si>
  <si>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</si>
  <si>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</si>
  <si>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</si>
  <si>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</si>
  <si>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</si>
  <si>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</si>
  <si>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</si>
  <si>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</si>
  <si>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</si>
  <si>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</si>
  <si>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</si>
  <si>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</si>
  <si>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</si>
  <si>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</si>
  <si>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</si>
  <si>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</si>
  <si>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</si>
  <si>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</si>
  <si>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</si>
  <si>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</si>
  <si>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</si>
  <si>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</si>
  <si>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</si>
  <si>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</si>
  <si>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</si>
  <si>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</si>
  <si>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</si>
  <si>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</si>
  <si>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</si>
  <si>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</si>
  <si>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</si>
  <si>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</si>
  <si>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</si>
  <si>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</si>
  <si>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</si>
  <si>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</si>
  <si>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</si>
  <si>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</si>
  <si>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</si>
  <si>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</si>
  <si>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</si>
  <si>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</si>
  <si>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</si>
  <si>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</si>
  <si>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</si>
  <si>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</si>
  <si>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</si>
  <si>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</si>
  <si>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</si>
  <si>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</si>
  <si>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</si>
  <si>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</si>
  <si>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</si>
  <si>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</si>
  <si>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</si>
  <si>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</si>
  <si>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</si>
  <si>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</si>
  <si>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</si>
  <si>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</si>
  <si>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</si>
  <si>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</si>
  <si>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</si>
  <si>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</si>
  <si>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</si>
  <si>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</si>
  <si>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</si>
  <si>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</si>
  <si>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</si>
  <si>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</si>
  <si>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</si>
  <si>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</si>
  <si>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</si>
  <si>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</si>
  <si>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</si>
  <si>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</si>
  <si>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</si>
  <si>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</si>
  <si>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</si>
  <si>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</si>
  <si>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</si>
  <si>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</si>
  <si>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</si>
  <si>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</si>
  <si>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</si>
  <si>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</si>
  <si>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</si>
  <si>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</si>
  <si>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</si>
  <si>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</si>
  <si>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</si>
  <si>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</si>
  <si>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</si>
  <si>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</si>
  <si>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</si>
  <si>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</si>
  <si>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</si>
  <si>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</si>
  <si>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</si>
  <si>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</si>
  <si>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</si>
  <si>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</si>
  <si>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</si>
  <si>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</si>
  <si>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</si>
  <si>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</si>
  <si>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</si>
  <si>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</si>
  <si>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</si>
  <si>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</si>
  <si>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</si>
  <si>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</si>
  <si>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</si>
  <si>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</si>
  <si>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</si>
  <si>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</si>
  <si>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</si>
  <si>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</si>
  <si>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</si>
  <si>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</si>
  <si>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</si>
  <si>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</si>
  <si>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</si>
  <si>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</si>
  <si>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</si>
  <si>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</si>
  <si>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</si>
  <si>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</si>
  <si>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</si>
  <si>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</si>
  <si>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</si>
  <si>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</si>
  <si>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</si>
  <si>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</si>
  <si>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</si>
  <si>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</si>
  <si>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</si>
  <si>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</si>
  <si>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</si>
  <si>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</si>
  <si>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</si>
  <si>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</si>
  <si>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</si>
  <si>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</si>
  <si>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</si>
  <si>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</si>
  <si>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</si>
  <si>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</si>
  <si>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</si>
  <si>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</si>
  <si>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</si>
  <si>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</si>
  <si>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</si>
  <si>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</si>
  <si>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</si>
  <si>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</si>
  <si>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</si>
  <si>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</si>
  <si>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</si>
  <si>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</si>
  <si>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</si>
  <si>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</si>
  <si>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</si>
  <si>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</si>
  <si>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</si>
  <si>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</si>
  <si>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</si>
  <si>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</si>
  <si>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</si>
  <si>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</si>
  <si>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</si>
  <si>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</si>
  <si>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</si>
  <si>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</si>
  <si>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</si>
  <si>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</si>
  <si>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</si>
  <si>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</si>
  <si>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</si>
  <si>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</si>
  <si>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</si>
  <si>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</si>
  <si>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</si>
  <si>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</si>
  <si>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</si>
  <si>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</si>
  <si>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</si>
  <si>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</si>
  <si>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</si>
  <si>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</si>
  <si>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</si>
  <si>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</si>
  <si>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</si>
  <si>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</si>
  <si>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</si>
  <si>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</si>
  <si>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</si>
  <si>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</si>
  <si>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</si>
  <si>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</si>
  <si>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</si>
  <si>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</si>
  <si>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</si>
  <si>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</si>
  <si>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</si>
  <si>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</si>
  <si>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</si>
  <si>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</si>
  <si>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</si>
  <si>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</si>
  <si>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</si>
  <si>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</si>
  <si>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</si>
  <si>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</si>
  <si>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</si>
  <si>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</si>
  <si>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</si>
  <si>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</si>
  <si>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</si>
  <si>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</si>
  <si>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</si>
  <si>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</si>
  <si>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</si>
  <si>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</si>
  <si>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</si>
  <si>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</si>
  <si>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</si>
  <si>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</si>
  <si>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</si>
  <si>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</si>
  <si>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</si>
  <si>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</si>
  <si>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</si>
  <si>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</si>
  <si>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</si>
  <si>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</si>
  <si>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</si>
  <si>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</si>
  <si>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</si>
  <si>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</si>
  <si>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</si>
  <si>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</si>
  <si>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</si>
  <si>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</si>
  <si>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</si>
  <si>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</si>
  <si>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</si>
  <si>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</si>
  <si>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</si>
  <si>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</si>
  <si>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</si>
  <si>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</si>
  <si>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</si>
  <si>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</si>
  <si>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</si>
  <si>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</si>
  <si>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</si>
  <si>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</si>
  <si>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</si>
  <si>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</si>
  <si>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</si>
  <si>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</si>
  <si>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</si>
  <si>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</si>
  <si>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</si>
  <si>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</si>
  <si>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</si>
  <si>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</si>
  <si>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</si>
  <si>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</si>
  <si>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</si>
  <si>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</si>
  <si>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</si>
  <si>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</si>
  <si>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</si>
  <si>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</si>
  <si>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</si>
  <si>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</si>
  <si>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</si>
  <si>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</si>
  <si>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</si>
  <si>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</si>
  <si>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</si>
  <si>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</si>
  <si>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</si>
  <si>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</si>
  <si>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</si>
  <si>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</si>
  <si>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</si>
  <si>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</si>
  <si>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</si>
  <si>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</si>
  <si>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</si>
  <si>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</si>
  <si>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</si>
  <si>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</si>
  <si>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</si>
  <si>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</si>
  <si>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</si>
  <si>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</si>
  <si>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</si>
  <si>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</si>
  <si>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</si>
  <si>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</si>
  <si>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</si>
  <si>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</si>
  <si>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</si>
  <si>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</si>
  <si>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</si>
  <si>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</si>
  <si>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</si>
  <si>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</si>
  <si>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</si>
  <si>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</si>
  <si>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</si>
  <si>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</si>
  <si>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</si>
  <si>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</si>
  <si>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</si>
  <si>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</si>
  <si>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</si>
  <si>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</si>
  <si>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</si>
  <si>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</si>
  <si>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</si>
  <si>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</si>
  <si>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</si>
  <si>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</si>
  <si>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</si>
  <si>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</si>
  <si>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</si>
  <si>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</si>
  <si>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</si>
  <si>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</si>
  <si>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</si>
  <si>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</si>
  <si>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</si>
  <si>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</si>
  <si>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</si>
  <si>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</si>
  <si>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</si>
  <si>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</si>
  <si>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</si>
  <si>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</si>
  <si>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</si>
  <si>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</si>
  <si>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</si>
  <si>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</si>
  <si>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</si>
  <si>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</si>
  <si>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</si>
  <si>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</si>
  <si>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</si>
  <si>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</si>
  <si>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</si>
  <si>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</si>
  <si>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</si>
  <si>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</si>
  <si>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</si>
  <si>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</si>
  <si>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</si>
  <si>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</si>
  <si>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</si>
  <si>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</si>
  <si>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</si>
  <si>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</si>
  <si>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</si>
  <si>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</si>
  <si>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</si>
  <si>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</si>
  <si>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</si>
  <si>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</si>
  <si>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</si>
  <si>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</si>
  <si>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</si>
  <si>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</si>
  <si>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</si>
  <si>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</si>
  <si>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</si>
  <si>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</si>
  <si>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</si>
  <si>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</si>
  <si>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</si>
  <si>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</si>
  <si>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</si>
  <si>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</si>
  <si>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</si>
  <si>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</si>
  <si>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</si>
  <si>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</si>
  <si>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</si>
  <si>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</si>
  <si>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</si>
  <si>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</si>
  <si>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</si>
  <si>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</si>
  <si>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</si>
  <si>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</si>
  <si>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</si>
  <si>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</si>
  <si>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</si>
  <si>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</si>
  <si>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</si>
  <si>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</si>
  <si>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</si>
  <si>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</si>
  <si>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</si>
  <si>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</si>
  <si>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</si>
  <si>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</si>
  <si>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</si>
  <si>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</si>
  <si>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</si>
  <si>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</si>
  <si>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</si>
  <si>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</si>
  <si>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</si>
  <si>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</si>
  <si>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</si>
  <si>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</si>
  <si>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</si>
  <si>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</si>
  <si>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</si>
  <si>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</si>
  <si>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</si>
  <si>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</si>
  <si>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</si>
  <si>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</si>
  <si>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</si>
  <si>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</si>
  <si>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</si>
  <si>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</si>
  <si>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</si>
  <si>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</si>
  <si>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</si>
  <si>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</si>
  <si>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</si>
  <si>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</si>
  <si>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</si>
  <si>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</si>
  <si>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</si>
  <si>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</si>
  <si>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</si>
  <si>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</si>
  <si>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</si>
  <si>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</si>
  <si>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</si>
  <si>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</si>
  <si>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</si>
  <si>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</si>
  <si>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</si>
  <si>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</si>
  <si>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</si>
  <si>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</si>
  <si>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</si>
  <si>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</si>
  <si>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</si>
  <si>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</si>
  <si>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</si>
  <si>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</si>
  <si>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</si>
  <si>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</si>
  <si>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</si>
  <si>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</si>
  <si>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</si>
  <si>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</si>
  <si>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</si>
  <si>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</si>
  <si>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</si>
  <si>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</si>
  <si>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</si>
  <si>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</si>
  <si>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</si>
  <si>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</si>
  <si>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</si>
  <si>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</si>
  <si>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</si>
  <si>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</si>
  <si>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</si>
  <si>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</si>
  <si>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</si>
  <si>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</si>
  <si>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</si>
  <si>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</si>
  <si>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</si>
  <si>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</si>
  <si>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</si>
  <si>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</si>
  <si>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</si>
  <si>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</si>
  <si>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</si>
  <si>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</si>
  <si>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</si>
  <si>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</si>
  <si>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</si>
  <si>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</si>
  <si>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</si>
  <si>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</si>
  <si>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</si>
  <si>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</si>
  <si>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</si>
  <si>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</si>
  <si>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</si>
  <si>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</si>
  <si>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</si>
  <si>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</si>
  <si>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</si>
  <si>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</si>
  <si>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</si>
  <si>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</si>
  <si>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</si>
  <si>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</si>
  <si>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</si>
  <si>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</si>
  <si>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</si>
  <si>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</si>
  <si>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</si>
  <si>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</si>
  <si>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</si>
  <si>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</si>
  <si>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</si>
  <si>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</si>
  <si>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</si>
  <si>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</si>
  <si>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</si>
  <si>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</si>
  <si>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</si>
  <si>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</si>
  <si>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</si>
  <si>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</si>
  <si>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</si>
  <si>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</si>
  <si>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</si>
  <si>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</si>
  <si>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</si>
  <si>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</si>
  <si>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</si>
  <si>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</si>
  <si>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</si>
  <si>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</si>
  <si>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</si>
  <si>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</si>
  <si>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</si>
  <si>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</si>
  <si>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</si>
  <si>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</si>
  <si>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</si>
  <si>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</si>
  <si>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</si>
  <si>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</si>
  <si>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</si>
  <si>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</si>
  <si>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</si>
  <si>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</si>
  <si>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</si>
  <si>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</si>
  <si>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</si>
  <si>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</si>
  <si>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</si>
  <si>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</si>
  <si>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</si>
  <si>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</si>
  <si>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</si>
  <si>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</si>
  <si>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</si>
  <si>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</si>
  <si>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</si>
  <si>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</si>
  <si>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</si>
  <si>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</si>
  <si>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</si>
  <si>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</si>
  <si>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</si>
  <si>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</si>
  <si>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</si>
  <si>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</si>
  <si>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</si>
  <si>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</si>
  <si>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</si>
  <si>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</si>
  <si>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</si>
  <si>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</si>
  <si>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</si>
  <si>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</si>
  <si>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</si>
  <si>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</si>
  <si>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</si>
  <si>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</si>
  <si>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</si>
  <si>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</si>
  <si>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</si>
  <si>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</si>
  <si>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</si>
  <si>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</si>
  <si>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</si>
  <si>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</si>
  <si>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</si>
  <si>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</si>
  <si>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</si>
  <si>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</si>
  <si>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</si>
  <si>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</si>
  <si>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</si>
  <si>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</si>
  <si>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</si>
  <si>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</si>
  <si>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</si>
  <si>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</si>
  <si>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</si>
  <si>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</si>
  <si>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</si>
  <si>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</si>
  <si>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</si>
  <si>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</si>
  <si>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</si>
  <si>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</si>
  <si>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</si>
  <si>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</si>
  <si>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</si>
  <si>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</si>
  <si>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</si>
  <si>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</si>
  <si>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</si>
  <si>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</si>
  <si>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</si>
  <si>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</si>
  <si>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</si>
  <si>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</si>
  <si>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</si>
  <si>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</si>
  <si>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</si>
  <si>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</si>
  <si>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</si>
  <si>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</si>
  <si>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</si>
  <si>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</si>
  <si>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</si>
  <si>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</si>
  <si>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</si>
  <si>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</si>
  <si>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</si>
  <si>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</si>
  <si>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</si>
  <si>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</si>
  <si>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</si>
  <si>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</si>
  <si>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</si>
  <si>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</si>
  <si>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</si>
  <si>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</si>
  <si>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</si>
  <si>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</si>
  <si>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</si>
  <si>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</si>
  <si>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</si>
  <si>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</si>
  <si>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</si>
  <si>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</si>
  <si>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</si>
  <si>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</si>
  <si>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</si>
  <si>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</si>
  <si>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</si>
  <si>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</si>
  <si>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</si>
  <si>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</si>
  <si>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</si>
  <si>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</si>
  <si>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</si>
  <si>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</si>
  <si>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</si>
  <si>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</si>
  <si>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</si>
  <si>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</si>
  <si>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</si>
  <si>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</si>
  <si>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</si>
  <si>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</si>
  <si>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</si>
  <si>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</si>
  <si>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</si>
  <si>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</si>
  <si>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</si>
  <si>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</si>
  <si>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</si>
  <si>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</si>
  <si>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</si>
  <si>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</si>
  <si>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</si>
  <si>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</si>
  <si>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</si>
  <si>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</si>
  <si>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</si>
  <si>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</si>
  <si>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</si>
  <si>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</si>
  <si>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</si>
  <si>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</si>
  <si>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</si>
  <si>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</si>
  <si>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</si>
  <si>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</si>
  <si>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</si>
  <si>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</si>
  <si>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</si>
  <si>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</si>
  <si>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</si>
  <si>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</si>
  <si>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</si>
  <si>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</si>
  <si>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</si>
  <si>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</si>
  <si>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</si>
  <si>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</si>
  <si>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</si>
  <si>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</si>
  <si>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</si>
  <si>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</si>
  <si>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</si>
  <si>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</si>
  <si>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</si>
  <si>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</si>
  <si>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</si>
  <si>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</si>
  <si>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</si>
  <si>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</si>
  <si>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</si>
  <si>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</si>
  <si>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</si>
  <si>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</si>
  <si>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</si>
  <si>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</si>
  <si>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</si>
  <si>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</si>
  <si>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</si>
  <si>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</si>
  <si>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</si>
  <si>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</si>
  <si>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</si>
  <si>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</si>
  <si>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</si>
  <si>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</si>
  <si>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</si>
  <si>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</si>
  <si>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</si>
  <si>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</si>
  <si>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</si>
  <si>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</si>
  <si>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</si>
  <si>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</si>
  <si>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</si>
  <si>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</si>
  <si>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</si>
  <si>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</si>
  <si>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</si>
  <si>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</si>
  <si>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</si>
  <si>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</si>
  <si>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</si>
  <si>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</si>
  <si>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</si>
  <si>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</si>
  <si>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</si>
  <si>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</si>
  <si>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</si>
  <si>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</si>
  <si>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</si>
  <si>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</si>
  <si>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</si>
  <si>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</si>
  <si>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</si>
  <si>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</si>
  <si>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</si>
  <si>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</si>
  <si>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</si>
  <si>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</si>
  <si>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</si>
  <si>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</si>
  <si>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</si>
  <si>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</si>
  <si>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</si>
  <si>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</si>
  <si>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</si>
  <si>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</si>
  <si>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</si>
  <si>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</si>
  <si>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</si>
  <si>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</si>
  <si>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</si>
  <si>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</si>
  <si>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</si>
  <si>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</si>
  <si>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</si>
  <si>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</si>
  <si>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</si>
  <si>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</si>
  <si>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</si>
  <si>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</si>
  <si>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</si>
  <si>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</si>
  <si>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</si>
  <si>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</si>
  <si>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</si>
  <si>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</si>
  <si>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</si>
  <si>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</si>
  <si>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</si>
  <si>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</si>
  <si>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</si>
  <si>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</si>
  <si>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</si>
  <si>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</si>
  <si>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</si>
  <si>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</si>
  <si>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</si>
  <si>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</si>
  <si>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</si>
  <si>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</si>
  <si>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</si>
  <si>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</si>
  <si>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</si>
  <si>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</si>
  <si>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</si>
  <si>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</si>
  <si>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</si>
  <si>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</si>
  <si>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</si>
  <si>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</si>
  <si>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</si>
  <si>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</si>
  <si>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</si>
  <si>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</si>
  <si>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</si>
  <si>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</si>
  <si>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</si>
  <si>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</si>
  <si>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</si>
  <si>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</si>
  <si>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</si>
  <si>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</si>
  <si>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</si>
  <si>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</si>
  <si>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</si>
  <si>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</si>
  <si>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</si>
  <si>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</si>
  <si>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</si>
  <si>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</si>
  <si>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</si>
  <si>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</si>
  <si>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</si>
  <si>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</si>
  <si>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</si>
  <si>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</si>
  <si>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</si>
  <si>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</si>
  <si>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</si>
  <si>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</si>
  <si>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</si>
  <si>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</si>
  <si>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</si>
  <si>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</si>
  <si>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</si>
  <si>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</si>
  <si>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</si>
  <si>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</si>
  <si>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</si>
  <si>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</si>
  <si>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</si>
  <si>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</si>
  <si>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</si>
  <si>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</si>
  <si>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</si>
  <si>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</si>
  <si>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</si>
  <si>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</si>
  <si>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</si>
  <si>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</si>
  <si>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</si>
  <si>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</si>
  <si>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</si>
  <si>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</si>
  <si>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</si>
  <si>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</si>
  <si>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</si>
  <si>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</si>
  <si>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</si>
  <si>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</si>
  <si>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</si>
  <si>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</si>
  <si>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</si>
  <si>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</si>
  <si>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</si>
  <si>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</si>
  <si>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</si>
  <si>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</si>
  <si>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</si>
  <si>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</si>
  <si>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</si>
  <si>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</si>
  <si>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</si>
  <si>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</si>
  <si>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</si>
  <si>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</si>
  <si>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</si>
  <si>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</si>
  <si>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</si>
  <si>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</si>
  <si>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</si>
  <si>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</si>
  <si>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</si>
  <si>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</si>
  <si>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</si>
  <si>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</si>
  <si>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</si>
  <si>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</si>
  <si>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</si>
  <si>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</si>
  <si>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</si>
  <si>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</si>
  <si>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</si>
  <si>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</si>
  <si>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</si>
  <si>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</si>
  <si>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</si>
  <si>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</si>
  <si>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</si>
  <si>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</si>
  <si>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</si>
  <si>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</si>
  <si>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</si>
  <si>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</si>
  <si>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</si>
  <si>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</si>
  <si>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</si>
  <si>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</si>
  <si>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</si>
  <si>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</si>
  <si>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</si>
  <si>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</si>
  <si>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</si>
  <si>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</si>
  <si>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</si>
  <si>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</si>
  <si>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</si>
  <si>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</si>
  <si>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</si>
  <si>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</si>
  <si>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</si>
  <si>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</si>
  <si>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</si>
  <si>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</si>
  <si>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</si>
  <si>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</si>
  <si>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</si>
  <si>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</si>
  <si>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</si>
  <si>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</si>
  <si>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</si>
  <si>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</si>
  <si>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</si>
  <si>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</si>
  <si>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</si>
  <si>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</si>
  <si>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</si>
  <si>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</si>
  <si>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</si>
  <si>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</si>
  <si>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</si>
  <si>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</si>
  <si>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</si>
  <si>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</si>
  <si>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</si>
  <si>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</si>
  <si>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</si>
  <si>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</si>
  <si>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</si>
  <si>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</si>
  <si>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</si>
  <si>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</si>
  <si>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</si>
  <si>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</si>
  <si>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</si>
  <si>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</si>
  <si>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</si>
  <si>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</si>
  <si>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</si>
  <si>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</si>
  <si>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</si>
  <si>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</si>
  <si>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</si>
  <si>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</si>
  <si>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</si>
  <si>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</si>
  <si>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</si>
  <si>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</si>
  <si>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</si>
  <si>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</si>
  <si>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</si>
  <si>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</si>
  <si>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</si>
  <si>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</si>
  <si>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</si>
  <si>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</si>
  <si>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</si>
  <si>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</si>
  <si>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</si>
  <si>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</si>
  <si>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</si>
  <si>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</si>
  <si>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</si>
  <si>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</si>
  <si>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</si>
  <si>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</si>
  <si>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</si>
  <si>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</si>
  <si>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</si>
  <si>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</si>
  <si>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</si>
  <si>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</si>
  <si>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</si>
  <si>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</si>
  <si>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</si>
  <si>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</si>
  <si>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</si>
  <si>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</si>
  <si>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</si>
  <si>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</si>
  <si>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</si>
  <si>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</si>
  <si>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</si>
  <si>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</si>
  <si>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</si>
  <si>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</si>
  <si>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</si>
  <si>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</si>
  <si>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</si>
  <si>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</si>
  <si>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</si>
  <si>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</si>
  <si>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</si>
  <si>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</si>
  <si>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</si>
  <si>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</si>
  <si>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</si>
  <si>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</si>
  <si>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</si>
  <si>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</si>
  <si>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</si>
  <si>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</si>
  <si>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</si>
  <si>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</si>
  <si>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</si>
  <si>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</si>
  <si>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</si>
  <si>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</si>
  <si>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</si>
  <si>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</si>
  <si>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</si>
  <si>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</si>
  <si>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</si>
  <si>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</si>
  <si>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</si>
  <si>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</si>
  <si>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</si>
  <si>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</si>
  <si>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</si>
  <si>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</si>
  <si>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</si>
  <si>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</si>
  <si>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</si>
  <si>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</si>
  <si>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</si>
  <si>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</si>
  <si>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</si>
  <si>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</si>
  <si>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</si>
  <si>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</si>
  <si>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</si>
  <si>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</si>
  <si>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</si>
  <si>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</si>
  <si>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</si>
  <si>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</si>
  <si>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</si>
  <si>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</si>
  <si>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</si>
  <si>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</si>
  <si>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</si>
  <si>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</si>
  <si>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</si>
  <si>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</si>
  <si>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</si>
  <si>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</si>
  <si>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</si>
  <si>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</si>
  <si>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</si>
  <si>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</si>
  <si>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</si>
  <si>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</si>
  <si>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</si>
  <si>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</si>
  <si>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</si>
  <si>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</si>
  <si>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</si>
  <si>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</si>
  <si>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</si>
  <si>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</si>
  <si>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</si>
  <si>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</si>
  <si>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</si>
  <si>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</si>
  <si>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</si>
  <si>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</si>
  <si>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</si>
  <si>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</si>
  <si>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</si>
  <si>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</si>
  <si>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</si>
  <si>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</si>
  <si>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</si>
  <si>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</si>
  <si>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</si>
  <si>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</si>
  <si>
    <t>S1 - 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</si>
</sst>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5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8"/>
    </tableStyle>
    <tableStyle name="Estilo de tabla dinámica 2" table="0" count="1" xr9:uid="{9E60CF16-845A-4669-9AA4-E5ACD7B8B1A8}">
      <tableStyleElement type="headerRow" dxfId="1507"/>
    </tableStyle>
    <tableStyle name="Estilo de tabla dinámica 3" table="0" count="1" xr9:uid="{A9F08836-5681-4078-A387-711930301837}">
      <tableStyleElement type="headerRow" dxfId="150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99" tableBorderDxfId="149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97">
      <calculatedColumnFormula>DATA_NOVIEMBRE_2024[[#This Row],[RECUPERO]]/DATA_NOVIEMBRE_2024[[#This Row],[META]]</calculatedColumnFormula>
    </tableColumn>
    <tableColumn id="2" xr3:uid="{8B46A38D-7233-499F-B1DE-FB511E519FF9}" name="Q_ALC" dataDxfId="1496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95"/>
    <tableColumn id="1" xr3:uid="{6BE1DCAD-FFC1-41E5-BE9A-DDFCB075F86E}" name="RECUPERO" dataDxfId="1494">
      <calculatedColumnFormula>SUM(DATA_NOVIEMBRE_2024[[#This Row],[1]:[31]])</calculatedColumnFormula>
    </tableColumn>
    <tableColumn id="6" xr3:uid="{9DC6CD9E-A550-4452-954F-6EA70609499E}" name="META" dataDxfId="1493"/>
    <tableColumn id="7" xr3:uid="{253195A7-7D47-486A-80F6-796ADB20EC53}" name="ASER_" dataDxfId="1492"/>
    <tableColumn id="4" xr3:uid="{202FFDF7-B7CF-4672-95EA-680792362409}" name="1" dataDxfId="1491"/>
    <tableColumn id="8" xr3:uid="{72687A8D-B0F6-4DDB-88CE-1067530F054A}" name="2" dataDxfId="1490"/>
    <tableColumn id="9" xr3:uid="{F4E2F670-BFF9-4FD3-A0D4-C9CAB825BC0C}" name="3" dataDxfId="1489"/>
    <tableColumn id="10" xr3:uid="{DBA3AC26-F584-4CBE-8D86-75C4463192B1}" name="4" dataDxfId="1488"/>
    <tableColumn id="11" xr3:uid="{219202FB-F58A-440D-8D19-01059AA56BAB}" name="5" dataDxfId="1487"/>
    <tableColumn id="12" xr3:uid="{2AF7B6E4-01F3-401E-BF95-3CFAB27577BC}" name="6" dataDxfId="1486"/>
    <tableColumn id="13" xr3:uid="{24CA335A-580E-4429-A4F8-DFAB61DD23F8}" name="7" dataDxfId="1485"/>
    <tableColumn id="14" xr3:uid="{4A96EC6B-C7D3-4A7F-8B4B-F3D8AF9FE594}" name="8" dataDxfId="1484"/>
    <tableColumn id="15" xr3:uid="{BA9F52F9-841F-49D0-AFFC-4D571D566DE4}" name="9" dataDxfId="1483"/>
    <tableColumn id="16" xr3:uid="{409BE12D-B77E-48C5-951D-B87CB101AD44}" name="10" dataDxfId="148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481"/>
    <tableColumn id="18" xr3:uid="{517449FB-ABB0-4312-822F-083501FE4456}" name="23" dataDxfId="1480"/>
    <tableColumn id="19" xr3:uid="{F22CE4E7-E04E-47AF-97E3-BEAFF6BC2F5E}" name="24" dataDxfId="1479"/>
    <tableColumn id="20" xr3:uid="{FE9C6881-7986-46E5-B896-D446A4BEF596}" name="25" dataDxfId="1478"/>
    <tableColumn id="21" xr3:uid="{32A09EFC-675D-4983-B360-4DBEAB2EE4FA}" name="26" dataDxfId="1477"/>
    <tableColumn id="22" xr3:uid="{02F89659-315D-4DE1-BE9C-A8C4FBB65511}" name="27" dataDxfId="1476"/>
    <tableColumn id="23" xr3:uid="{E556EC76-1435-4562-B8FF-767920C873C4}" name="28" dataDxfId="1475"/>
    <tableColumn id="24" xr3:uid="{E42123DE-6B43-4653-BF5B-323243D5FCAD}" name="29" dataDxfId="1474"/>
    <tableColumn id="25" xr3:uid="{71D65AF5-510E-457D-B0E2-F9582E783D67}" name="30" dataDxfId="1473"/>
    <tableColumn id="26" xr3:uid="{3E966EE9-5B51-4732-8107-B252301503A4}" name="31" dataDxfId="1472"/>
    <tableColumn id="27" xr3:uid="{6F804D29-D57D-4925-9B25-DD58FD9CD4C1}" name="CARTERA ASESOR" dataDxfId="147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470">
  <autoFilter ref="A2:K72" xr:uid="{AEA51657-9DFD-4518-856A-D830285E4602}"/>
  <tableColumns count="11">
    <tableColumn id="1" xr3:uid="{471651EC-762A-4439-9E09-36CE7484C7DB}" name="SUPER" dataDxfId="1469"/>
    <tableColumn id="2" xr3:uid="{85C17B1E-7CF3-4112-8B36-78A801EE3005}" name="ASESOR_CRR" dataDxfId="1468">
      <calculatedColumnFormula>D1_NOVIEMBRE_2024[[#This Row],[ASESOR]]</calculatedColumnFormula>
    </tableColumn>
    <tableColumn id="5" xr3:uid="{0BDBF623-DEA9-4A29-8D28-4030A786FE51}" name="META" dataDxfId="1467">
      <calculatedColumnFormula>VLOOKUP(D1_NOVIEMBRE_2024[[#This Row],[SUPER]],DATA_NOVIEMBRE_2024[[SUPERVISOR]:[META]],3,0)</calculatedColumnFormula>
    </tableColumn>
    <tableColumn id="6" xr3:uid="{C702AF9F-4896-48CF-895F-224FB32B617C}" name="ALCANCE" dataDxfId="1466">
      <calculatedColumnFormula>D1_NOVIEMBRE_2024[[#This Row],[RECUPERO]]/D1_NOVIEMBRE_2024[[#This Row],[META]]</calculatedColumnFormula>
    </tableColumn>
    <tableColumn id="7" xr3:uid="{D7917A8B-F33C-40CB-980B-776F1F99832F}" name="SUPER2" dataDxfId="146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464"/>
    <tableColumn id="8" xr3:uid="{C288ADF8-0B7D-46E8-A515-7A398BFBAFF5}" name="DNI" dataDxfId="1463"/>
    <tableColumn id="9" xr3:uid="{9816B6C7-AE6F-49DA-A0C6-21A173A63635}" name="FECHA DE INICIO" dataDxfId="1462"/>
    <tableColumn id="10" xr3:uid="{342ACA45-E672-4A50-BD93-4F29AC6175A9}" name="ESTADO" dataDxfId="146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460" dataDxfId="1458" headerRowBorderDxfId="1459" tableBorderDxfId="1457" totalsRowBorderDxfId="145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455"/>
    <tableColumn id="3" xr3:uid="{734C6C88-3899-4B11-A8BB-68F60FEB745F}" name="RECUPERO SUPERVISOR" dataDxfId="1454">
      <calculatedColumnFormula>MAX(DITE_NOVIEMBRE_2024[[#This Row],[1]:[31]])</calculatedColumnFormula>
    </tableColumn>
    <tableColumn id="4" xr3:uid="{ECE5B99F-FD83-4520-9BD0-C6F22F1D89DE}" name="ALCANCE SUPERVISOR" dataDxfId="1453">
      <calculatedColumnFormula>DITE_NOVIEMBRE_2024[[#This Row],[RECUPERO SUPERVISOR]]/AZ9</calculatedColumnFormula>
    </tableColumn>
    <tableColumn id="1" xr3:uid="{3C6266ED-8A4A-4ABB-A9C5-F6D7C3A28E1C}" name="SUPER" dataDxfId="1452"/>
    <tableColumn id="6" xr3:uid="{8E1962E6-B227-403D-959C-EC0A84512E7F}" name="1" dataDxfId="1451"/>
    <tableColumn id="7" xr3:uid="{82013CDA-2013-412E-8FF7-7857EB3BAAEB}" name="2" dataDxfId="1450"/>
    <tableColumn id="36" xr3:uid="{F80449E7-9C09-4D54-AD2B-6D30BBE4BFFD}" name="3" dataDxfId="1449"/>
    <tableColumn id="8" xr3:uid="{6BAF72DE-4BC7-441F-A85E-9041EF3899D9}" name="4" dataDxfId="1448"/>
    <tableColumn id="9" xr3:uid="{3D9FCE7A-2F3D-4CC9-8A91-10BD16A7E640}" name="5" dataDxfId="1447"/>
    <tableColumn id="10" xr3:uid="{BEDD9763-065B-45CB-AE2B-710FA8B66ADE}" name="6" dataDxfId="1446"/>
    <tableColumn id="11" xr3:uid="{BC3C528B-42C9-4B2F-9619-B254969267D0}" name="7" dataDxfId="1445"/>
    <tableColumn id="12" xr3:uid="{0A48E3CB-F739-4C32-945D-648E7EB8070E}" name="8" dataDxfId="1444"/>
    <tableColumn id="13" xr3:uid="{B96192EF-9446-4291-B1F2-DB704B1D3A04}" name="9" dataDxfId="1443"/>
    <tableColumn id="14" xr3:uid="{604B61A4-751B-4BF0-9D80-954CAB1D08B0}" name="10" dataDxfId="1442"/>
    <tableColumn id="15" xr3:uid="{9BAD68A4-5571-4BDA-97CB-9067D42459EC}" name="11" dataDxfId="1441"/>
    <tableColumn id="32" xr3:uid="{D6886672-9386-4ADF-AED9-8A33D204EF56}" name="12" dataDxfId="1440"/>
    <tableColumn id="33" xr3:uid="{3D371433-AC3E-4391-8C88-2354E3462A27}" name="13" dataDxfId="1439"/>
    <tableColumn id="35" xr3:uid="{58EC2E80-FD81-492B-8002-FCEB99DCCCA5}" name="14" dataDxfId="1438"/>
    <tableColumn id="34" xr3:uid="{BBD59636-2F98-4BBE-8F44-00F7C13015FB}" name="15" dataDxfId="1437"/>
    <tableColumn id="29" xr3:uid="{DD6F0447-F620-4F38-AAE2-F94C7BD1301A}" name="16" dataDxfId="1436"/>
    <tableColumn id="30" xr3:uid="{AEA6202E-0E43-491B-9DE9-B12618DFE3C3}" name="17" dataDxfId="1435"/>
    <tableColumn id="31" xr3:uid="{7F0C4991-2DDA-47D6-8952-EF0420833FE2}" name="18" dataDxfId="1434"/>
    <tableColumn id="26" xr3:uid="{63319244-ED6C-4CB6-91C9-FD0B33FFFA44}" name="19" dataDxfId="1433"/>
    <tableColumn id="27" xr3:uid="{3ED47FDF-F24A-4EC8-9029-689369682758}" name="20" dataDxfId="1432"/>
    <tableColumn id="28" xr3:uid="{B5758593-5927-4B15-9EF3-08A6AA13FEE5}" name="21" dataDxfId="1431"/>
    <tableColumn id="16" xr3:uid="{A79A9DD4-74CF-4F17-A260-30A614552C96}" name="22" dataDxfId="1430"/>
    <tableColumn id="17" xr3:uid="{A3AD1A97-629C-494C-8C66-6BA86E905D7F}" name="23" dataDxfId="1429"/>
    <tableColumn id="18" xr3:uid="{BF0972B0-617B-4546-9271-F4E0D9F96151}" name="24" dataDxfId="1428"/>
    <tableColumn id="19" xr3:uid="{A9D6B970-56DB-403D-9EC5-9A1114D18DD8}" name="25" dataDxfId="1427"/>
    <tableColumn id="20" xr3:uid="{87CB9ADC-EDEB-4C07-8A41-D10A3E379763}" name="26" dataDxfId="1426"/>
    <tableColumn id="21" xr3:uid="{4E36C293-1144-4926-8E91-3475130D3D19}" name="27" dataDxfId="1425"/>
    <tableColumn id="22" xr3:uid="{ACDA0744-1D85-4327-BD2E-0D10C5E5827D}" name="28" dataDxfId="1424"/>
    <tableColumn id="23" xr3:uid="{A55279AC-F17C-48C7-B6F4-AFD7642F257E}" name="29" dataDxfId="1423"/>
    <tableColumn id="24" xr3:uid="{B30A56B6-4B82-41A1-BE7F-1D370BF48A8B}" name="30" dataDxfId="1422"/>
    <tableColumn id="25" xr3:uid="{2121F136-11EF-4DC1-9A0A-C968CE5BD71B}" name="31" dataDxfId="1421"/>
    <tableColumn id="5" xr3:uid="{9A6ECD1E-A39C-4D33-BBF6-B37C7AF2A67C}" name="CARTERA" dataDxfId="142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419" dataDxfId="1418">
  <autoFilter ref="CK8:CO15" xr:uid="{BCDF1B0E-B565-40AD-B13D-954F56FEF342}"/>
  <tableColumns count="5">
    <tableColumn id="1" xr3:uid="{56A1DC4D-61B8-4DE5-8EBA-E8B6AF7E3173}" name="VISTA" dataDxfId="1417"/>
    <tableColumn id="2" xr3:uid="{61FB4102-E339-41D7-BB34-D69D937B8B44}" name="1" dataDxfId="1416"/>
    <tableColumn id="3" xr3:uid="{04DCF14E-F9BC-460D-B838-0AB55D9CDC21}" name="2" dataDxfId="1415"/>
    <tableColumn id="4" xr3:uid="{ADD5C1AF-2CF8-4EB7-AC07-FF2C676A2BED}" name="3" dataDxfId="1414"/>
    <tableColumn id="14" xr3:uid="{85D71B1A-9AFC-40D3-83DD-5F2A02A038A3}" name="4" dataDxfId="141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412" tableBorderDxfId="141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410">
      <calculatedColumnFormula>DATA_DICIEMBRE_2024[[#This Row],[RECUPERO]]/DATA_DICIEMBRE_2024[[#This Row],[META]]</calculatedColumnFormula>
    </tableColumn>
    <tableColumn id="2" xr3:uid="{AE497F25-36CD-42FB-B18F-59D419263CBC}" name="Q_ALC" dataDxfId="1409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408"/>
    <tableColumn id="1" xr3:uid="{ACC31C15-573E-4606-A6FB-ECDC2B30F8A4}" name="RECUPERO" dataDxfId="1407">
      <calculatedColumnFormula>SUM(DATA_DICIEMBRE_2024[[#This Row],[1]:[31]])</calculatedColumnFormula>
    </tableColumn>
    <tableColumn id="6" xr3:uid="{0A0FD23F-3FE0-43BD-93B2-D5A21E0A8419}" name="META" dataDxfId="1406"/>
    <tableColumn id="7" xr3:uid="{BAAC5683-E69F-4D8D-9823-6A62CD920015}" name="ASER_" dataDxfId="1405"/>
    <tableColumn id="4" xr3:uid="{E80ABAB5-F841-47AC-9407-E06974270343}" name="1" dataDxfId="1404"/>
    <tableColumn id="8" xr3:uid="{38214265-844B-4AAB-9AAF-66AE68E1B01F}" name="2" dataDxfId="1403"/>
    <tableColumn id="9" xr3:uid="{9DE83FFA-F0EB-48A8-9B9B-94D3A5F4EA89}" name="3" dataDxfId="1402"/>
    <tableColumn id="10" xr3:uid="{F01FCEA0-C6B5-45DC-BF35-2E20D08D1987}" name="4" dataDxfId="1401"/>
    <tableColumn id="11" xr3:uid="{486A6BCD-590A-4F51-95FC-FF8E80EED672}" name="5" dataDxfId="1400"/>
    <tableColumn id="12" xr3:uid="{6A13993E-4132-4D1F-8103-9B935139982B}" name="6" dataDxfId="1399"/>
    <tableColumn id="13" xr3:uid="{24798E59-2FD3-45E0-9839-56EDF52F39D9}" name="7" dataDxfId="1398"/>
    <tableColumn id="14" xr3:uid="{0A505D6A-B620-43DD-BE95-5375CFEB2C9E}" name="8" dataDxfId="1397"/>
    <tableColumn id="15" xr3:uid="{B4A01763-2933-4990-84AC-2EE6364157A1}" name="9" dataDxfId="1396"/>
    <tableColumn id="16" xr3:uid="{BF1956FE-127F-474F-B12A-D74A62785650}" name="10" dataDxfId="139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94"/>
    <tableColumn id="18" xr3:uid="{43369C00-795D-4124-B5FB-CE33A1429479}" name="23" dataDxfId="1393"/>
    <tableColumn id="19" xr3:uid="{34A49AC6-3FC3-4ACE-8C81-C9AB9CD6BF1C}" name="24" dataDxfId="1392"/>
    <tableColumn id="20" xr3:uid="{62E7E367-E664-47D4-A998-F69A442883A3}" name="25" dataDxfId="1391"/>
    <tableColumn id="21" xr3:uid="{38ED713F-D0AE-4A42-8586-07C0CFE7FD0D}" name="26" dataDxfId="1390"/>
    <tableColumn id="22" xr3:uid="{777A8FFE-C36F-4CC0-9736-E3B5572BB43B}" name="27" dataDxfId="1389"/>
    <tableColumn id="23" xr3:uid="{9793EF6D-52A7-486F-9DA0-5EC6B4742B0D}" name="28" dataDxfId="1388"/>
    <tableColumn id="24" xr3:uid="{8675AF28-0AC8-42A2-9C9D-B652E1F578AA}" name="29" dataDxfId="1387"/>
    <tableColumn id="25" xr3:uid="{69A4324E-C083-46F7-9045-4F5A0A8A7029}" name="30" dataDxfId="1386"/>
    <tableColumn id="26" xr3:uid="{DBC5694B-2026-414C-ACC6-93144006A162}" name="31" dataDxfId="1385"/>
    <tableColumn id="27" xr3:uid="{823ED1C1-B820-4301-889D-715B402B64AE}" name="CARTERA ASESOR" dataDxfId="138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383">
  <autoFilter ref="A2:K76" xr:uid="{F6E10C3A-51B0-46B0-AC7A-178487A186FC}"/>
  <tableColumns count="11">
    <tableColumn id="1" xr3:uid="{27AC9715-D9AF-4425-8467-97D5ACDF32DB}" name="SUPER" dataDxfId="1382"/>
    <tableColumn id="2" xr3:uid="{60BCBFC1-6517-433B-923C-CCB32F89496C}" name="ASESOR_CRR" dataDxfId="1381">
      <calculatedColumnFormula>D1_DICIEMBRE_2024[[#This Row],[ASESOR]]</calculatedColumnFormula>
    </tableColumn>
    <tableColumn id="5" xr3:uid="{FE528A67-2FD9-481D-A3BD-D0593BF1728D}" name="META" dataDxfId="1380">
      <calculatedColumnFormula>VLOOKUP(D1_DICIEMBRE_2024[[#This Row],[SUPER]],DATA_DICIEMBRE_2024[[SUPERVISOR]:[META]],3,0)</calculatedColumnFormula>
    </tableColumn>
    <tableColumn id="6" xr3:uid="{9F920DCF-74DA-4A35-AEB6-9874EC115540}" name="ALCANCE" dataDxfId="1379">
      <calculatedColumnFormula>D1_DICIEMBRE_2024[[#This Row],[RECUPERO]]/D1_DICIEMBRE_2024[[#This Row],[META]]</calculatedColumnFormula>
    </tableColumn>
    <tableColumn id="7" xr3:uid="{A0A51D41-B7D6-4CCC-ACCB-42E0C653AD2F}" name="SUPER2" dataDxfId="137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77"/>
    <tableColumn id="8" xr3:uid="{894A3BEA-774F-4F80-88D8-1B289CA5BA86}" name="DNI" dataDxfId="1376"/>
    <tableColumn id="9" xr3:uid="{803AE20B-2CCD-451D-A530-6F128D73F913}" name="FECHA DE INICIO" dataDxfId="1375"/>
    <tableColumn id="10" xr3:uid="{49EAA54F-6677-4846-BCD1-109279DB3A73}" name="ESTADO" dataDxfId="137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73" dataDxfId="1371" headerRowBorderDxfId="1372" tableBorderDxfId="1370" totalsRowBorderDxfId="136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368"/>
    <tableColumn id="3" xr3:uid="{ABE326D8-B04B-4CEC-9F6E-FE25C0EE8AA0}" name="RECUPERO SUPERVISOR" dataDxfId="1367">
      <calculatedColumnFormula>MAX(DITE_DICIEMBRE_2024[[#This Row],[1]:[31]])</calculatedColumnFormula>
    </tableColumn>
    <tableColumn id="4" xr3:uid="{9E55702C-7024-420F-8940-D2C1A0A3CA1D}" name="ALCANCE SUPERVISOR" dataDxfId="1366">
      <calculatedColumnFormula>DITE_DICIEMBRE_2024[[#This Row],[RECUPERO SUPERVISOR]]/AZ9</calculatedColumnFormula>
    </tableColumn>
    <tableColumn id="1" xr3:uid="{5009DC4C-3EA4-45D5-A15D-072373F4AE20}" name="SUPER" dataDxfId="1365"/>
    <tableColumn id="6" xr3:uid="{D0AF21FC-B7C0-49FB-B06D-CEE18869F451}" name="1" dataDxfId="1364"/>
    <tableColumn id="7" xr3:uid="{13740F97-8E6D-486C-956C-27845E43364F}" name="2" dataDxfId="1363"/>
    <tableColumn id="36" xr3:uid="{D8D06FB7-6376-4BDE-8C73-E14742A693D2}" name="3" dataDxfId="1362"/>
    <tableColumn id="8" xr3:uid="{6A7AE4CF-8204-4E27-89B3-519888750343}" name="4" dataDxfId="1361"/>
    <tableColumn id="9" xr3:uid="{E68D0942-B003-4636-896B-C7F7CC5DF30B}" name="5" dataDxfId="1360"/>
    <tableColumn id="10" xr3:uid="{A130D834-D24E-4226-8974-EAEEC5239084}" name="6" dataDxfId="1359"/>
    <tableColumn id="11" xr3:uid="{B74AC268-8591-43DA-A0A0-8EED3A99A7E6}" name="7" dataDxfId="1358"/>
    <tableColumn id="12" xr3:uid="{3E5A00D6-9077-4087-98FC-A1F995D9E85D}" name="8" dataDxfId="1357"/>
    <tableColumn id="13" xr3:uid="{1C1866E7-047F-4D10-9606-401FEC40FA49}" name="9" dataDxfId="1356"/>
    <tableColumn id="14" xr3:uid="{1A856C2F-9F0A-48E6-A1F8-02744BF96124}" name="10" dataDxfId="1355"/>
    <tableColumn id="15" xr3:uid="{4AF6AE1F-C32E-4098-A90E-906C45E577A6}" name="11" dataDxfId="1354"/>
    <tableColumn id="32" xr3:uid="{22F83872-EA87-4B20-AC9C-A5E2ACD10B99}" name="12" dataDxfId="1353"/>
    <tableColumn id="33" xr3:uid="{98BD9E2A-AADA-4033-A5CA-E179FF24557D}" name="13" dataDxfId="1352"/>
    <tableColumn id="35" xr3:uid="{700503A6-DBA0-45CB-A088-D89AE0558CCF}" name="14" dataDxfId="1351"/>
    <tableColumn id="34" xr3:uid="{C5A60DDC-0D8C-41E0-A0F0-FBB45535E86A}" name="15" dataDxfId="1350"/>
    <tableColumn id="29" xr3:uid="{D5EC2BDA-E6C3-4A4D-A6AD-950B2D0490AB}" name="16" dataDxfId="1349"/>
    <tableColumn id="30" xr3:uid="{349CB117-97C5-4862-848C-38A5D8F531C9}" name="17" dataDxfId="1348"/>
    <tableColumn id="31" xr3:uid="{C11D4844-CCFA-4F14-88FA-CE5B9B605A6F}" name="18" dataDxfId="1347"/>
    <tableColumn id="26" xr3:uid="{F17C536A-13C6-44BF-A1D0-9E0F529A2288}" name="19" dataDxfId="1346"/>
    <tableColumn id="27" xr3:uid="{784AEED1-4141-49AA-B4F6-24141E5B4FA4}" name="20" dataDxfId="1345"/>
    <tableColumn id="28" xr3:uid="{5FA3E61C-F996-45DB-8D68-7A355B9D9345}" name="21" dataDxfId="1344"/>
    <tableColumn id="16" xr3:uid="{3CDD7303-1AA0-4E13-B85B-07CCE6B3675D}" name="22" dataDxfId="1343"/>
    <tableColumn id="17" xr3:uid="{81F4684D-1734-49FB-8F57-68B80EB1FD1D}" name="23" dataDxfId="1342"/>
    <tableColumn id="18" xr3:uid="{9DA7B90E-288E-45A3-BD0A-31904382DB50}" name="24" dataDxfId="1341"/>
    <tableColumn id="19" xr3:uid="{A0AC125C-0C19-47E9-B7BD-9F657DD56BC2}" name="25" dataDxfId="1340"/>
    <tableColumn id="20" xr3:uid="{E1B67347-A852-4F21-A3C3-D6E44F51E9FF}" name="26" dataDxfId="1339"/>
    <tableColumn id="21" xr3:uid="{992748FE-9359-4D4E-B06A-59F7A48309B5}" name="27" dataDxfId="1338"/>
    <tableColumn id="22" xr3:uid="{3732AEA5-9CC9-4EE6-A93B-386050E291B1}" name="28" dataDxfId="1337"/>
    <tableColumn id="23" xr3:uid="{20A4F952-B20F-4E0E-95CC-77C648A54699}" name="29" dataDxfId="1336"/>
    <tableColumn id="24" xr3:uid="{26953009-23ED-4318-9CEE-07B704B9665A}" name="30" dataDxfId="1335"/>
    <tableColumn id="25" xr3:uid="{267CBC9B-29BE-4672-94C3-393B627CB1FD}" name="31" dataDxfId="1334"/>
    <tableColumn id="5" xr3:uid="{EE07FFF3-9A6D-4F12-ACF6-244205791333}" name="CARTERA" dataDxfId="1333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332" dataDxfId="1331">
  <autoFilter ref="CK8:CO15" xr:uid="{9AD021D7-7D86-458A-9ED4-B4154908A926}"/>
  <tableColumns count="5">
    <tableColumn id="1" xr3:uid="{EF280B0C-5AA9-4C98-8348-08142AD9CF12}" name="VISTA" dataDxfId="1330"/>
    <tableColumn id="2" xr3:uid="{852E579E-9FD0-46ED-9AF6-6DDE965B926B}" name="1" dataDxfId="1329"/>
    <tableColumn id="3" xr3:uid="{E6FD03E6-BDD9-4D85-95AE-4F26472C7EC7}" name="2" dataDxfId="1328"/>
    <tableColumn id="4" xr3:uid="{8654C69D-8F4B-4D69-9CDD-6E64ECCA9D09}" name="3" dataDxfId="1327"/>
    <tableColumn id="14" xr3:uid="{C3EC5E64-D5EB-407B-80F2-85558E14B19B}" name="4" dataDxfId="132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32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324"/>
    <tableColumn id="5" xr3:uid="{42625339-8FE7-49A5-82AC-5EDD10C3C984}" name="ASESOR"/>
    <tableColumn id="6" xr3:uid="{BD1A5411-32FB-4DF7-B264-96C059BE5C56}" name="RECUPERO" dataDxfId="1323"/>
    <tableColumn id="8" xr3:uid="{8B3B2929-A591-41D7-9D44-B220287F0F2A}" name="DNI" dataDxfId="1322"/>
    <tableColumn id="9" xr3:uid="{AAABF626-1A15-4E7A-A444-7423611F1BB2}" name="FECHA DE INICIO" dataDxfId="1321"/>
    <tableColumn id="10" xr3:uid="{CACFA6D6-8D93-432C-AAD6-E9CBF58F5197}" name="ESTADO" dataDxfId="1320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319" headerRowBorderDxfId="1318" tableBorderDxfId="131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316">
      <calculatedColumnFormula>DATA_ENERO_2025[[#This Row],[RECUPERO]]/DATA_ENERO_2025[[#This Row],[META]]</calculatedColumnFormula>
    </tableColumn>
    <tableColumn id="3" xr3:uid="{16F39E06-76AE-43AD-903E-9F641E37CB06}" name="Q_ALC" dataDxfId="1315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314"/>
    <tableColumn id="6" xr3:uid="{087774B2-9699-454D-B0E9-E9D62B239262}" name="RECUPERO" dataDxfId="1313">
      <calculatedColumnFormula>SUM(DATA_ENERO_2025[[#This Row],[1]:[31]])</calculatedColumnFormula>
    </tableColumn>
    <tableColumn id="7" xr3:uid="{B938E452-5678-4623-B9AD-47B290EB3B56}" name="META" dataDxfId="1312"/>
    <tableColumn id="5" xr3:uid="{A39094CA-883F-4450-A53A-370F0AE54B0C}" name="ASER_" dataDxfId="1311"/>
    <tableColumn id="28" xr3:uid="{BA402970-CDDC-479B-AF0C-DE6FB6DEA3A2}" name="1" dataDxfId="131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309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308" dataDxfId="1306" headerRowBorderDxfId="1307" tableBorderDxfId="1305" totalsRowBorderDxfId="130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303"/>
    <tableColumn id="1" xr3:uid="{5A7C4C9C-3E71-483D-9C6F-3AFA18F0B768}" name="RECUPERO SUPERVISOR" dataDxfId="1302">
      <calculatedColumnFormula>MAX(DITE_ENERO_2025[[#This Row],[1]:[31]])</calculatedColumnFormula>
    </tableColumn>
    <tableColumn id="2" xr3:uid="{1DBABE23-BC0D-4016-A3DE-102C34B93437}" name="ALCANCE SUPERVISOR" dataDxfId="1301">
      <calculatedColumnFormula>DITE_ENERO_2025[[#This Row],[RECUPERO SUPERVISOR]]/DITE_ENERO_2025[[#This Row],[META SUPER]]</calculatedColumnFormula>
    </tableColumn>
    <tableColumn id="4" xr3:uid="{AAFE5F6A-D443-4B76-896C-3012A63A21B1}" name="SUPER" dataDxfId="1300"/>
    <tableColumn id="6" xr3:uid="{CAC1468E-FE7F-46E8-8FA8-2EBFE78F55CF}" name="1" dataDxfId="1299"/>
    <tableColumn id="7" xr3:uid="{2C1F1DCC-5615-43E9-8493-73A6B92A7B8C}" name="2" dataDxfId="1298"/>
    <tableColumn id="8" xr3:uid="{CB1DD332-E0A5-4BEF-8B71-8820CA4A145B}" name="3" dataDxfId="1297"/>
    <tableColumn id="9" xr3:uid="{1BB0DD4F-A73A-4F8E-93FB-252CA932D637}" name="4" dataDxfId="1296"/>
    <tableColumn id="10" xr3:uid="{F4A27082-EDDE-411F-B0E7-C50309499B06}" name="5" dataDxfId="1295"/>
    <tableColumn id="11" xr3:uid="{DDC3545E-22B2-4DEC-A217-59650C8BAC95}" name="6" dataDxfId="1294"/>
    <tableColumn id="12" xr3:uid="{F4B5BD15-E4EF-4A2E-9071-FE5F69E48F1F}" name="7" dataDxfId="129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92"/>
    <tableColumn id="14" xr3:uid="{1DE13FA2-B93D-487E-A105-3A5622C997DE}" name="18" dataDxfId="1291"/>
    <tableColumn id="15" xr3:uid="{6273FFBE-FC81-40C7-91CB-E95ECAD8BE5D}" name="19" dataDxfId="1290"/>
    <tableColumn id="16" xr3:uid="{35253537-0DA1-45D4-B9A3-D1CBC6E92B8B}" name="20" dataDxfId="1289"/>
    <tableColumn id="17" xr3:uid="{4BF3707C-841F-4140-B63C-5B47863B4CA4}" name="21" dataDxfId="1288"/>
    <tableColumn id="18" xr3:uid="{1F7B79C3-A22C-49D8-9C1F-629E6C41B955}" name="22" dataDxfId="1287"/>
    <tableColumn id="19" xr3:uid="{361B16CF-A887-4C9E-88B3-E8A7F4F314B0}" name="23" dataDxfId="1286"/>
    <tableColumn id="20" xr3:uid="{9B3EDA9C-6CB0-4D9F-965A-6EB0593C19D9}" name="24" dataDxfId="1285"/>
    <tableColumn id="21" xr3:uid="{B02655DA-D4F9-4926-88A4-5E8B2F4DF911}" name="25" dataDxfId="1284"/>
    <tableColumn id="22" xr3:uid="{43854B99-1BF7-4DF3-8A04-A277447DE3B8}" name="26" dataDxfId="1283"/>
    <tableColumn id="23" xr3:uid="{CAC2F677-42BD-4EFA-8E99-ABA2036DAF56}" name="27" dataDxfId="1282"/>
    <tableColumn id="24" xr3:uid="{20489B5B-5885-4E43-B5F0-4EAAEE4E8EB8}" name="28" dataDxfId="1281"/>
    <tableColumn id="25" xr3:uid="{B4D29A08-5206-4DCD-AF4C-9B7ABB8D3CFF}" name="29" dataDxfId="1280"/>
    <tableColumn id="26" xr3:uid="{7B49DBDA-317E-4CFB-B7FA-841DFC27E42B}" name="30" dataDxfId="1279"/>
    <tableColumn id="27" xr3:uid="{0126152E-7354-43DB-A75E-4841194C453D}" name="31" dataDxfId="1278"/>
    <tableColumn id="3" xr3:uid="{93315C06-D400-4502-BDDD-AC5886091EC6}" name="CARTERA" dataDxfId="127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276" dataDxfId="1275">
  <autoFilter ref="CK8:CO15" xr:uid="{628F3242-7DD0-4B7D-BBF4-24BB03052117}"/>
  <tableColumns count="5">
    <tableColumn id="1" xr3:uid="{AF9FE221-25FE-4ADA-80D0-7A04339E9BB1}" name="VISTA" dataDxfId="1274"/>
    <tableColumn id="2" xr3:uid="{B488B423-9458-4683-AA20-4A08180A5ACB}" name="1" dataDxfId="1273"/>
    <tableColumn id="3" xr3:uid="{4D9F7DD4-D75E-4BFC-873B-7FA8E13A86DE}" name="2" dataDxfId="1272"/>
    <tableColumn id="4" xr3:uid="{F6DB5598-2EF2-4C43-BD3D-FDED84C73969}" name="3" dataDxfId="1271"/>
    <tableColumn id="14" xr3:uid="{5A508F25-785E-4D54-9BD9-8B48775B6160}" name="4" dataDxfId="127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269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268"/>
    <tableColumn id="5" xr3:uid="{44178C41-B41B-4820-A8E8-222FE453335F}" name="ASESOR" dataDxfId="1267"/>
    <tableColumn id="6" xr3:uid="{AC6EB590-A7E8-408F-A892-A1851BCCF0B5}" name="RECUPERO" dataDxfId="1266"/>
    <tableColumn id="8" xr3:uid="{9B60B527-D768-46F8-BB97-824B255159D2}" name="DNI" dataDxfId="1265"/>
    <tableColumn id="9" xr3:uid="{BDF8C571-22FC-498B-99CF-8D578B086437}" name="FECHA DE INICIO" dataDxfId="1264"/>
    <tableColumn id="10" xr3:uid="{4A0E2A05-69C0-48C2-B0D3-4D952F052DB2}" name="ESTADO" dataDxfId="1263"/>
    <tableColumn id="11" xr3:uid="{3D228EA7-2109-464D-B55C-85DBBA7EB19F}" name="SEGMENTO" dataDxfId="126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261" headerRowBorderDxfId="1260" tableBorderDxfId="1259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258">
      <calculatedColumnFormula>DATA_FEBRERO_2025[[#This Row],[RECUPERO]]/DATA_FEBRERO_2025[[#This Row],[META]]</calculatedColumnFormula>
    </tableColumn>
    <tableColumn id="3" xr3:uid="{AE4A1FA5-3083-4CA4-B657-D2D0F2E20004}" name="Q_ALC" dataDxfId="1257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256"/>
    <tableColumn id="6" xr3:uid="{2DE1A6CE-7493-4B20-83EE-59078393B5AF}" name="RECUPERO" dataDxfId="1255">
      <calculatedColumnFormula>SUM(DATA_FEBRERO_2025[[#This Row],[1]:[31]])</calculatedColumnFormula>
    </tableColumn>
    <tableColumn id="7" xr3:uid="{24FB90FB-A888-41AB-9B19-627A74DA2062}" name="META" dataDxfId="1254"/>
    <tableColumn id="5" xr3:uid="{E6A5C563-3502-4EF4-8D06-C88816E905A8}" name="ASER_" dataDxfId="1253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252"/>
    <tableColumn id="8" xr3:uid="{E99C6359-BA67-4127-80B1-429613DA94CB}" name="31"/>
    <tableColumn id="4" xr3:uid="{1AB4C76D-3918-4961-B05E-216E9D0F2A8C}" name="CARTERA ASESOR" dataDxfId="125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250" dataDxfId="1248" headerRowBorderDxfId="1249" tableBorderDxfId="1247" totalsRowBorderDxfId="1246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245"/>
    <tableColumn id="1" xr3:uid="{C46409A5-9201-4E30-A3EB-7B6FC2DAF473}" name="RECUPERO SUPERVISOR" dataDxfId="1244">
      <calculatedColumnFormula>MAX(DITE_FEBRERO_2025[[#This Row],[1]:[31]])</calculatedColumnFormula>
    </tableColumn>
    <tableColumn id="2" xr3:uid="{445C2C89-5F44-46FD-8C70-EF4EE30F232E}" name="ALCANCE SUPERVISOR" dataDxfId="1243">
      <calculatedColumnFormula>DITE_FEBRERO_2025[[#This Row],[RECUPERO SUPERVISOR]]/DITE_FEBRERO_2025[[#This Row],[META SUPER]]</calculatedColumnFormula>
    </tableColumn>
    <tableColumn id="4" xr3:uid="{55D4E2C7-B609-4C8C-A5DE-AABFFD74BEB8}" name="SUPER" dataDxfId="1242"/>
    <tableColumn id="6" xr3:uid="{29925D04-B597-415A-B40B-62A3FBA8B23D}" name="1" dataDxfId="1241"/>
    <tableColumn id="7" xr3:uid="{31865A72-E634-4CB8-8660-811FA8147632}" name="2" dataDxfId="1240"/>
    <tableColumn id="8" xr3:uid="{C70A98A0-1CB0-425B-975B-D4464009CDD0}" name="3" dataDxfId="1239"/>
    <tableColumn id="9" xr3:uid="{F56CF612-0AA5-44CB-878D-FA59D84052AD}" name="4" dataDxfId="1238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237"/>
    <tableColumn id="11" xr3:uid="{A6DAF4DF-EAFF-47AB-9A6F-0B2896AE1A18}" name="17" dataDxfId="1236"/>
    <tableColumn id="12" xr3:uid="{3DC03FF0-BAC6-4F5D-B5DE-18A95E2C1B97}" name="18" dataDxfId="1235"/>
    <tableColumn id="13" xr3:uid="{A90729AA-CC5E-4236-924F-A736B7A4BE93}" name="19" dataDxfId="1234"/>
    <tableColumn id="14" xr3:uid="{B48B5FF0-5C49-4DDC-AC33-B45D349AD044}" name="20" dataDxfId="1233"/>
    <tableColumn id="15" xr3:uid="{D36E617E-0BBB-4BC1-BBF1-EB24E3C2CE90}" name="21" dataDxfId="1232"/>
    <tableColumn id="16" xr3:uid="{BD346F05-FCC2-4EA9-8F0F-B55AB2E68BE0}" name="22" dataDxfId="1231"/>
    <tableColumn id="17" xr3:uid="{F5BB9730-A5AE-4489-9CB0-182052BA6557}" name="23" dataDxfId="1230"/>
    <tableColumn id="18" xr3:uid="{B3DEF063-7A67-4F08-9D09-8310B4B64F2B}" name="24" dataDxfId="1229"/>
    <tableColumn id="19" xr3:uid="{558BE332-1E67-4EF7-9FF1-541A019A7066}" name="25" dataDxfId="1228"/>
    <tableColumn id="20" xr3:uid="{073BAAB2-EF92-4A82-B7FE-8339FF3A62EA}" name="26" dataDxfId="1227"/>
    <tableColumn id="21" xr3:uid="{6EC9D118-EB0A-4FDC-A694-0A630EB1048E}" name="27" dataDxfId="1226"/>
    <tableColumn id="22" xr3:uid="{DFF298CB-C24B-4F90-BD14-F99C28391208}" name="28" dataDxfId="1225"/>
    <tableColumn id="23" xr3:uid="{7EF0365B-2B81-4022-84F3-7A3859D35934}" name="29" dataDxfId="1224"/>
    <tableColumn id="24" xr3:uid="{D92D6A29-5A30-4405-A019-D7F8F39E4176}" name="30" dataDxfId="1223"/>
    <tableColumn id="25" xr3:uid="{9BFA1186-4A61-452A-8EAC-4FE410743029}" name="31" dataDxfId="1222"/>
    <tableColumn id="3" xr3:uid="{5EBD9DD4-78E3-4E78-8FD5-A71A2DE2CBE8}" name="CARTERA" dataDxfId="122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220" dataDxfId="1219">
  <autoFilter ref="CK8:CO15" xr:uid="{CD951E0C-6BAC-4E04-975A-04769F8000A5}"/>
  <tableColumns count="5">
    <tableColumn id="1" xr3:uid="{47C2FEF6-5357-4549-8005-DD8EC3539863}" name="VISTA" dataDxfId="1218"/>
    <tableColumn id="2" xr3:uid="{CCD006F3-5A71-4D0D-9DFD-11B037CD91D8}" name="1" dataDxfId="1217"/>
    <tableColumn id="3" xr3:uid="{98E7E65E-122C-4175-82F1-624865A7A2D3}" name="2" dataDxfId="1216"/>
    <tableColumn id="4" xr3:uid="{A4BE2A42-080D-4657-9FCF-3468BE3AF8C2}" name="3" dataDxfId="1215"/>
    <tableColumn id="14" xr3:uid="{D44E4FEF-5EE4-46FB-BEEE-A11B8A1BE670}" name="4" dataDxfId="1214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213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212">
      <calculatedColumnFormula>D1_MARZO_2025[[#This Row],[RECUPERO]]/D1_MARZO_2025[[#This Row],[META]]</calculatedColumnFormula>
    </tableColumn>
    <tableColumn id="7" xr3:uid="{7155E541-BC22-41C0-914A-E54D790D436D}" name="SUPER2" dataDxfId="1211"/>
    <tableColumn id="5" xr3:uid="{C9BC0167-A73A-4B66-AB0E-BCC22F3CD7BF}" name="ASESOR" dataDxfId="1210"/>
    <tableColumn id="6" xr3:uid="{32E44CF1-7B46-45AA-916C-7D5322097EFD}" name="RECUPERO" dataDxfId="1209"/>
    <tableColumn id="8" xr3:uid="{5504CD70-2376-413C-9DD9-7E1FC1D78F37}" name="DNI" dataDxfId="1208"/>
    <tableColumn id="9" xr3:uid="{27659D49-6FC1-457B-BF33-A19DBF78CDF2}" name="FECHA DE INICIO" dataDxfId="1207"/>
    <tableColumn id="10" xr3:uid="{79E50096-FDE3-4403-8568-FF008447BCC2}" name="ESTADO" dataDxfId="1206"/>
    <tableColumn id="11" xr3:uid="{0DDDAC11-10AB-4791-8916-A8A4E78A7D35}" name="SEGMENTO" dataDxfId="120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204" headerRowBorderDxfId="1203" tableBorderDxfId="1202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201">
      <calculatedColumnFormula>DATA_MARZO_2025[[#This Row],[RECUPERO]]/DATA_MARZO_2025[[#This Row],[META]]</calculatedColumnFormula>
    </tableColumn>
    <tableColumn id="3" xr3:uid="{6050B278-B3D2-4B4C-8475-D701C9B8AB17}" name="Q_ALC" dataDxfId="1200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99"/>
    <tableColumn id="6" xr3:uid="{EBBFD24C-8909-45B0-B8CB-4ED73B62F2AB}" name="RECUPERO" dataDxfId="1198">
      <calculatedColumnFormula>SUM(DATA_MARZO_2025[[#This Row],[1]:[31]])</calculatedColumnFormula>
    </tableColumn>
    <tableColumn id="7" xr3:uid="{D5702432-6067-40C7-B647-63D5EBDD13C2}" name="META" dataDxfId="1197"/>
    <tableColumn id="5" xr3:uid="{40A208DF-2D8B-4D71-B923-6BFFA76CDA11}" name="ASER_" dataDxfId="1196"/>
    <tableColumn id="38" xr3:uid="{1F074B40-AB13-4BEE-BC21-9D178D274909}" name="1"/>
    <tableColumn id="41" xr3:uid="{936D83D8-C85E-4C4D-9E8D-BA3D7C54F99A}" name="2" dataDxfId="1195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94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9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92" dataDxfId="1190" headerRowBorderDxfId="1191" tableBorderDxfId="1189" totalsRowBorderDxfId="1188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87"/>
    <tableColumn id="1" xr3:uid="{23B67F77-728E-46C0-B5B1-11CE8E08D862}" name="RECUPERO SUPERVISOR" dataDxfId="1186">
      <calculatedColumnFormula>MAX(DITE_MARZO_2025[[#This Row],[1]:[31]])</calculatedColumnFormula>
    </tableColumn>
    <tableColumn id="2" xr3:uid="{0BAE08AE-6A16-447E-9DDD-8800D68BFFA3}" name="ALCANCE SUPERVISOR" dataDxfId="1185">
      <calculatedColumnFormula>DITE_MARZO_2025[[#This Row],[RECUPERO SUPERVISOR]]/DITE_MARZO_2025[[#This Row],[META SUPER]]</calculatedColumnFormula>
    </tableColumn>
    <tableColumn id="4" xr3:uid="{663301EA-2B77-4C76-B8E0-713CAAD1AC41}" name="SUPER" dataDxfId="1184"/>
    <tableColumn id="6" xr3:uid="{9A6FEB31-48E4-456F-8C1F-14055131E9D6}" name="1" dataDxfId="1183"/>
    <tableColumn id="7" xr3:uid="{B8154FAF-39D2-4ED9-8DD7-C179156ECA39}" name="2" dataDxfId="1182"/>
    <tableColumn id="8" xr3:uid="{E58A14C1-44D1-46A4-9137-21E70261FA76}" name="3" dataDxfId="1181"/>
    <tableColumn id="9" xr3:uid="{EFDA2093-809C-4DA2-80F9-0388CCC5E290}" name="4" dataDxfId="1180"/>
    <tableColumn id="10" xr3:uid="{634CF5F0-F36D-4B26-8143-8C3A6FB59216}" name="5" dataDxfId="1179"/>
    <tableColumn id="11" xr3:uid="{77A0553B-7BDF-49B7-B459-701A77496BEA}" name="6" dataDxfId="1178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177"/>
    <tableColumn id="13" xr3:uid="{C6D91E97-E16B-4E76-BE55-A08C2A1131DD}" name="18" dataDxfId="1176"/>
    <tableColumn id="14" xr3:uid="{2A5F1078-A097-4171-BD28-7B9B623471D0}" name="19" dataDxfId="1175"/>
    <tableColumn id="15" xr3:uid="{5E883D61-775A-4AD4-A304-156DCFD9F825}" name="20" dataDxfId="1174"/>
    <tableColumn id="16" xr3:uid="{BEFB5788-590D-4EFA-8707-20BAAF7026F1}" name="21" dataDxfId="1173"/>
    <tableColumn id="17" xr3:uid="{8FC06E69-FAE9-4DBE-9C75-7A6598DE29C6}" name="22" dataDxfId="1172"/>
    <tableColumn id="18" xr3:uid="{966EC934-1D25-407E-AE13-8147AC3FF531}" name="23" dataDxfId="1171"/>
    <tableColumn id="19" xr3:uid="{5437FF24-6F5D-412D-82EE-8C668C7DC853}" name="24" dataDxfId="1170"/>
    <tableColumn id="20" xr3:uid="{204A7CBC-2C07-4027-851F-021033B930C1}" name="25" dataDxfId="1169"/>
    <tableColumn id="21" xr3:uid="{DF491418-AC74-4C6A-852F-F0797487D11C}" name="26" dataDxfId="1168"/>
    <tableColumn id="22" xr3:uid="{E184F0A4-EF1A-48F5-8166-10085FC40D13}" name="27" dataDxfId="1167"/>
    <tableColumn id="23" xr3:uid="{66C12B87-BC6D-46BE-AF31-D0C68A22BC7E}" name="28" dataDxfId="1166"/>
    <tableColumn id="24" xr3:uid="{A2DB9C74-4CB6-4BBF-A230-DF50FDE9380D}" name="29" dataDxfId="1165"/>
    <tableColumn id="25" xr3:uid="{D54E02BE-AA16-43C7-ABD3-89326740EA63}" name="30" dataDxfId="1164"/>
    <tableColumn id="26" xr3:uid="{11172EA7-856A-4297-8329-62917B649E9A}" name="31" dataDxfId="1163"/>
    <tableColumn id="3" xr3:uid="{42C6AD34-2DFF-436B-BB22-6DE170226F44}" name="CARTERA" dataDxfId="116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161" dataDxfId="1160">
  <autoFilter ref="CK8:CO15" xr:uid="{5CC39DC1-38AA-4FD7-8618-9D1757C063BF}"/>
  <tableColumns count="5">
    <tableColumn id="1" xr3:uid="{199AD204-98F5-4357-9EC8-563E6CC4C321}" name="VISTA" dataDxfId="1159"/>
    <tableColumn id="2" xr3:uid="{BFF1F734-4111-4DDD-8CA0-5198DC585DA1}" name="1" dataDxfId="1158"/>
    <tableColumn id="3" xr3:uid="{E52B6FFD-0DE7-46BA-A600-8E50FF6CEDED}" name="2" dataDxfId="1157"/>
    <tableColumn id="4" xr3:uid="{5F9675DE-09FF-4EA0-A369-BBECA620B87D}" name="3" dataDxfId="1156"/>
    <tableColumn id="14" xr3:uid="{DA0EFF7B-8E6A-466A-B17D-365D82C21948}" name="4" dataDxfId="1155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15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153"/>
    <tableColumn id="5" xr3:uid="{D789E66F-CC8C-4715-A998-7AE532E85E8A}" name="ASESOR" dataDxfId="1152"/>
    <tableColumn id="6" xr3:uid="{3455DB8A-5A64-4A8F-8153-2471763CA60D}" name="RECUPERO" dataDxfId="1151"/>
    <tableColumn id="8" xr3:uid="{F8575E1F-78C1-4E15-B505-1AECE8857345}" name="DNI" dataDxfId="1150"/>
    <tableColumn id="9" xr3:uid="{BE130F2A-9B67-45D5-AA49-051D2F0A515B}" name="FECHA DE INICIO" dataDxfId="1149"/>
    <tableColumn id="10" xr3:uid="{31096FEC-094E-478E-A9F3-0023192798F0}" name="ESTADO" dataDxfId="1148"/>
    <tableColumn id="11" xr3:uid="{CD53B1C2-5C16-4E04-B510-37D1EE2D9C67}" name="SEGMENTO" dataDxfId="1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146" headerRowBorderDxfId="1145" tableBorderDxfId="114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143">
      <calculatedColumnFormula>DATA_ABRIL_2025[[#This Row],[RECUPERO]]/DATA_ABRIL_2025[[#This Row],[META]]</calculatedColumnFormula>
    </tableColumn>
    <tableColumn id="3" xr3:uid="{1B1E8B7A-D562-46FD-89DE-12ADBC7146F2}" name="Q_ALC" dataDxfId="1142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141"/>
    <tableColumn id="6" xr3:uid="{9C2D93B7-85A2-4E07-8DD4-3C81F7BF7EBF}" name="RECUPERO" dataDxfId="1140">
      <calculatedColumnFormula>SUM(DATA_ABRIL_2025[[#This Row],[1]:[31]])</calculatedColumnFormula>
    </tableColumn>
    <tableColumn id="7" xr3:uid="{8F4173FF-BB8D-4C61-A5E9-1B6F872C619C}" name="META" dataDxfId="1139"/>
    <tableColumn id="5" xr3:uid="{64151D2C-B822-41DF-8964-343214960730}" name="ASER_" dataDxfId="113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137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136" dataDxfId="1134" headerRowBorderDxfId="1135" tableBorderDxfId="1133" totalsRowBorderDxfId="113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131"/>
    <tableColumn id="1" xr3:uid="{56AD13BC-F67F-4EBC-8601-073AD9D41E5D}" name="RECUPERO SUPERVISOR" dataDxfId="1130">
      <calculatedColumnFormula>MAX(DITE_ABRIL_2025[[#This Row],[1]:[31]])</calculatedColumnFormula>
    </tableColumn>
    <tableColumn id="2" xr3:uid="{B40C8394-DA7A-4DDD-89EA-AE757C76DD20}" name="ALCANCE SUPERVISOR" dataDxfId="1129">
      <calculatedColumnFormula>BA9/DITE_ABRIL_2025[[#This Row],[META SUPER]]</calculatedColumnFormula>
    </tableColumn>
    <tableColumn id="4" xr3:uid="{B71408F8-B985-4B11-8661-52EFC6FA8097}" name="SUPER" dataDxfId="1128"/>
    <tableColumn id="6" xr3:uid="{9E37ADBB-A64C-4E4B-9AF4-6087C797FB5E}" name="1" dataDxfId="1127"/>
    <tableColumn id="7" xr3:uid="{09E3EE83-45B5-4808-842B-71D4652DE46A}" name="2" dataDxfId="1126"/>
    <tableColumn id="8" xr3:uid="{243F9102-2670-48D4-B25D-8432658D89F6}" name="3" dataDxfId="1125"/>
    <tableColumn id="9" xr3:uid="{06003E0F-B470-4925-ACE4-1381347B3E87}" name="4" dataDxfId="1124"/>
    <tableColumn id="10" xr3:uid="{DF8C4E72-181D-4E2F-A34D-2BB7FD231520}" name="5" dataDxfId="1123"/>
    <tableColumn id="11" xr3:uid="{56E37C44-85E9-4431-A560-A54606105B9D}" name="6" dataDxfId="1122"/>
    <tableColumn id="12" xr3:uid="{9ADEA573-5E4A-46C0-8569-AFED61AE0141}" name="7" dataDxfId="1121"/>
    <tableColumn id="13" xr3:uid="{D44E56ED-D810-4F08-ACAA-0850A2CBA861}" name="8" dataDxfId="1120"/>
    <tableColumn id="14" xr3:uid="{4F1A46EB-156C-42BB-A090-307A483EDA59}" name="9" dataDxfId="111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118"/>
    <tableColumn id="16" xr3:uid="{C78E77EC-88A1-4EFD-AD1A-7DF788C46683}" name="22" dataDxfId="1117"/>
    <tableColumn id="17" xr3:uid="{D5FD8172-0B95-4406-9239-1ABAD08F1B45}" name="23" dataDxfId="1116"/>
    <tableColumn id="18" xr3:uid="{8E9BAC3F-3B04-449B-88EE-DBF57FA626AC}" name="24" dataDxfId="1115"/>
    <tableColumn id="19" xr3:uid="{BFA3B7EB-0BC7-4311-8FCE-7C69A9357A03}" name="25" dataDxfId="1114"/>
    <tableColumn id="20" xr3:uid="{D2BE25CA-961F-40EE-9EC1-A49EEA4DDB5A}" name="26" dataDxfId="1113"/>
    <tableColumn id="21" xr3:uid="{77AAB025-517F-4236-B11B-AEE9B7399348}" name="27" dataDxfId="1112"/>
    <tableColumn id="22" xr3:uid="{E35C7392-A09A-482A-9C37-79B0D6711E60}" name="28" dataDxfId="1111"/>
    <tableColumn id="23" xr3:uid="{B9F1E360-1FEC-4978-B5DB-3DECA1925AE9}" name="29" dataDxfId="1110"/>
    <tableColumn id="24" xr3:uid="{89A20735-1F9D-4A38-9BEB-B3BD56D1FD35}" name="30" dataDxfId="1109"/>
    <tableColumn id="25" xr3:uid="{4BE1A809-8A7F-4933-9AB7-B0E4C9CDDD7E}" name="31" dataDxfId="1108"/>
    <tableColumn id="3" xr3:uid="{8BAF39B2-F0EB-433E-8F3A-FEAC89C5F9BF}" name="CARTERA" dataDxfId="110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106" dataDxfId="1105">
  <autoFilter ref="CK8:CO16" xr:uid="{A098A3B8-3C17-4FC2-BD2A-EA8EA6D3503A}"/>
  <tableColumns count="5">
    <tableColumn id="1" xr3:uid="{EEB56793-AB81-4365-A4E5-C06A780CA295}" name="VISTA" dataDxfId="1104"/>
    <tableColumn id="2" xr3:uid="{54EC6886-D858-4D08-95BC-9CB64C69785F}" name="1" dataDxfId="1103"/>
    <tableColumn id="3" xr3:uid="{29622426-510D-41D8-BAAB-33B75A3032DA}" name="2" dataDxfId="1102"/>
    <tableColumn id="4" xr3:uid="{10D8188B-45F2-4371-9D53-44980E950C48}" name="3" dataDxfId="1101"/>
    <tableColumn id="14" xr3:uid="{88B5AB80-A8EA-41B5-BA7B-E57AF885CB41}" name="4" dataDxfId="110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9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98">
      <calculatedColumnFormula>D1_MAYO_2025[[#This Row],[RECUPERO]]/D1_MAYO_2025[[#This Row],[META]]</calculatedColumnFormula>
    </tableColumn>
    <tableColumn id="7" xr3:uid="{7C5F88F0-9FF3-49CF-BE68-2D455D9DEE81}" name="SUPER2" dataDxfId="1097"/>
    <tableColumn id="5" xr3:uid="{5FAC7613-1036-4D50-9A09-AB4F41D88D12}" name="ASESOR" dataDxfId="1096"/>
    <tableColumn id="6" xr3:uid="{373B07DA-C176-4486-843D-36C5A3043867}" name="RECUPERO" dataDxfId="1095"/>
    <tableColumn id="8" xr3:uid="{CDBFB8A5-E15E-4513-B245-3523278CBBD2}" name="DNI" dataDxfId="1094"/>
    <tableColumn id="9" xr3:uid="{64A6BF66-DB3B-4ED3-B1A9-2DF71B8D1ACE}" name="FECHA DE INICIO" dataDxfId="1093"/>
    <tableColumn id="10" xr3:uid="{9DD10A75-AE91-4226-BF53-FBC3A38A3094}" name="ESTADO" dataDxfId="1092"/>
    <tableColumn id="11" xr3:uid="{E457A2EF-C26E-43DE-BDB2-64E1BFF451C1}" name="SEGMENTO" dataDxfId="109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90" headerRowBorderDxfId="1089" tableBorderDxfId="108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87">
      <calculatedColumnFormula>DATA_MAYO_2025[[#This Row],[RECUPERO]]/DATA_MAYO_2025[[#This Row],[META]]</calculatedColumnFormula>
    </tableColumn>
    <tableColumn id="3" xr3:uid="{8551335D-BE40-494B-A806-42FAA211C207}" name="Q_ALC" dataDxfId="1086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85"/>
    <tableColumn id="6" xr3:uid="{85DC5B94-4FF7-4224-A993-E56A00A5F6DA}" name="RECUPERO" dataDxfId="1084">
      <calculatedColumnFormula>SUM(DATA_MAYO_2025[[#This Row],[1]:[31]])</calculatedColumnFormula>
    </tableColumn>
    <tableColumn id="7" xr3:uid="{E2EB46E1-D5BC-46B2-859F-8C05EBBE26F5}" name="META" dataDxfId="1083"/>
    <tableColumn id="5" xr3:uid="{A8ED42EF-7F3D-47A1-A928-02CDC650D596}" name="ASER_" dataDxfId="108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1081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1080" dataDxfId="1078" headerRowBorderDxfId="1079" tableBorderDxfId="1077" totalsRowBorderDxfId="107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1075"/>
    <tableColumn id="1" xr3:uid="{E8B4D119-C811-4392-9EE6-8F0C79BEE9E9}" name="RECUPERO SUPERVISOR" dataDxfId="1074">
      <calculatedColumnFormula>MAX(DITE_MAYO_2025[[#This Row],[1]:[31]])</calculatedColumnFormula>
    </tableColumn>
    <tableColumn id="2" xr3:uid="{B44E621C-D444-4670-8FB8-CA1A1E3293FE}" name="ALCANCE SUPERVISOR" dataDxfId="1073">
      <calculatedColumnFormula>DITE_MAYO_2025[[#This Row],[RECUPERO SUPERVISOR]]/DITE_MAYO_2025[[#This Row],[META SUPER]]</calculatedColumnFormula>
    </tableColumn>
    <tableColumn id="4" xr3:uid="{63B60F11-ECE7-4839-BADE-F875CF35D6C8}" name="SUPER" dataDxfId="1072"/>
    <tableColumn id="6" xr3:uid="{795F9848-930D-4B49-893D-00DA36A6069C}" name="1" dataDxfId="1071"/>
    <tableColumn id="7" xr3:uid="{A0F1B09B-45CD-4449-B0E0-2A746353F5F6}" name="2" dataDxfId="1070"/>
    <tableColumn id="8" xr3:uid="{42485F8E-3938-40CB-B75A-E12120AF085D}" name="3" dataDxfId="1069"/>
    <tableColumn id="9" xr3:uid="{16CE59CD-D621-412D-8F6E-F5B8FEEFCBB4}" name="4" dataDxfId="1068"/>
    <tableColumn id="10" xr3:uid="{D1B5939A-E95A-4BE2-BA16-796CFB62C7BB}" name="5" dataDxfId="1067"/>
    <tableColumn id="11" xr3:uid="{42606FA2-25C4-48F7-BC25-B75CFBF93D7E}" name="6" dataDxfId="1066"/>
    <tableColumn id="12" xr3:uid="{91DD2662-D657-4CF0-B378-5B3D9B374F80}" name="7" dataDxfId="106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1064"/>
    <tableColumn id="14" xr3:uid="{FDAEFC46-2A8B-451E-929D-76EC4BC7CA39}" name="19" dataDxfId="1063"/>
    <tableColumn id="15" xr3:uid="{1F944C9F-2359-45A9-8922-617195550B92}" name="20" dataDxfId="1062"/>
    <tableColumn id="16" xr3:uid="{D023EA95-922B-4435-8A92-F165E2F3A560}" name="21" dataDxfId="1061"/>
    <tableColumn id="17" xr3:uid="{7AC3BA92-E630-483B-B27E-18C40869116B}" name="22" dataDxfId="1060"/>
    <tableColumn id="18" xr3:uid="{3609A57C-B1DB-4D87-9574-007183221000}" name="23" dataDxfId="1059"/>
    <tableColumn id="19" xr3:uid="{98740490-1047-4343-85C8-834AE6AF935A}" name="24" dataDxfId="1058"/>
    <tableColumn id="20" xr3:uid="{CE682DBD-B5A8-49C9-8A73-515C0BB553A8}" name="25" dataDxfId="1057"/>
    <tableColumn id="21" xr3:uid="{2C63A6DB-A36B-488F-8D7C-F86E11CED59A}" name="26" dataDxfId="1056"/>
    <tableColumn id="22" xr3:uid="{01511E88-F7F3-4FDD-998C-292B28698241}" name="27" dataDxfId="1055"/>
    <tableColumn id="23" xr3:uid="{B0CE642E-7F10-4E00-9DD1-FC5CF0499DC2}" name="28" dataDxfId="1054"/>
    <tableColumn id="24" xr3:uid="{EE9469B0-D486-4046-8AA2-36629B9D9667}" name="29" dataDxfId="1053"/>
    <tableColumn id="25" xr3:uid="{D05B2A45-8E05-43BB-9FFA-CC56C7D8C31E}" name="30" dataDxfId="1052"/>
    <tableColumn id="26" xr3:uid="{AE78D865-FDC9-4B75-AADF-A48F19C319DC}" name="31" dataDxfId="1051"/>
    <tableColumn id="3" xr3:uid="{0887DE9C-F035-4EEC-B2F4-4C2CEB11922C}" name="CARTERA" dataDxfId="10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1049" dataDxfId="1048">
  <autoFilter ref="CK8:CO16" xr:uid="{2E1714BA-AA31-40C3-A8A8-8F7AF2BE18D3}"/>
  <tableColumns count="5">
    <tableColumn id="1" xr3:uid="{FD8B1FFA-2501-4004-A802-184E80D06B91}" name="VISTA" dataDxfId="1047"/>
    <tableColumn id="2" xr3:uid="{429A3B8D-50F1-4374-8637-AB41E24A51D7}" name="1" dataDxfId="1046"/>
    <tableColumn id="3" xr3:uid="{DF889198-ABC0-4D54-8703-0B6A785ACBEB}" name="2" dataDxfId="1045"/>
    <tableColumn id="4" xr3:uid="{441DAF2A-F2AF-4DE9-A31B-DB40B0EF364E}" name="3" dataDxfId="1044"/>
    <tableColumn id="14" xr3:uid="{13BCF5FE-8355-4BAE-9E87-9F83B0CDD4C1}" name="4" dataDxfId="1043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04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041"/>
    <tableColumn id="5" xr3:uid="{1BF578D9-FB1B-48B0-B732-40F721FD7C19}" name="ASESOR" dataDxfId="1040"/>
    <tableColumn id="6" xr3:uid="{CA995F17-DCA5-4D19-B2E1-FD9362121A39}" name="RECUPERO"/>
    <tableColumn id="8" xr3:uid="{9BC620F7-3E10-4417-B0EA-F37D1F039447}" name="DNI" dataDxfId="1039"/>
    <tableColumn id="9" xr3:uid="{0CBCBA61-9BA1-4E3D-B6CE-38E6C9A1078C}" name="FECHA DE INICIO" dataDxfId="1038"/>
    <tableColumn id="10" xr3:uid="{3A23F58F-8B92-4D7C-82D9-23C8B3B51E6F}" name="ESTADO" dataDxfId="1037"/>
    <tableColumn id="11" xr3:uid="{2E50347E-4858-4527-938D-F94ED2AB3BED}" name="SEGMENTO" dataDxfId="1036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035" headerRowBorderDxfId="1034" tableBorderDxfId="103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032">
      <calculatedColumnFormula>DATA_JUNIO_2025[[#This Row],[RECUPERO]]/DATA_JUNIO_2025[[#This Row],[META]]</calculatedColumnFormula>
    </tableColumn>
    <tableColumn id="3" xr3:uid="{78E201C6-658E-4437-AC52-3D0E669D8389}" name="Q_ALC" dataDxfId="1031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1030"/>
    <tableColumn id="6" xr3:uid="{3AD4A449-DB0B-4879-AD61-28FA40E45717}" name="RECUPERO" dataDxfId="1029">
      <calculatedColumnFormula>SUM(DATA_JUNIO_2025[[#This Row],[1]:[31]])</calculatedColumnFormula>
    </tableColumn>
    <tableColumn id="7" xr3:uid="{2BD9FB92-38FC-44A8-B5F2-890569E48C37}" name="META" dataDxfId="1028"/>
    <tableColumn id="5" xr3:uid="{9812F1F1-AB5A-41A6-A84D-86B290FCB7E7}" name="ASER_" dataDxfId="1027"/>
    <tableColumn id="37" xr3:uid="{834796BA-53F4-4194-919E-D8B97FEA7F3F}" name="1" dataDxfId="102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02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024" dataDxfId="1022" headerRowBorderDxfId="1023" tableBorderDxfId="1021" totalsRowBorderDxfId="102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019"/>
    <tableColumn id="1" xr3:uid="{1A75BF93-811F-4AFA-86B4-9AD496200913}" name="RECUPERO SUPERVISOR" dataDxfId="1018"/>
    <tableColumn id="2" xr3:uid="{60B107BC-0938-4363-BE59-47C4E7777D14}" name="ALCANCE SUPERVISOR" dataDxfId="1017">
      <calculatedColumnFormula>DITE_JUNIO_2025[[#This Row],[RECUPERO SUPERVISOR]]/DITE_JUNIO_2025[[#This Row],[META SUPER]]</calculatedColumnFormula>
    </tableColumn>
    <tableColumn id="4" xr3:uid="{846684E8-1F2C-4021-AB12-AFBE9E56FAA4}" name="SUPER" dataDxfId="1016"/>
    <tableColumn id="6" xr3:uid="{A217DEAD-ACD7-4C63-A622-E2E01ECF328C}" name="1" dataDxfId="1015"/>
    <tableColumn id="7" xr3:uid="{5CA18C0A-7D47-455B-B153-EFA8D01D32D6}" name="2" dataDxfId="1014"/>
    <tableColumn id="8" xr3:uid="{3CBBE086-E28B-4224-AF45-5A4E7A009E3F}" name="3" dataDxfId="1013"/>
    <tableColumn id="9" xr3:uid="{4B327145-F7C9-4ABC-A911-6EB2E553C986}" name="4" dataDxfId="1012"/>
    <tableColumn id="10" xr3:uid="{C644450F-2149-4D87-8E04-D3DD6B99C066}" name="5" dataDxfId="1011"/>
    <tableColumn id="11" xr3:uid="{92D6DA00-2083-479D-96F6-4B48312C9C12}" name="6" dataDxfId="1010"/>
    <tableColumn id="12" xr3:uid="{2EC613D6-BDCD-416F-817F-42C8018B90FE}" name="7" dataDxfId="1009"/>
    <tableColumn id="13" xr3:uid="{B55C5834-2D46-4D83-8429-14D18D9B95EF}" name="8" dataDxfId="1008"/>
    <tableColumn id="14" xr3:uid="{5C6DF4C8-EDC0-4827-AA8B-9C2B7202A4DA}" name="9" dataDxfId="1007"/>
    <tableColumn id="15" xr3:uid="{764D7AA1-F3E2-4E06-A4A9-952B47F95E76}" name="10" dataDxfId="1006"/>
    <tableColumn id="16" xr3:uid="{6D896E44-118D-4124-BF4A-2E06B8568517}" name="11" dataDxfId="100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1004"/>
    <tableColumn id="18" xr3:uid="{E97C32F3-7B30-46E7-B4CD-72B412E48E28}" name="22" dataDxfId="1003"/>
    <tableColumn id="19" xr3:uid="{FD784BF8-211E-4275-A9B4-168979C2AFD1}" name="23" dataDxfId="1002"/>
    <tableColumn id="20" xr3:uid="{766DA9FA-C407-4AC5-BFFB-BF6A1B6D5B26}" name="24" dataDxfId="1001"/>
    <tableColumn id="21" xr3:uid="{CD1B765C-53CF-4C5C-A708-487BC53AF68A}" name="25" dataDxfId="1000"/>
    <tableColumn id="22" xr3:uid="{2800A805-A560-4CF0-B47E-4486A92755E4}" name="26" dataDxfId="999"/>
    <tableColumn id="23" xr3:uid="{7067EFFA-F2EA-4FFF-A281-8E3E0E718C87}" name="27" dataDxfId="998"/>
    <tableColumn id="24" xr3:uid="{BB01C4B5-FEB4-44E1-BF58-4C9BF81261B1}" name="28" dataDxfId="997"/>
    <tableColumn id="25" xr3:uid="{2116D7DE-6632-4314-9539-6B4BA9407512}" name="29" dataDxfId="996"/>
    <tableColumn id="37" xr3:uid="{CBFA4429-3DA2-46C7-A9A0-49B669AE33A6}" name="30"/>
    <tableColumn id="26" xr3:uid="{B0D188FD-F41F-4C43-A42F-87048D9F3347}" name="31" dataDxfId="995"/>
    <tableColumn id="3" xr3:uid="{153A774F-FA3D-4DE9-A743-A193E9EC2BE7}" name="CARTERA" dataDxfId="99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93" dataDxfId="992">
  <autoFilter ref="CK8:CO16" xr:uid="{D9FB21D9-7D2B-4B44-80D1-3C8656081B59}"/>
  <tableColumns count="5">
    <tableColumn id="1" xr3:uid="{55CC47EE-B5EB-4C22-912A-314A0C4A22CD}" name="VISTA" dataDxfId="991"/>
    <tableColumn id="2" xr3:uid="{68D27FF1-F05E-4881-A0C1-4566D81A7430}" name="1" dataDxfId="990"/>
    <tableColumn id="3" xr3:uid="{E7DA3F7B-A434-4EEC-A6F7-AC22B5F4CAE6}" name="2" dataDxfId="989"/>
    <tableColumn id="4" xr3:uid="{B8418D52-AA16-49C2-A8AA-75631794246B}" name="3" dataDxfId="988"/>
    <tableColumn id="14" xr3:uid="{5C3F1E9C-C0C1-4E39-B365-91CF22966878}" name="4" dataDxfId="98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86" headerRowBorderDxfId="985" tableBorderDxfId="984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983">
      <calculatedColumnFormula>DATA_JULIO_2025[[#This Row],[RECUPERO]]/DATA_JULIO_2025[[#This Row],[META]]</calculatedColumnFormula>
    </tableColumn>
    <tableColumn id="3" xr3:uid="{1754C817-3C23-490F-BEA3-3ACD2AC34A65}" name="Q_ALC" dataDxfId="982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981"/>
    <tableColumn id="6" xr3:uid="{BCDF5A35-E274-481A-8FAA-7585E0413D78}" name="RECUPERO" dataDxfId="980">
      <calculatedColumnFormula>SUM(DATA_JULIO_2025[[#This Row],[1]:[31]])</calculatedColumnFormula>
    </tableColumn>
    <tableColumn id="7" xr3:uid="{8DE1FEE0-51D3-4EA8-A46E-89BEBA12056E}" name="META" dataDxfId="979"/>
    <tableColumn id="1" xr3:uid="{3C41F150-757E-4673-8594-D891B2820E33}" name="ASER_" dataDxfId="978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977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975" headerRowBorderDxfId="976" tableBorderDxfId="974">
  <autoFilter ref="A2:K85" xr:uid="{F460AB3C-55A7-4610-B74D-44400B82E396}"/>
  <tableColumns count="11">
    <tableColumn id="1" xr3:uid="{174E92CC-5FBB-42E6-ABBA-A2148115201A}" name="SUPER" dataDxfId="973">
      <calculatedColumnFormula>D1_JULIO_2025[[#This Row],[SUPER2]]</calculatedColumnFormula>
    </tableColumn>
    <tableColumn id="6" xr3:uid="{D87E1435-21B2-485D-8BCD-1C27FC523EEA}" name="ASESOR_CRR" dataDxfId="972"/>
    <tableColumn id="2" xr3:uid="{FC570054-965C-4F29-B04A-C58608AEAECA}" name="META" dataDxfId="971">
      <calculatedColumnFormula>VLOOKUP(D1_JULIO_2025[[#This Row],[SUPER]],DATA_JULIO_2025[[SUPERVISOR]:[META]],3,0)</calculatedColumnFormula>
    </tableColumn>
    <tableColumn id="3" xr3:uid="{CF023A93-4AFB-4349-9235-179A60BC2249}" name="ALCANCE" dataDxfId="970">
      <calculatedColumnFormula>D1_JULIO_2025[[#This Row],[RECUPERO]]/C3</calculatedColumnFormula>
    </tableColumn>
    <tableColumn id="7" xr3:uid="{59576C9E-00A8-419A-8EFC-86D74D6B4B3F}" name="SUPER2" dataDxfId="969"/>
    <tableColumn id="4" xr3:uid="{6F567985-92B6-498E-BDE9-81AA438ECD22}" name="ASESOR" dataDxfId="968"/>
    <tableColumn id="5" xr3:uid="{2DFC340F-6B74-4E64-B475-782D4A5F8B3E}" name="RECUPERO" dataDxfId="967"/>
    <tableColumn id="8" xr3:uid="{D42D0BDD-24C5-4390-9867-D5F3D45952CE}" name="DNI" dataDxfId="966"/>
    <tableColumn id="9" xr3:uid="{A9555617-B6CF-4123-9AD8-5E9DB6528E74}" name="FECHA DE INICIO" dataDxfId="965"/>
    <tableColumn id="10" xr3:uid="{1C792B0A-E0F3-406D-8123-75E932FC95A1}" name="ESTADO" dataDxfId="964"/>
    <tableColumn id="11" xr3:uid="{9C7DD975-8CE5-47A7-9055-3D889431846F}" name="SEGMENTO" dataDxfId="963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962" dataDxfId="960" headerRowBorderDxfId="961" tableBorderDxfId="959" totalsRowBorderDxfId="958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957"/>
    <tableColumn id="1" xr3:uid="{4CE2BFB4-C324-4ECE-B3B7-77A433373BEC}" name="RECUPERO SUPERVISOR" dataDxfId="956"/>
    <tableColumn id="2" xr3:uid="{76C6BCA1-6820-46A6-B790-01B3E88F6266}" name="ALCANCE SUPERVISOR" dataDxfId="955">
      <calculatedColumnFormula>BA9/DITE_JULIO_2025[[#This Row],[META SUPER]]</calculatedColumnFormula>
    </tableColumn>
    <tableColumn id="4" xr3:uid="{FE9C5289-6F21-4D71-92B6-F36B6C9748E7}" name="SUPER" dataDxfId="954"/>
    <tableColumn id="6" xr3:uid="{A5188244-D142-4196-92CC-15B237C3E734}" name="1" dataDxfId="953"/>
    <tableColumn id="7" xr3:uid="{9754BD88-AFD1-4BCB-AF69-DA7B55E3A053}" name="2" dataDxfId="952"/>
    <tableColumn id="8" xr3:uid="{851C8CA8-D257-4BFB-B6BE-D82354200CA7}" name="3" dataDxfId="951"/>
    <tableColumn id="9" xr3:uid="{AE769B63-903F-46E5-A3F0-8DA27C689974}" name="4" dataDxfId="950"/>
    <tableColumn id="10" xr3:uid="{D09A5961-EE10-491A-BFFE-C5ABD80598A8}" name="5" dataDxfId="949"/>
    <tableColumn id="11" xr3:uid="{EC4AF483-303E-4488-AFA2-DD9A058F071A}" name="6" dataDxfId="948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947"/>
    <tableColumn id="13" xr3:uid="{377D024A-00DD-4A77-A549-5C6BEBE894D0}" name="19" dataDxfId="946"/>
    <tableColumn id="14" xr3:uid="{8FABF999-C8BA-4B7D-980A-2659F766178B}" name="20" dataDxfId="945"/>
    <tableColumn id="15" xr3:uid="{06AC6AD7-A191-47DD-AE3F-9A0525AF8DD6}" name="21" dataDxfId="944"/>
    <tableColumn id="16" xr3:uid="{BB465107-63D7-443B-8989-EF197F62D322}" name="22" dataDxfId="943"/>
    <tableColumn id="17" xr3:uid="{3DFE5CBD-1315-4CBA-A14E-1763583D7BEC}" name="23" dataDxfId="942"/>
    <tableColumn id="18" xr3:uid="{5DB3135E-36A1-4F0D-890E-50AC461B96C4}" name="24" dataDxfId="941"/>
    <tableColumn id="19" xr3:uid="{57CA79FE-F6A3-4697-8926-36322AD1BC6C}" name="25" dataDxfId="940"/>
    <tableColumn id="20" xr3:uid="{A99C4302-A806-4344-ABAF-AF753E7EF30D}" name="26" dataDxfId="939"/>
    <tableColumn id="21" xr3:uid="{D1C3F20A-0988-4CC4-8D06-ED3EE15A7AB1}" name="27" dataDxfId="938"/>
    <tableColumn id="22" xr3:uid="{ECEC5739-F3E4-44C4-9408-4DAA6DE5069C}" name="28" dataDxfId="937"/>
    <tableColumn id="23" xr3:uid="{CD77FB96-6C17-47A0-82BA-2ABEA1725A41}" name="29" dataDxfId="936"/>
    <tableColumn id="24" xr3:uid="{87D0EFA1-B9FB-444F-B737-EE4C1B838FBC}" name="30" dataDxfId="935"/>
    <tableColumn id="25" xr3:uid="{BF0F5A29-80D1-482F-9C53-48E4478A5F1D}" name="31" dataDxfId="934"/>
    <tableColumn id="3" xr3:uid="{51B2E01F-098B-4EAB-AB37-99A7A456DDF6}" name="CARTERA" dataDxfId="933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932" dataDxfId="931">
  <autoFilter ref="CK8:CO16" xr:uid="{48E2B3F9-662F-43E3-B2D7-EF047720147C}"/>
  <tableColumns count="5">
    <tableColumn id="1" xr3:uid="{31EE75DE-2574-4FED-AE5C-102BACD54839}" name="VISTA" dataDxfId="930"/>
    <tableColumn id="2" xr3:uid="{5D48C081-2B85-4A2C-B334-4EFE9F1D31D4}" name="1" dataDxfId="929"/>
    <tableColumn id="3" xr3:uid="{48F2F8E6-86C2-4EB7-B42C-6C436443A10C}" name="2" dataDxfId="928"/>
    <tableColumn id="4" xr3:uid="{F2194CAB-7275-4416-B293-5EB972058E9D}" name="3" dataDxfId="927"/>
    <tableColumn id="14" xr3:uid="{00A2B7A6-F441-48AC-9C48-2016F4FEC44D}" name="4" dataDxfId="926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924" headerRowBorderDxfId="925" tableBorderDxfId="923">
  <autoFilter ref="A2:K91" xr:uid="{816CEBCE-101B-42C2-A45C-8113A647428A}"/>
  <tableColumns count="11">
    <tableColumn id="1" xr3:uid="{596664E6-24CF-4AF3-A84D-121AC4745B4C}" name="SUPER" dataDxfId="922"/>
    <tableColumn id="6" xr3:uid="{CA4B13E9-2CAB-42E2-A028-4DFB844CF726}" name="ASESOR_CRR" dataDxfId="921"/>
    <tableColumn id="2" xr3:uid="{B3C2F90C-6F59-4998-9F82-960596BF09D8}" name="META" dataDxfId="920">
      <calculatedColumnFormula>VLOOKUP(D1_AGOSTO_2025[[#This Row],[SUPER]],DATA_AGOSTO_2025[[SUPERVISOR]:[META]],3,0)</calculatedColumnFormula>
    </tableColumn>
    <tableColumn id="3" xr3:uid="{6CE379C4-19C8-4C90-81DB-EA83E873B03A}" name="ALCANCE" dataDxfId="919"/>
    <tableColumn id="7" xr3:uid="{28AC502F-3113-4B59-AA88-4F9E0E7D938B}" name="SUPER2" dataDxfId="918"/>
    <tableColumn id="4" xr3:uid="{9AE19661-0B03-4D03-9661-4B81FCE456D3}" name="ASESOR" dataDxfId="917"/>
    <tableColumn id="5" xr3:uid="{9CCAC285-FD2E-415B-BE6E-AD7E20CECF29}" name="RECUPERO" dataDxfId="916">
      <calculatedColumnFormula>VLOOKUP(D1_AGOSTO_2025[[#This Row],[ASESOR]],$E$95:$F$176,2,0)</calculatedColumnFormula>
    </tableColumn>
    <tableColumn id="8" xr3:uid="{043E81D5-B688-480A-9A28-C451E6CC8ACE}" name="DNI" dataDxfId="915"/>
    <tableColumn id="9" xr3:uid="{1F9CE105-EFA8-4FFE-9C5C-0AB581B961DE}" name="FECHA DE INICIO" dataDxfId="914"/>
    <tableColumn id="10" xr3:uid="{6CA7DA08-8CCF-441D-AE86-422E2259780A}" name="ESTADO" dataDxfId="913"/>
    <tableColumn id="11" xr3:uid="{9109CC4D-CC03-42BB-8F60-09A0400B4073}" name="SEGMENTO" dataDxfId="912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911" headerRowBorderDxfId="910" tableBorderDxfId="909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908">
      <calculatedColumnFormula>DATA_AGOSTO_2025[[#This Row],[RECUPERO]]/DATA_AGOSTO_2025[[#This Row],[META]]</calculatedColumnFormula>
    </tableColumn>
    <tableColumn id="3" xr3:uid="{88C3CECE-F881-4C05-BA2B-95B253894A39}" name="Q_ALC" dataDxfId="907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906"/>
    <tableColumn id="6" xr3:uid="{40820BC6-7E2D-416A-AC23-B4520FC0957D}" name="RECUPERO" dataDxfId="905">
      <calculatedColumnFormula>SUM(DATA_AGOSTO_2025[[#This Row],[1]:[31]])</calculatedColumnFormula>
    </tableColumn>
    <tableColumn id="7" xr3:uid="{F7BC8835-EC2E-4047-8AE9-C742ABE03445}" name="META" dataDxfId="904"/>
    <tableColumn id="5" xr3:uid="{22298E20-98EB-421A-8978-F019348D2A10}" name="ASER_" dataDxfId="903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902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901" dataDxfId="899" headerRowBorderDxfId="900" tableBorderDxfId="898" totalsRowBorderDxfId="897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96"/>
    <tableColumn id="1" xr3:uid="{D853C78B-294B-4C5B-87F9-8B837DBCA858}" name="RECUPERO SUPERVISOR" dataDxfId="895">
      <calculatedColumnFormula>MAX(DITE_AGOSTO_2025[[#This Row],[1]:[31]])</calculatedColumnFormula>
    </tableColumn>
    <tableColumn id="2" xr3:uid="{A6B49739-8C7F-42B7-AB2B-2D9B8785D8A7}" name="ALCANCE SUPERVISOR" dataDxfId="894">
      <calculatedColumnFormula>DITE_AGOSTO_2025[[#This Row],[RECUPERO SUPERVISOR]]/DITE_AGOSTO_2025[[#This Row],[META SUPER]]</calculatedColumnFormula>
    </tableColumn>
    <tableColumn id="4" xr3:uid="{96D2A1C2-9EA3-4132-B41A-8B57BBB00DD3}" name="SUPER" dataDxfId="893"/>
    <tableColumn id="6" xr3:uid="{49EEE6CA-AF7B-4615-AE46-CA713F4E9209}" name="1" dataDxfId="892"/>
    <tableColumn id="7" xr3:uid="{61649C96-BFE5-4D18-BCE1-727E2E74D883}" name="2" dataDxfId="891"/>
    <tableColumn id="8" xr3:uid="{3D095B63-6086-4E9E-85B2-511507890CD8}" name="3" dataDxfId="890"/>
    <tableColumn id="9" xr3:uid="{36CD21E6-51F3-49C9-8448-36B269029EF6}" name="4" dataDxfId="889"/>
    <tableColumn id="10" xr3:uid="{D4DBAD01-5AE1-474A-AF64-A98DFD56153A}" name="5" dataDxfId="888"/>
    <tableColumn id="11" xr3:uid="{FDF3CA30-E7DF-4684-9747-03744CC16AAE}" name="6" dataDxfId="887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86"/>
    <tableColumn id="13" xr3:uid="{55EA3D15-E74B-4AB3-B0D5-B387C3EAAB83}" name="19" dataDxfId="885"/>
    <tableColumn id="14" xr3:uid="{507E3CA9-692F-4A2D-BA96-B401D04EEDD0}" name="20" dataDxfId="884"/>
    <tableColumn id="15" xr3:uid="{E5F719C0-0646-408A-976E-C57966E876F4}" name="21" dataDxfId="883"/>
    <tableColumn id="16" xr3:uid="{8AC2AE0D-50EC-4387-A0A4-A1F2DF092A3C}" name="22" dataDxfId="882"/>
    <tableColumn id="17" xr3:uid="{7B1EE470-E258-4B37-BEC3-E798950632D8}" name="23" dataDxfId="881"/>
    <tableColumn id="18" xr3:uid="{F77C3800-E94B-4C32-A796-122D364094EA}" name="24" dataDxfId="880"/>
    <tableColumn id="19" xr3:uid="{0DA4161D-30F3-4E97-BCBB-4C1E891B36FB}" name="25" dataDxfId="879"/>
    <tableColumn id="20" xr3:uid="{94B916D9-415F-4F66-A6C0-0EE398A152E9}" name="26" dataDxfId="878"/>
    <tableColumn id="21" xr3:uid="{D814BC25-89A4-4A6B-B889-6BF06DD3D2EC}" name="27" dataDxfId="877"/>
    <tableColumn id="22" xr3:uid="{7DEFEDE7-498F-4CCF-A7C2-F63ACE1BA092}" name="28" dataDxfId="876"/>
    <tableColumn id="23" xr3:uid="{CA36A7C5-BBBD-47FB-AAB4-1F5CBDA1EE93}" name="29" dataDxfId="875"/>
    <tableColumn id="24" xr3:uid="{958DFD93-9566-47EC-807E-E21861CB1F39}" name="30" dataDxfId="874"/>
    <tableColumn id="25" xr3:uid="{C690FBB6-6A9F-4B4D-AEF8-49C27DFF4FCF}" name="31" dataDxfId="873"/>
    <tableColumn id="3" xr3:uid="{C5283215-E8BB-41D8-B093-AA31F8252394}" name="CARTERA" dataDxfId="872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871" dataDxfId="870">
  <autoFilter ref="CK8:CO16" xr:uid="{F87BB197-1AE0-4BDF-9FA2-D3F0B9DD04D0}"/>
  <tableColumns count="5">
    <tableColumn id="1" xr3:uid="{AA5ECB22-5212-4662-845A-8A24E801A51F}" name="VISTA" dataDxfId="869"/>
    <tableColumn id="2" xr3:uid="{78D9D13B-EF75-45F0-93B7-BAA08E0B7ABC}" name="1" dataDxfId="868"/>
    <tableColumn id="3" xr3:uid="{3CE791BD-7328-44DB-9BFA-5D8BF570A949}" name="2" dataDxfId="867"/>
    <tableColumn id="4" xr3:uid="{49E31886-56A4-42DE-B2AE-EAB0409A548C}" name="3" dataDxfId="866"/>
    <tableColumn id="14" xr3:uid="{F061C5EE-AFA6-4BE4-B2E0-EA41297C9692}" name="4" dataDxfId="865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863" headerRowBorderDxfId="864" tableBorderDxfId="862">
  <autoFilter ref="A2:I80" xr:uid="{111BC5E6-A71D-437E-ABD5-0E09FCDEF3FD}"/>
  <tableColumns count="9">
    <tableColumn id="1" xr3:uid="{EABDBA5F-3C1B-4AC8-8F40-8C9EED5560F3}" name="SUPER" dataDxfId="861"/>
    <tableColumn id="6" xr3:uid="{C37701A2-99CA-45B9-AA89-63D54C88C5B9}" name="ASESOR_CRR" dataDxfId="860"/>
    <tableColumn id="2" xr3:uid="{8360BA59-782B-4699-ABEA-458A3C9299AD}" name="RECUP" dataDxfId="859"/>
    <tableColumn id="3" xr3:uid="{BD5C8833-8CBB-40D9-BC66-F164208CFEC0}" name="ALCANCE" dataDxfId="858"/>
    <tableColumn id="7" xr3:uid="{07FA8551-F17A-4D20-BAC6-4B128B0ECF57}" name="SUPER2" dataDxfId="857"/>
    <tableColumn id="4" xr3:uid="{91470BB1-1A8E-4802-9D93-28E5A1DF6790}" name="ASESOR" dataDxfId="856"/>
    <tableColumn id="5" xr3:uid="{2B49EE5D-87EB-458C-99B1-7F94B8EDDE4B}" name="RECUPERO" dataDxfId="855"/>
    <tableColumn id="8" xr3:uid="{1A69791E-D827-4498-A9B8-C02ED9E8C0C0}" name="DNI" dataDxfId="854"/>
    <tableColumn id="9" xr3:uid="{17EC964E-623C-4526-9375-D1DFD0BBB147}" name="FECHA DE INGRESO" dataDxfId="85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852" headerRowBorderDxfId="851" tableBorderDxfId="850">
  <autoFilter ref="J8:O86" xr:uid="{91775BD2-E36D-479B-95DE-48127C3410BC}"/>
  <tableColumns count="6">
    <tableColumn id="2" xr3:uid="{033A6CF7-EC22-4EEE-8FF0-8C343161421D}" name="AL_AC" dataDxfId="849"/>
    <tableColumn id="3" xr3:uid="{2234E43A-FB04-4BD5-A5FB-BE681630D39D}" name="CLASIFICACIÓN" dataDxfId="848"/>
    <tableColumn id="1" xr3:uid="{E68E03C4-584B-48EC-AA41-D10E171DF6E2}" name="SUPERVISOR" dataDxfId="847"/>
    <tableColumn id="6" xr3:uid="{8FEE60A3-7153-47ED-82A3-25E3E95BD5B9}" name="RECUPERO" dataDxfId="846"/>
    <tableColumn id="5" xr3:uid="{96DEFE26-B796-4F9F-BB26-62A9B1295009}" name="META" dataDxfId="845"/>
    <tableColumn id="4" xr3:uid="{98491906-C3E6-4CCF-96D0-36184A648156}" name="ASER_" dataDxfId="844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843" dataDxfId="841" headerRowBorderDxfId="842" tableBorderDxfId="840" totalsRowBorderDxfId="839">
  <autoFilter ref="Q8:AQ16" xr:uid="{B03330B9-97D2-48C8-8B43-740321917DA5}"/>
  <tableColumns count="27">
    <tableColumn id="5" xr3:uid="{4E3B6BB8-3B21-487C-8667-D21D7F0B0DDF}" name="META SUPER" dataDxfId="838"/>
    <tableColumn id="1" xr3:uid="{C390EAAF-612A-443A-A32B-07A66CB5EF93}" name="RECUPERO SUPERVISOR" dataDxfId="837"/>
    <tableColumn id="2" xr3:uid="{BF66D468-0BA9-433F-A558-DB3EB49638C0}" name="ALCANCE SUPERVISOR" dataDxfId="836"/>
    <tableColumn id="4" xr3:uid="{833C2FF4-09CC-46A1-B127-078899129ED2}" name="SUPER" dataDxfId="835"/>
    <tableColumn id="6" xr3:uid="{7268ABE3-61CC-4084-9F8D-F9F866838337}" name="1-Set" dataDxfId="834"/>
    <tableColumn id="7" xr3:uid="{934984E8-2516-4844-B21B-29330A07EEE9}" name="2-Set" dataDxfId="833"/>
    <tableColumn id="8" xr3:uid="{5F8B97B9-8D43-4455-9D8F-E58FD0EDAC17}" name="3-Set" dataDxfId="832"/>
    <tableColumn id="9" xr3:uid="{85D24C9E-9252-4D30-9E54-18DBF77A6C70}" name="4-Set" dataDxfId="831"/>
    <tableColumn id="10" xr3:uid="{5A78F08C-1794-450A-88A4-F02CE65D2409}" name="5-Set" dataDxfId="830"/>
    <tableColumn id="11" xr3:uid="{C9868C58-D704-4A31-95DB-6D8FBCC63D90}" name="8-Set" dataDxfId="829"/>
    <tableColumn id="12" xr3:uid="{5A69AB6F-1CBE-456F-9AB1-9CFA02551564}" name="9-Set" dataDxfId="828"/>
    <tableColumn id="13" xr3:uid="{2FB09AC7-C3A6-45CD-8892-0B683DF946C3}" name="10-Set" dataDxfId="827"/>
    <tableColumn id="14" xr3:uid="{B8720ED9-AC2B-41EC-BFA3-A12BF9C966CC}" name="11-Set" dataDxfId="826"/>
    <tableColumn id="15" xr3:uid="{31CBBA73-A7BD-468C-BD0B-435687D2ACAD}" name="12-Set" dataDxfId="825"/>
    <tableColumn id="16" xr3:uid="{02C13EA1-381F-4C2D-B917-AF0FF1A9F773}" name="15-Set" dataDxfId="824"/>
    <tableColumn id="17" xr3:uid="{E6B04D90-5126-40CD-BDA1-E2B120BAD73C}" name="16-Set" dataDxfId="823"/>
    <tableColumn id="18" xr3:uid="{7CB5014E-CB0D-4F8A-A9D7-BD9A166A1B37}" name="17-Set" dataDxfId="822"/>
    <tableColumn id="19" xr3:uid="{040ABF10-1BFC-447A-AE21-D052CBC2ED82}" name="18-Set" dataDxfId="821"/>
    <tableColumn id="20" xr3:uid="{44DFBCB9-0C1E-48F5-ACC2-AC0990D1520D}" name="19-Set" dataDxfId="820"/>
    <tableColumn id="21" xr3:uid="{AFFC2ABC-F24F-4F16-B5DD-03747097DBCC}" name="22-Set" dataDxfId="819"/>
    <tableColumn id="22" xr3:uid="{E8A652BF-A601-498B-965E-DF95F032A19E}" name="23-Set" dataDxfId="818"/>
    <tableColumn id="23" xr3:uid="{E1A1F3EC-A932-4B54-BD80-6B3004BAC18C}" name="24-Set" dataDxfId="817"/>
    <tableColumn id="24" xr3:uid="{7F5C1B88-4DF8-4775-AEFB-F5F5D12AD778}" name="25-Set" dataDxfId="816"/>
    <tableColumn id="25" xr3:uid="{B40C371A-A255-4AD7-B43D-47350B1FF421}" name="26-Set" dataDxfId="815"/>
    <tableColumn id="26" xr3:uid="{AFFE8D31-2DD6-4039-8ED5-AD63D5758F88}" name="29-Set" dataDxfId="814"/>
    <tableColumn id="27" xr3:uid="{041693B7-E11C-4B55-8C93-8CFB39922E84}" name="30-Set" dataDxfId="813"/>
    <tableColumn id="3" xr3:uid="{1DAB60E5-FA3D-4422-89D0-AD46643BF45E}" name="CARTERA" dataDxfId="812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811"/>
    <tableColumn id="5" xr3:uid="{2D06A3B4-3271-49A3-9C7C-FFC311CAB0D8}" name="ASESOR"/>
    <tableColumn id="6" xr3:uid="{7C83291E-5126-4377-B991-EBB23328360F}" name="RECUPERO" dataDxfId="810">
      <calculatedColumnFormula>VLOOKUP(D1_OCTUBRE_2025[[#This Row],[ASESOR]],F78:$G$155,2,0)</calculatedColumnFormula>
    </tableColumn>
    <tableColumn id="8" xr3:uid="{7F2D2756-92A6-4522-A15C-2F10A82AAD95}" name="DNI" dataDxfId="809"/>
    <tableColumn id="9" xr3:uid="{B01E98C6-A76C-417B-B7FA-B0F1C8C2C7C6}" name="FECHA DE INICIO" dataDxfId="808"/>
    <tableColumn id="10" xr3:uid="{DEB6156D-2B0C-4157-8EE4-0EE1578CCF4A}" name="ESTADO" dataDxfId="80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806" tableBorderDxfId="80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804">
      <calculatedColumnFormula>DATA_OCTUBRE_2025[[#This Row],[RECUPERO]]/DATA_OCTUBRE_2025[[#This Row],[META]]</calculatedColumnFormula>
    </tableColumn>
    <tableColumn id="3" xr3:uid="{EE681579-D463-48E9-A57F-B73D04925E37}" name="Q_ALC" dataDxfId="803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802"/>
    <tableColumn id="6" xr3:uid="{3B45E8CF-4BCD-492C-B1A3-3E157855AA4E}" name="RECUPERO" dataDxfId="801">
      <calculatedColumnFormula>SUM(DATA_OCTUBRE_2025[[#This Row],[1]:[31]])</calculatedColumnFormula>
    </tableColumn>
    <tableColumn id="7" xr3:uid="{2D762908-0860-493B-A482-9514EAD41E9B}" name="META" dataDxfId="800"/>
    <tableColumn id="4" xr3:uid="{B03F71B4-D73E-47CB-8F19-B1EBCB980D51}" name="ASER_" dataDxfId="799"/>
    <tableColumn id="8" xr3:uid="{DADEF8E1-B4EF-4A54-BDEA-772F65B2659B}" name="1" dataDxfId="798"/>
    <tableColumn id="9" xr3:uid="{09759773-B387-4885-980B-3377FCF2784C}" name="2" dataDxfId="797"/>
    <tableColumn id="10" xr3:uid="{0BEF3C74-7822-4935-9DEF-DBB8EF94B2E8}" name="3" dataDxfId="796"/>
    <tableColumn id="11" xr3:uid="{AB623BA8-8BC3-4899-82B4-0D2F75C64AC1}" name="4" dataDxfId="795"/>
    <tableColumn id="12" xr3:uid="{F3FF380C-FA1C-400D-953D-2426EC1D78FF}" name="5" dataDxfId="794"/>
    <tableColumn id="13" xr3:uid="{513A526B-B8DC-4F0A-BB71-A3C5DCBEE598}" name="6" dataDxfId="793"/>
    <tableColumn id="14" xr3:uid="{FE79AC7F-62E7-4115-BE1B-AAF936521653}" name="7" dataDxfId="792"/>
    <tableColumn id="15" xr3:uid="{68C170E4-F271-468B-91F8-3408D287CC52}" name="8" dataDxfId="791"/>
    <tableColumn id="16" xr3:uid="{AD7DCB27-1227-49CE-B962-67316F312A49}" name="9" dataDxfId="790"/>
    <tableColumn id="17" xr3:uid="{A28A426F-20DF-4E28-817D-D45F6DE67B10}" name="10" dataDxfId="789"/>
    <tableColumn id="18" xr3:uid="{E8A185AF-1E28-4F0F-9855-74F54DBD006B}" name="11" dataDxfId="788"/>
    <tableColumn id="19" xr3:uid="{63732328-29EA-40C6-ACD8-4B4DD4B4CF86}" name="12" dataDxfId="78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86"/>
    <tableColumn id="21" xr3:uid="{C17C4587-18F5-4FBD-868F-EBEC86A07A20}" name="23" dataDxfId="785"/>
    <tableColumn id="22" xr3:uid="{A943FEC5-F867-455B-820F-28C4395DB276}" name="24" dataDxfId="784"/>
    <tableColumn id="23" xr3:uid="{A8FFD2FC-7F1E-4386-AF41-D5EEEF19CDD0}" name="25" dataDxfId="783"/>
    <tableColumn id="24" xr3:uid="{ADF6FE87-D285-4286-AA45-3909EFB078E5}" name="26" dataDxfId="782"/>
    <tableColumn id="25" xr3:uid="{2F0BE83F-F151-4F99-839F-143CA77B5B85}" name="27" dataDxfId="781"/>
    <tableColumn id="26" xr3:uid="{380107E6-E719-4EEB-80BE-3FC920AAB0D8}" name="28" dataDxfId="780"/>
    <tableColumn id="27" xr3:uid="{E4578405-DBB6-4571-976F-D9686E90472D}" name="29" dataDxfId="779"/>
    <tableColumn id="28" xr3:uid="{C03A0B6A-D740-474A-B5C0-16AD1C50D0EF}" name="30" dataDxfId="778"/>
    <tableColumn id="29" xr3:uid="{ABC45238-95B8-44E1-B32D-323E0E09BD1E}" name="31" dataDxfId="777"/>
    <tableColumn id="5" xr3:uid="{DFC53255-43CA-45C9-9269-4215B54AB062}" name="CARTERA ASESOR" dataDxfId="776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775" dataDxfId="773" headerRowBorderDxfId="774" tableBorderDxfId="772" totalsRowBorderDxfId="77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770">
      <calculatedColumnFormula>VLOOKUP($M$3&amp;$N$3&amp;DITE_OCTUBRE_2025[[#This Row],[SUPER]],TablaMeta[],5,0)</calculatedColumnFormula>
    </tableColumn>
    <tableColumn id="1" xr3:uid="{2B34CFC4-0C9F-41CE-999A-2588C7446A9F}" name="RECUPERO SUPERVISOR" dataDxfId="769">
      <calculatedColumnFormula>MAX(DITE_OCTUBRE_2025[[#This Row],[1]:[31]])</calculatedColumnFormula>
    </tableColumn>
    <tableColumn id="2" xr3:uid="{12F44D75-C159-4886-875E-F84E5B64A541}" name="ALCANCE SUPERVISOR" dataDxfId="76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767"/>
    <tableColumn id="6" xr3:uid="{949DC2F4-4585-4646-A396-157D2DF8052D}" name="1" dataDxfId="766"/>
    <tableColumn id="7" xr3:uid="{97391D14-7779-42A7-9DB8-C0989C430B43}" name="2" dataDxfId="765"/>
    <tableColumn id="8" xr3:uid="{6354D769-4310-45AC-8145-E44CED72B4A9}" name="3" dataDxfId="764"/>
    <tableColumn id="9" xr3:uid="{4656D04C-0F05-4626-AF66-C82B40AEFAD8}" name="4" dataDxfId="763"/>
    <tableColumn id="10" xr3:uid="{7D1ED70B-0155-4C0E-8A2F-37B332A6F313}" name="5" dataDxfId="762"/>
    <tableColumn id="11" xr3:uid="{0111FAC8-499F-4CC3-8375-0BF99A4C35FA}" name="6" dataDxfId="761"/>
    <tableColumn id="12" xr3:uid="{C0C00B80-78A4-43E2-93D4-3EE00B3626FF}" name="7" dataDxfId="760"/>
    <tableColumn id="13" xr3:uid="{83880E56-1497-4302-8CA7-1D39E0DC1A97}" name="8" dataDxfId="759"/>
    <tableColumn id="14" xr3:uid="{BE01EA14-2F15-437D-A238-21FF4B75A0DE}" name="9" dataDxfId="758"/>
    <tableColumn id="15" xr3:uid="{EB92F6CE-8ACE-4537-AECA-46B61474948E}" name="10" dataDxfId="757"/>
    <tableColumn id="16" xr3:uid="{6D6490DB-3DEB-438C-AB40-C97EC626F0BE}" name="11" dataDxfId="756"/>
    <tableColumn id="17" xr3:uid="{0392FF10-F85D-41D2-8460-C3A186218696}" name="12" dataDxfId="75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754"/>
    <tableColumn id="19" xr3:uid="{3D252296-5BDD-4576-BACF-EBAA4EDD5204}" name="23" dataDxfId="753"/>
    <tableColumn id="20" xr3:uid="{23EB3C4F-7D5A-4D3B-8B24-D8DE6128BA5F}" name="24" dataDxfId="752"/>
    <tableColumn id="21" xr3:uid="{129CAF30-1851-4238-9880-454B24575BB9}" name="25" dataDxfId="751"/>
    <tableColumn id="22" xr3:uid="{72C02609-42DC-4EDE-B4E1-44D533A24355}" name="26" dataDxfId="750"/>
    <tableColumn id="23" xr3:uid="{9123D15C-9492-4356-8328-1BE17F140523}" name="27" dataDxfId="749"/>
    <tableColumn id="24" xr3:uid="{9D5D7ED1-F248-4C81-8326-BBA9C067C915}" name="28" dataDxfId="748"/>
    <tableColumn id="25" xr3:uid="{AF14494A-3DA5-4A85-BD20-353698E70147}" name="29" dataDxfId="747"/>
    <tableColumn id="26" xr3:uid="{B48EAE26-54B8-4E0C-A4A1-6956DA0D148E}" name="30" dataDxfId="746"/>
    <tableColumn id="27" xr3:uid="{85AC05C5-FE82-41A6-837C-F1F547FD8C2F}" name="31" dataDxfId="745"/>
    <tableColumn id="3" xr3:uid="{1CA2638D-96F9-4A0C-980A-6DAE6545AFFA}" name="CARTERA" dataDxfId="74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743" dataDxfId="742">
  <autoFilter ref="CK8:CO16" xr:uid="{9211B4A0-902C-4BD4-A5DB-E687501CE08A}"/>
  <tableColumns count="5">
    <tableColumn id="1" xr3:uid="{111A7011-E44E-4F30-B98C-C0F34C3642DB}" name="VISTA" dataDxfId="741"/>
    <tableColumn id="2" xr3:uid="{F44EAF0F-2208-4452-BDDF-B94BD519A138}" name="1" dataDxfId="740"/>
    <tableColumn id="3" xr3:uid="{7EA4C9C8-2C33-470C-B984-F87BB3B73DF4}" name="2" dataDxfId="739"/>
    <tableColumn id="4" xr3:uid="{41503B16-3616-416B-B675-DF94EA59F0E4}" name="3" dataDxfId="738"/>
    <tableColumn id="14" xr3:uid="{93119638-8316-4F94-859F-6035DCD3F8B8}" name="4" dataDxfId="737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736" tableBorderDxfId="73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734">
      <calculatedColumnFormula>DATA_NOVIEMBRE_2025[[#This Row],[RECUPERO]]/DATA_NOVIEMBRE_2025[[#This Row],[META]]</calculatedColumnFormula>
    </tableColumn>
    <tableColumn id="3" xr3:uid="{855F5F44-294A-4871-9840-A24614956994}" name="Q_ALC" dataDxfId="733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732"/>
    <tableColumn id="6" xr3:uid="{C0A22187-40B7-435A-ABDA-27944F0D7030}" name="RECUPERO" dataDxfId="731">
      <calculatedColumnFormula>SUM(DATA_NOVIEMBRE_2025[[#This Row],[1]:[31]])</calculatedColumnFormula>
    </tableColumn>
    <tableColumn id="7" xr3:uid="{72E7F13E-9273-4AED-98D2-5508FB4A326C}" name="META" dataDxfId="730"/>
    <tableColumn id="30" xr3:uid="{CFEB99FE-9EED-4763-A696-5BC3DA916AC5}" name="ASER_"/>
    <tableColumn id="8" xr3:uid="{00AE5065-FE4D-45E6-A294-E826836A1E33}" name="1" dataDxfId="729"/>
    <tableColumn id="9" xr3:uid="{EF6C35AD-ACD8-4C7F-8937-91D53147656D}" name="2" dataDxfId="728"/>
    <tableColumn id="10" xr3:uid="{CF32F196-CA95-4750-A946-3E0AC1A85184}" name="3" dataDxfId="727"/>
    <tableColumn id="11" xr3:uid="{9F563EAD-A249-4851-B979-F5575DE957AB}" name="4" dataDxfId="726"/>
    <tableColumn id="12" xr3:uid="{D6A6323F-D160-499D-BD7C-7C323AE07CB0}" name="5" dataDxfId="72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724"/>
    <tableColumn id="14" xr3:uid="{46BCBBD6-EB67-46A1-A356-989FA4845EF7}" name="17" dataDxfId="723"/>
    <tableColumn id="15" xr3:uid="{B50A5F7B-5C7E-48C1-80DA-278B6510B811}" name="18" dataDxfId="722"/>
    <tableColumn id="16" xr3:uid="{05796B28-1DD1-422E-9658-78C2FB73FD83}" name="19" dataDxfId="721"/>
    <tableColumn id="17" xr3:uid="{DB0D6520-FFC2-440C-B97F-9604384ED84D}" name="20" dataDxfId="720"/>
    <tableColumn id="18" xr3:uid="{50423629-1D31-4CC8-B9D0-046394DFED68}" name="21" dataDxfId="719"/>
    <tableColumn id="19" xr3:uid="{80B70DB0-A059-4A28-A799-0529D6BF1263}" name="22" dataDxfId="718"/>
    <tableColumn id="20" xr3:uid="{CE0AE96C-2D78-4B18-ADD7-C86E26CE69AB}" name="23" dataDxfId="717"/>
    <tableColumn id="21" xr3:uid="{D6CA8ADF-F50B-4822-B7AD-A49AC8CD28E8}" name="24" dataDxfId="716"/>
    <tableColumn id="22" xr3:uid="{8D2522DF-F1BC-4031-89AD-8B4B3515396A}" name="25" dataDxfId="715"/>
    <tableColumn id="23" xr3:uid="{293ABA54-17AB-40AD-A5F9-E0308A358390}" name="26" dataDxfId="714"/>
    <tableColumn id="24" xr3:uid="{099B62F0-F67D-4CF2-8C6A-AD383B297F15}" name="27" dataDxfId="713"/>
    <tableColumn id="25" xr3:uid="{104E6C24-1381-41DA-BF76-0DD6D49DF0C1}" name="28" dataDxfId="712"/>
    <tableColumn id="26" xr3:uid="{095F601D-F187-4396-A356-C09936718FF5}" name="29" dataDxfId="711"/>
    <tableColumn id="27" xr3:uid="{4F9FCA77-406D-4319-913A-82D308726F04}" name="30" dataDxfId="710"/>
    <tableColumn id="28" xr3:uid="{5825F9EE-936A-4C38-B210-9DA3DA553F75}" name="31" dataDxfId="709"/>
    <tableColumn id="1" xr3:uid="{D8CEB774-F634-4903-AC1C-0BF18BDD3A03}" name="CARTERA ASESOR" dataDxfId="708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707"/>
    <tableColumn id="2" xr3:uid="{7E004A30-FB94-4ABB-88FD-3005F8FA00C6}" name="ASESOR_CRR" dataDxfId="70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705"/>
    <tableColumn id="7" xr3:uid="{AA9D9715-8EBE-4ECB-8BB4-3F41AF689173}" name="SUPER2" dataDxfId="704"/>
    <tableColumn id="5" xr3:uid="{DDD5C800-04E2-4D8A-8C83-C410D5DF7F70}" name="ASESOR" dataDxfId="703"/>
    <tableColumn id="6" xr3:uid="{88DDFA81-E306-4531-9C28-1EEEFB91AC37}" name="RECUPERO" dataDxfId="702">
      <calculatedColumnFormula>VLOOKUP(D1_NOVIEMBRE_2025[[#This Row],[ASESOR]],$F$70:$G$130,2,0)</calculatedColumnFormula>
    </tableColumn>
    <tableColumn id="9" xr3:uid="{B4E0C179-9219-4DFF-AA71-3C7E15DC0CCB}" name="DNI" dataDxfId="701"/>
    <tableColumn id="10" xr3:uid="{A57DDDED-46A0-4CB6-B58A-B5F5FD8B6714}" name="FECHA DE INICIO" dataDxfId="700"/>
    <tableColumn id="8" xr3:uid="{6D0B725E-AD90-4FB1-ACD9-0C7E61DBD30D}" name="ESTADO" dataDxfId="699"/>
    <tableColumn id="11" xr3:uid="{14A41DD1-83BC-4380-9872-12E024A570EF}" name="SEGMENTO" dataDxfId="698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97" dataDxfId="69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95"/>
    <tableColumn id="2" xr3:uid="{39564DF7-490C-4B42-BA0D-A0C7965369AD}" name="RECUPERO SUPERVISOR" dataDxfId="694">
      <calculatedColumnFormula>MAX(DITE_NOVIEMBRE_2025[[#This Row],[1]:[31]])</calculatedColumnFormula>
    </tableColumn>
    <tableColumn id="3" xr3:uid="{714DADEA-706C-4919-B3C2-F0BF1111E161}" name="ALCANCE SUPERVISOR" dataDxfId="693">
      <calculatedColumnFormula>DITE_NOVIEMBRE_2025[[#This Row],[RECUPERO SUPERVISOR]]/DITE_NOVIEMBRE_2025[[#This Row],[META SUPER]]</calculatedColumnFormula>
    </tableColumn>
    <tableColumn id="1" xr3:uid="{9452BB90-F5DE-4B57-AF8A-BBAB41BDA625}" name="SUPER" dataDxfId="692"/>
    <tableColumn id="6" xr3:uid="{87C598B5-62D4-4EE7-861E-EEAA52C00585}" name="1" dataDxfId="691"/>
    <tableColumn id="7" xr3:uid="{633891A0-1EBF-4F76-A7F4-F66318664C43}" name="2" dataDxfId="690"/>
    <tableColumn id="8" xr3:uid="{0592F328-9F13-4B6C-80C9-E9F1845891CB}" name="3" dataDxfId="689"/>
    <tableColumn id="9" xr3:uid="{AE7882D8-BBFD-45AE-B2CB-28F66322BAEE}" name="4" dataDxfId="688"/>
    <tableColumn id="10" xr3:uid="{05F48497-7C3E-4EF2-8908-E3DDE502B309}" name="5" dataDxfId="687"/>
    <tableColumn id="11" xr3:uid="{BD05847D-8156-476D-9D43-53BF9B333675}" name="6" dataDxfId="686"/>
    <tableColumn id="12" xr3:uid="{407098C8-B89E-46C0-9B9A-DA4AD2929032}" name="7" dataDxfId="685"/>
    <tableColumn id="13" xr3:uid="{91FC56B9-68A8-46E6-AF86-C055E5241ADE}" name="8" dataDxfId="68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683"/>
    <tableColumn id="15" xr3:uid="{6D9CB553-B7A7-4211-8DDF-E67D0F75BD0A}" name="20" dataDxfId="682"/>
    <tableColumn id="16" xr3:uid="{C060B537-6CE4-430B-8A22-7A540BACE464}" name="21" dataDxfId="681"/>
    <tableColumn id="17" xr3:uid="{4C8D59DE-F0E8-4B3F-8552-A394ADA4C013}" name="22" dataDxfId="680"/>
    <tableColumn id="18" xr3:uid="{3AB7DFB9-4558-4621-AB3C-3891ECC67DB4}" name="23" dataDxfId="679"/>
    <tableColumn id="19" xr3:uid="{ECC2D027-50E3-4374-BA37-6384A463E763}" name="24" dataDxfId="678"/>
    <tableColumn id="20" xr3:uid="{03C4446D-2883-4E24-87C6-489668916C57}" name="25" dataDxfId="677"/>
    <tableColumn id="21" xr3:uid="{1D103BD3-6849-47BB-B1AD-9FF31C3432E4}" name="26" dataDxfId="676"/>
    <tableColumn id="22" xr3:uid="{E2A6B954-BE7E-4918-9A92-245143E3726C}" name="27" dataDxfId="675"/>
    <tableColumn id="23" xr3:uid="{3BE5D700-08A4-480A-8651-AFBBD596763A}" name="28" dataDxfId="674"/>
    <tableColumn id="24" xr3:uid="{16A1ECF5-0D22-4B11-B95E-D5BF2A42B1A3}" name="29" dataDxfId="673"/>
    <tableColumn id="25" xr3:uid="{AACA19B9-FD00-4B90-8B58-181F058F24E3}" name="30" dataDxfId="672"/>
    <tableColumn id="26" xr3:uid="{2DE2D547-EE6E-49C4-858B-C4D674245BFC}" name="31" dataDxfId="671"/>
    <tableColumn id="4" xr3:uid="{9AD4619F-F825-4B54-8AE2-92E8B9E9E57F}" name="CARTERA" dataDxfId="670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669" dataDxfId="668">
  <autoFilter ref="CK8:CO14" xr:uid="{96E83772-E4B6-4FD1-9ECE-DCCBF28CF7CD}"/>
  <tableColumns count="5">
    <tableColumn id="1" xr3:uid="{2855C0CD-CB2A-4ACC-B370-173F5DBABB01}" name="VISTA" dataDxfId="667"/>
    <tableColumn id="2" xr3:uid="{228AFD6E-187A-4EBB-BF34-D7779E779363}" name="1" dataDxfId="666"/>
    <tableColumn id="3" xr3:uid="{148FC5F6-DAD8-45B9-935B-3B693689C46F}" name="2" dataDxfId="665"/>
    <tableColumn id="4" xr3:uid="{721DA333-5229-49B4-BF78-EF0709817BC7}" name="3" dataDxfId="664"/>
    <tableColumn id="14" xr3:uid="{0D6C8DF6-EA57-41A5-9990-B6483171A71F}" name="4" dataDxfId="663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662" tableBorderDxfId="661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660">
      <calculatedColumnFormula>DATA_DICIEMBRE_2025[[#This Row],[RECUPERO]]/DATA_DICIEMBRE_2025[[#This Row],[META]]</calculatedColumnFormula>
    </tableColumn>
    <tableColumn id="2" xr3:uid="{B5D97F6A-AE7C-4FC3-8428-5737699DFEB1}" name="Q_ALC" dataDxfId="659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658"/>
    <tableColumn id="1" xr3:uid="{47FCFB9B-5515-45CC-BFF9-2785144AD854}" name="RECUPERO" dataDxfId="657">
      <calculatedColumnFormula>SUM(DATA_DICIEMBRE_2025[[#This Row],[1]:[31]])</calculatedColumnFormula>
    </tableColumn>
    <tableColumn id="6" xr3:uid="{ED7BE75E-3624-4159-BFE7-645CEA862C3E}" name="META" dataDxfId="656"/>
    <tableColumn id="7" xr3:uid="{AD05A858-B012-4836-80E5-BF630A338442}" name="ASER_" dataDxfId="655"/>
    <tableColumn id="4" xr3:uid="{6792E8BB-5B6A-4E20-BC71-7F342FD1DE33}" name="1" dataDxfId="654"/>
    <tableColumn id="8" xr3:uid="{AFF95CFC-A6A6-4F82-9A47-D8F9735B080F}" name="2" dataDxfId="653"/>
    <tableColumn id="9" xr3:uid="{3EE2031A-4396-4C20-9B21-B423FD7A4983}" name="3" dataDxfId="652"/>
    <tableColumn id="10" xr3:uid="{98A61AE3-7932-414B-AE75-E4B9F37090B7}" name="4" dataDxfId="651"/>
    <tableColumn id="11" xr3:uid="{2B37FA03-0832-40E1-966B-188EC131A687}" name="5" dataDxfId="650"/>
    <tableColumn id="12" xr3:uid="{9A4E011C-C4A7-4F49-AD1B-BB28BEA4BF8C}" name="6" dataDxfId="649"/>
    <tableColumn id="13" xr3:uid="{EFB94F58-F00C-45C8-B4D0-E0C1802DF92E}" name="7" dataDxfId="648"/>
    <tableColumn id="14" xr3:uid="{F8800705-9DF6-4EEA-8D67-8321AE1E80D1}" name="8" dataDxfId="647"/>
    <tableColumn id="15" xr3:uid="{7B6D79FE-5D1B-462C-8037-0CACAB6F3911}" name="9" dataDxfId="646"/>
    <tableColumn id="16" xr3:uid="{E0E24420-1BF8-4BED-A5CC-D5EF1C7DF685}" name="10" dataDxfId="64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644"/>
    <tableColumn id="18" xr3:uid="{388429A9-C1D2-4EE1-BB12-A7C9C48AA9F0}" name="23" dataDxfId="643"/>
    <tableColumn id="19" xr3:uid="{6D1522B5-D820-4F42-ADD5-A6062E68E06A}" name="24" dataDxfId="642"/>
    <tableColumn id="20" xr3:uid="{A78EF6CB-6A5A-488F-8EC5-34C0267191BD}" name="25" dataDxfId="641"/>
    <tableColumn id="21" xr3:uid="{0817989E-B5E4-435D-99FF-C9E1A1D429CD}" name="26" dataDxfId="640"/>
    <tableColumn id="22" xr3:uid="{5AE7BF00-6E17-4434-AFC3-A082971963E9}" name="27" dataDxfId="639"/>
    <tableColumn id="23" xr3:uid="{AC4528BB-516C-4650-8587-2267B9400C8D}" name="28" dataDxfId="638"/>
    <tableColumn id="24" xr3:uid="{AB7921F2-B36A-4ABC-9DBC-BB0EC20ACC62}" name="29" dataDxfId="637"/>
    <tableColumn id="25" xr3:uid="{5D1446EA-3DB7-4807-AE25-EB2149040D6D}" name="30" dataDxfId="636"/>
    <tableColumn id="26" xr3:uid="{B5F2A170-57DC-49D6-9752-24386332D295}" name="31" dataDxfId="635"/>
    <tableColumn id="27" xr3:uid="{D1831881-0F77-44D4-82FA-57779D5E74BA}" name="CARTERA ASESOR" dataDxfId="634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633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632"/>
    <tableColumn id="2" xr3:uid="{C1D8B208-A530-42D3-A6B3-202247844AC6}" name="ASESOR_CRR" dataDxfId="631"/>
    <tableColumn id="5" xr3:uid="{0E2E2A96-2FDE-425E-A454-24F26F26F817}" name="META" dataDxfId="630">
      <calculatedColumnFormula>VLOOKUP(D1_DICIEMBRE_2025[[#This Row],[SUPER]],DATA_DICIEMBRE_2025[[SUPERVISOR]:[META]],3,0)</calculatedColumnFormula>
    </tableColumn>
    <tableColumn id="6" xr3:uid="{99265ED5-3CFF-4A20-97B4-3560EE99C717}" name="ALCANCE" dataDxfId="629">
      <calculatedColumnFormula>D1_DICIEMBRE_2025[[#This Row],[RECUPERO]]/D1_DICIEMBRE_2025[[#This Row],[META]]</calculatedColumnFormula>
    </tableColumn>
    <tableColumn id="7" xr3:uid="{374D40BE-0CEA-496A-A350-4762CACC979E}" name="SUPER2" dataDxfId="628"/>
    <tableColumn id="3" xr3:uid="{CE2FC99C-C2FA-4CF8-B4D5-38DB34F6C4C0}" name="ASESOR"/>
    <tableColumn id="4" xr3:uid="{1034AC9B-8A72-4332-A474-8471A1B8C391}" name="RECUPERO" dataDxfId="627"/>
    <tableColumn id="8" xr3:uid="{51D1D4C9-F574-4F9F-BB5F-619CFC8367F6}" name="DNI" dataDxfId="626"/>
    <tableColumn id="9" xr3:uid="{1F94989E-BD68-4711-BF6F-AABBC6D00AD3}" name="FECHA DE INICIO" dataDxfId="625"/>
    <tableColumn id="10" xr3:uid="{26BBC886-44C6-4729-85D8-0B926A843BA1}" name="ESTADO" dataDxfId="624"/>
    <tableColumn id="11" xr3:uid="{B8649A5B-760E-4178-AFFE-25BA3537578F}" name="SEGMENTO" dataDxfId="623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622" dataDxfId="620" headerRowBorderDxfId="621" tableBorderDxfId="619" totalsRowBorderDxfId="61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617"/>
    <tableColumn id="3" xr3:uid="{DED03312-7BDA-4CEA-9273-AA5DB2237A5F}" name="RECUPERO SUPERVISOR" dataDxfId="616">
      <calculatedColumnFormula>MAX(DITE_DICIEMBRE_2025[[#This Row],[1]:[31]])</calculatedColumnFormula>
    </tableColumn>
    <tableColumn id="4" xr3:uid="{5A956735-F760-4B1F-B874-402D928B71EA}" name="ALCANCE SUPERVISOR" dataDxfId="615">
      <calculatedColumnFormula>DITE_DICIEMBRE_2025[[#This Row],[RECUPERO SUPERVISOR]]/AZ9</calculatedColumnFormula>
    </tableColumn>
    <tableColumn id="1" xr3:uid="{ED2A948C-9442-4C47-9BE9-277A3D6239D3}" name="SUPER" dataDxfId="614"/>
    <tableColumn id="6" xr3:uid="{6E784300-7704-4F45-8E90-F7C2D4F71F66}" name="1" dataDxfId="613"/>
    <tableColumn id="7" xr3:uid="{EA789C05-CA47-4D66-B493-7D6222022389}" name="2" dataDxfId="612"/>
    <tableColumn id="36" xr3:uid="{E83A454A-CB07-409E-B2F9-FEFD108C0456}" name="3" dataDxfId="611"/>
    <tableColumn id="8" xr3:uid="{4ACB3C1D-600B-4503-9368-987BC1B3B0EA}" name="4" dataDxfId="610"/>
    <tableColumn id="9" xr3:uid="{B5C8B277-5A83-47A1-95FD-A620D749E785}" name="5" dataDxfId="609"/>
    <tableColumn id="10" xr3:uid="{FB101921-E892-41E0-B8B7-4141F51A83BB}" name="6" dataDxfId="608"/>
    <tableColumn id="11" xr3:uid="{C777EEA2-F048-439C-9EA1-0C4C731AA6E9}" name="7" dataDxfId="607"/>
    <tableColumn id="12" xr3:uid="{7AA80CD7-0570-4507-8C49-9CF331F01C83}" name="8" dataDxfId="606"/>
    <tableColumn id="13" xr3:uid="{F115F6D4-E69D-46D7-AD4B-F13AFDF74268}" name="9" dataDxfId="605"/>
    <tableColumn id="14" xr3:uid="{393E1035-13E1-4131-B853-53B4CA536CF0}" name="10" dataDxfId="604"/>
    <tableColumn id="15" xr3:uid="{7FF1CB48-1402-460C-BDDE-C67F81F66807}" name="11" dataDxfId="603"/>
    <tableColumn id="32" xr3:uid="{8F13018F-0746-40A8-8063-7F1351A273EA}" name="12" dataDxfId="602"/>
    <tableColumn id="33" xr3:uid="{5FD9BED8-7FEA-4B06-9B27-A0BFD046EB49}" name="13" dataDxfId="601"/>
    <tableColumn id="35" xr3:uid="{8D88E3F7-E581-49D0-B55A-812661F85CB6}" name="14" dataDxfId="600"/>
    <tableColumn id="34" xr3:uid="{98E6CACB-4217-4732-B54A-899D22A2EAF6}" name="15" dataDxfId="599"/>
    <tableColumn id="29" xr3:uid="{7C19F65B-AFA4-4BDB-849B-78B44514C8F1}" name="16" dataDxfId="598"/>
    <tableColumn id="30" xr3:uid="{5B8DAC84-4B56-4ED2-BCA8-C8513518494E}" name="17" dataDxfId="597"/>
    <tableColumn id="31" xr3:uid="{6135134A-5BCC-4221-AD87-B5C8D80AB6D3}" name="18" dataDxfId="596"/>
    <tableColumn id="26" xr3:uid="{2569A07A-57D5-45E4-94CF-9442436AFDAE}" name="19" dataDxfId="595"/>
    <tableColumn id="27" xr3:uid="{828CBD1E-742A-4B46-99B1-A5B0163441D5}" name="20" dataDxfId="594"/>
    <tableColumn id="28" xr3:uid="{773F208D-F15B-4823-A2FA-144A370D1B7A}" name="21" dataDxfId="593"/>
    <tableColumn id="16" xr3:uid="{419173FA-3C44-4167-9CA2-3C07CF180C9B}" name="22" dataDxfId="592"/>
    <tableColumn id="17" xr3:uid="{A8A10E2B-AFD7-46D0-8149-9A05D1EC2C03}" name="23" dataDxfId="591"/>
    <tableColumn id="18" xr3:uid="{CF29209E-568F-4788-AE4E-864CF179A3F5}" name="24" dataDxfId="590"/>
    <tableColumn id="19" xr3:uid="{C33D5154-B635-4235-8170-2F374C119543}" name="25" dataDxfId="589"/>
    <tableColumn id="20" xr3:uid="{70E870EC-47B5-4461-AC8F-7662212D49E0}" name="26" dataDxfId="588"/>
    <tableColumn id="21" xr3:uid="{2215DAF3-2DFC-47A4-940A-DC348054A7EB}" name="27" dataDxfId="587"/>
    <tableColumn id="22" xr3:uid="{BE707551-BD9D-4E46-9F38-1BF8DA272627}" name="28" dataDxfId="586"/>
    <tableColumn id="23" xr3:uid="{BA6108F0-3F12-4B54-8E19-7FF232FA9893}" name="29" dataDxfId="585"/>
    <tableColumn id="24" xr3:uid="{B18366FB-64C7-4779-8DB9-91A30E111223}" name="30" dataDxfId="584"/>
    <tableColumn id="25" xr3:uid="{8BD30A4B-DE19-4C3A-8A9E-7FFE10B8C56B}" name="31" dataDxfId="583"/>
    <tableColumn id="5" xr3:uid="{1A8ADD20-D8A3-4981-B322-7C16CBD19ABB}" name="CARTERA" dataDxfId="582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581" dataDxfId="580">
  <autoFilter ref="CK8:CO13" xr:uid="{1A214D59-F384-46CE-88F8-40557144A34E}"/>
  <tableColumns count="5">
    <tableColumn id="1" xr3:uid="{D3CB4ECD-F878-4B0D-8FCB-43BA8EF1DB82}" name="VISTA" dataDxfId="579"/>
    <tableColumn id="2" xr3:uid="{2659E221-4103-45DB-BB56-1145F59010E9}" name="1" dataDxfId="578"/>
    <tableColumn id="3" xr3:uid="{D56A80FA-EF8F-4611-92E7-3C97B2F91FF9}" name="2" dataDxfId="577"/>
    <tableColumn id="4" xr3:uid="{F2943E7B-95D9-4CE4-87FE-A4FC2FF8FD11}" name="3" dataDxfId="576"/>
    <tableColumn id="14" xr3:uid="{35C66B64-4DC0-4EE5-9B07-32721DCA6429}" name="4" dataDxfId="575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574"/>
    <tableColumn id="2" xr3:uid="{09FFA9EA-077A-4B1E-BBB0-BEFE3719755F}" name="ASESOR_CRR" dataDxfId="573"/>
    <tableColumn id="3" xr3:uid="{B2B98848-02EC-4CE4-B2C4-CF726670ADA0}" name="META" dataDxfId="572"/>
    <tableColumn id="4" xr3:uid="{843076CD-455D-4677-9B9B-753164881BDC}" name="ALCANCE" dataDxfId="571"/>
    <tableColumn id="5" xr3:uid="{27191708-D634-47D0-B6EF-7903B523F721}" name="SUPER2" dataDxfId="570"/>
    <tableColumn id="6" xr3:uid="{F95ADB27-E512-47F7-962C-D178A524B971}" name="ASESOR"/>
    <tableColumn id="7" xr3:uid="{32C145E4-25CE-4365-A7D9-EB2FB110C794}" name="RECUPERO" dataDxfId="569"/>
    <tableColumn id="8" xr3:uid="{20773954-0FEB-4980-9B49-FA8A9DD97C3C}" name="DNI" dataDxfId="568"/>
    <tableColumn id="9" xr3:uid="{0ACD1DB4-5167-41A6-9528-D0663730532D}" name="FECHA DE INICIO" dataDxfId="567"/>
    <tableColumn id="10" xr3:uid="{4C5570D8-15F0-4535-849A-56408975F639}" name="ESTADO" dataDxfId="566"/>
    <tableColumn id="11" xr3:uid="{2AF8D525-4A26-4F67-9B32-FE9919E49C0C}" name="SEGMENTO" dataDxfId="565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564" headerRowBorderDxfId="56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562">
      <calculatedColumnFormula>DATA_ENERO_2026[[#This Row],[RECUPERO]]/DATA_ENERO_2026[[#This Row],[META]]</calculatedColumnFormula>
    </tableColumn>
    <tableColumn id="2" xr3:uid="{7E513578-A5D7-4721-8AB2-4CF3CDD2FC39}" name="Q_ALC" dataDxfId="561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560"/>
    <tableColumn id="4" xr3:uid="{41268A33-B17E-413A-B074-C6D8798C61CA}" name="RECUPERO" dataDxfId="559">
      <calculatedColumnFormula>SUM(DATA_ENERO_2026[[#This Row],[1]:[31]])</calculatedColumnFormula>
    </tableColumn>
    <tableColumn id="5" xr3:uid="{62F2A8A0-46E7-4D7F-AB57-24AB0CDE4B51}" name="META" dataDxfId="55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557" headerRowBorderDxfId="55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555"/>
    <tableColumn id="2" xr3:uid="{15ACA161-61F0-4530-82A1-17E6DBF20240}" name="RECUPERO SUPERVISOR" dataDxfId="554">
      <calculatedColumnFormula>MAX(DITE_ENERO_2026[[#This Row],[1]:[31]])</calculatedColumnFormula>
    </tableColumn>
    <tableColumn id="3" xr3:uid="{778859E8-B3B0-4937-8B5F-DE4BE24B1DFD}" name="ALCANCE SUPERVISOR" dataDxfId="553">
      <calculatedColumnFormula>DITE_ENERO_2026[[#This Row],[RECUPERO SUPERVISOR]]/DITE_ENERO_2026[[#This Row],[META SUPER]]</calculatedColumnFormula>
    </tableColumn>
    <tableColumn id="4" xr3:uid="{2A98F79A-DD24-4D83-8BA6-82D08E13FF65}" name="SUPER" dataDxfId="552"/>
    <tableColumn id="5" xr3:uid="{3F9C0B21-F246-40F5-B83B-6E1442CF2131}" name="1" dataDxfId="551"/>
    <tableColumn id="6" xr3:uid="{82FC80A9-9A41-42BE-ADC0-0CD59C900786}" name="2" dataDxfId="550"/>
    <tableColumn id="36" xr3:uid="{CA81CA44-827C-45E8-AC06-DC9981750310}" name="3" dataDxfId="549"/>
    <tableColumn id="35" xr3:uid="{4D1DEC94-6331-4F09-BA9E-B7A8C033B218}" name="4" dataDxfId="548"/>
    <tableColumn id="34" xr3:uid="{DB9BA0C3-7EE6-4EF0-BFE4-DFA6138CC954}" name="5" dataDxfId="547"/>
    <tableColumn id="33" xr3:uid="{555EB36D-2BD4-463A-AA30-BC4E2AF59577}" name="6" dataDxfId="546"/>
    <tableColumn id="32" xr3:uid="{CD594F14-E668-4171-B224-2D1EB8F12904}" name="7" dataDxfId="545"/>
    <tableColumn id="31" xr3:uid="{CE1693BC-730F-4221-A5EC-B12B2C08D967}" name="8" dataDxfId="544"/>
    <tableColumn id="30" xr3:uid="{D62E1F60-4782-4F2D-B690-7D11A373BFEE}" name="9" dataDxfId="543"/>
    <tableColumn id="29" xr3:uid="{67AA1F0E-6FD5-4227-8FC3-54350952F274}" name="10" dataDxfId="542"/>
    <tableColumn id="28" xr3:uid="{D4CCC202-871A-430E-A7C4-8C2E1F633660}" name="11" dataDxfId="541"/>
    <tableColumn id="7" xr3:uid="{77D5DF82-95A0-430A-9509-AA047E6F6BB6}" name="12" dataDxfId="540"/>
    <tableColumn id="8" xr3:uid="{45052ACC-BEA6-4143-B55C-D2927C794547}" name="13" dataDxfId="539"/>
    <tableColumn id="9" xr3:uid="{A76A60E2-ABB3-4CA9-876C-F0E146A4EE28}" name="14" dataDxfId="538"/>
    <tableColumn id="10" xr3:uid="{5361F0A7-C153-4400-A683-ADB185B2D1E4}" name="15" dataDxfId="537"/>
    <tableColumn id="11" xr3:uid="{5C1E0CB3-E70D-4999-8E10-8E327EB2D410}" name="16" dataDxfId="536"/>
    <tableColumn id="12" xr3:uid="{4E264E92-011A-4E01-B78E-20B2B900F7FB}" name="17" dataDxfId="535"/>
    <tableColumn id="13" xr3:uid="{4DE23C2E-4F9B-4579-9BCE-93EAD290F9A8}" name="18" dataDxfId="534"/>
    <tableColumn id="14" xr3:uid="{ADE81A92-9983-4367-83CB-C4FA26CF8415}" name="19" dataDxfId="533"/>
    <tableColumn id="15" xr3:uid="{28467DBF-6C6B-430A-98CA-67317F73CD23}" name="20" dataDxfId="532"/>
    <tableColumn id="16" xr3:uid="{19E54854-D1FF-45D4-94D2-82215DE354F0}" name="21" dataDxfId="531"/>
    <tableColumn id="17" xr3:uid="{1F67BAFC-1AE0-4A70-9864-2C684E0743C1}" name="22" dataDxfId="530"/>
    <tableColumn id="18" xr3:uid="{4887B78E-B1D4-490D-BDE4-66011785EB0B}" name="23" dataDxfId="529"/>
    <tableColumn id="19" xr3:uid="{A4E77FFD-C128-4F89-ACB7-5A19C9AC8068}" name="24" dataDxfId="528"/>
    <tableColumn id="20" xr3:uid="{3166AEA9-9CE1-49E0-85A7-B06251784AF0}" name="25" dataDxfId="527"/>
    <tableColumn id="21" xr3:uid="{D0F8CB31-F152-441F-95C0-C8F116F8FBD4}" name="26" dataDxfId="526"/>
    <tableColumn id="22" xr3:uid="{F8CD3E26-00FA-4CB1-AB01-D0E528D7E8B4}" name="27" dataDxfId="525"/>
    <tableColumn id="23" xr3:uid="{19608BA9-8EEF-49C7-B4A7-B9B3571F8643}" name="28" dataDxfId="524"/>
    <tableColumn id="24" xr3:uid="{FAD90248-66B1-421C-B230-68841EB2A0B9}" name="29" dataDxfId="523"/>
    <tableColumn id="25" xr3:uid="{9307F5B0-B35B-4416-BE7C-74E539966F44}" name="30" dataDxfId="522"/>
    <tableColumn id="26" xr3:uid="{0FA7DA7F-AD3E-4DD3-B407-DD15600893BE}" name="31" dataDxfId="521"/>
    <tableColumn id="27" xr3:uid="{CAD2B4E3-016B-42FA-AD88-18A28731A184}" name="CARTERA" dataDxfId="520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519" dataDxfId="518">
  <autoFilter ref="CK8:CO13" xr:uid="{95694E91-A22D-4122-A773-319764DCFE1C}"/>
  <tableColumns count="5">
    <tableColumn id="1" xr3:uid="{C2641825-D096-486F-999E-4CE77F417527}" name="VISTA" dataDxfId="517"/>
    <tableColumn id="2" xr3:uid="{C7669EDB-9258-4E82-A7BF-4F674531F2F1}" name="1" dataDxfId="516"/>
    <tableColumn id="3" xr3:uid="{363EBF77-47FF-4F55-A442-DDF5E5A8C002}" name="2" dataDxfId="515"/>
    <tableColumn id="4" xr3:uid="{58EEA049-99C0-4E09-A82C-D96BDA89432E}" name="3" dataDxfId="514"/>
    <tableColumn id="14" xr3:uid="{33A8CBF3-2A19-4EE0-B3BD-9D8DFCA943AB}" name="4" dataDxfId="513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512" tableBorderDxfId="511">
  <autoFilter ref="M8:AX59" xr:uid="{D9CF28BD-D91E-4BE6-BD3B-BCADCA049C93}"/>
  <tableColumns count="38">
    <tableColumn id="5" xr3:uid="{A121E4E8-FA4D-47D4-9A77-06F28AAE4E54}" name="AL_AC" dataDxfId="510">
      <calculatedColumnFormula>DATA_FEBRERO_2026[[#This Row],[RECUPERO]]/DATA_FEBRERO_2026[[#This Row],[META]]</calculatedColumnFormula>
    </tableColumn>
    <tableColumn id="2" xr3:uid="{34ED75F7-6C69-4661-9178-0FEC57ED1324}" name="Q_ALC" dataDxfId="509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508">
      <calculatedColumnFormula>IFERROR(VLOOKUP(DATA_FEBRERO_2026[[#This Row],[ASER_]],$B:$G,4,0),"")</calculatedColumnFormula>
    </tableColumn>
    <tableColumn id="1" xr3:uid="{9BC79FD6-44BC-4708-987B-14B90F71C5E5}" name="RECUPERO" dataDxfId="507">
      <calculatedColumnFormula>SUM(DATA_FEBRERO_2026[[#This Row],[1]:[31]])</calculatedColumnFormula>
    </tableColumn>
    <tableColumn id="6" xr3:uid="{018AE36B-77F5-47D3-A72E-855E3B4EA24D}" name="META" dataDxfId="506">
      <calculatedColumnFormula>VLOOKUP(DATA_FEBRERO_2026[[#This Row],[ASER_]],D1_FEBRERO_2026[[ASESOR_CRR]:[META]],2,0)</calculatedColumnFormula>
    </tableColumn>
    <tableColumn id="7" xr3:uid="{D07B538A-1223-4282-911D-0D8C6D33F252}" name="ASER_" dataDxfId="505"/>
    <tableColumn id="4" xr3:uid="{978EBDF4-AB0F-45EB-8F17-7A1040F8BBBE}" name="1" dataDxfId="504"/>
    <tableColumn id="8" xr3:uid="{1276421E-A9BD-4193-946B-2B02A7972B4A}" name="2" dataDxfId="503"/>
    <tableColumn id="9" xr3:uid="{31AFF576-CA16-4044-A433-CF00527C2D07}" name="3" dataDxfId="502"/>
    <tableColumn id="10" xr3:uid="{E8F5F7F4-A4CF-4AAC-A43C-A3FCD8C1BC19}" name="4" dataDxfId="501"/>
    <tableColumn id="11" xr3:uid="{188BA638-2000-41D9-B5E6-9165523ED42D}" name="5" dataDxfId="500"/>
    <tableColumn id="12" xr3:uid="{C225C63B-52FC-44AB-96F6-9151E73D6699}" name="6" dataDxfId="499"/>
    <tableColumn id="13" xr3:uid="{67E1F5CE-2C28-4FA3-9034-A737F1B2D7A4}" name="7" dataDxfId="498"/>
    <tableColumn id="14" xr3:uid="{BF6E4C42-64F4-4C86-87D7-0EB0DF723F0A}" name="8" dataDxfId="497"/>
    <tableColumn id="15" xr3:uid="{77DEB661-03C1-4274-9B6F-379D81B3710E}" name="9" dataDxfId="496"/>
    <tableColumn id="35" xr3:uid="{A13630BC-1BB6-4707-83E3-E2A6FD2FAFF3}" name="10" dataDxfId="495"/>
    <tableColumn id="36" xr3:uid="{5B83E5AF-B52C-4B3F-9B8E-974AD7242CB6}" name="11" dataDxfId="494"/>
    <tableColumn id="38" xr3:uid="{EFCD2EF3-DC69-46DB-8A4C-D03EFA19868F}" name="12" dataDxfId="493"/>
    <tableColumn id="37" xr3:uid="{283914E6-F846-42D8-BFA5-7E5CF71F8E39}" name="13" dataDxfId="492"/>
    <tableColumn id="32" xr3:uid="{506D1094-3E71-477B-9E3B-FD71CD452A13}" name="14" dataDxfId="491"/>
    <tableColumn id="33" xr3:uid="{51A0C186-4F1F-4B6E-A04E-6DA5B01E5817}" name="15" dataDxfId="490"/>
    <tableColumn id="34" xr3:uid="{83A09A26-D26C-4BF1-9870-7E24692CCAB5}" name="16" dataDxfId="489"/>
    <tableColumn id="26" xr3:uid="{F0CECF60-FD0C-487B-964E-F3D195A081A6}" name="17" dataDxfId="488"/>
    <tableColumn id="30" xr3:uid="{87E5481D-2747-411F-8715-2B1A58E5072E}" name="18" dataDxfId="487"/>
    <tableColumn id="31" xr3:uid="{56B820E5-7529-456B-BFFB-66FC13160FC7}" name="19" dataDxfId="486"/>
    <tableColumn id="16" xr3:uid="{943E3451-A77C-49F4-A8CD-FB3A234BB921}" name="20" dataDxfId="485"/>
    <tableColumn id="17" xr3:uid="{08A06D07-4057-4995-AD95-02726747926A}" name="21" dataDxfId="484"/>
    <tableColumn id="18" xr3:uid="{3CA4B4CF-845B-4625-A447-E9930B6C4C90}" name="22" dataDxfId="483"/>
    <tableColumn id="19" xr3:uid="{E2FCBDE7-CAF6-4719-A2E2-E3DFA5938EA9}" name="23" dataDxfId="482"/>
    <tableColumn id="20" xr3:uid="{8D68A4E9-C605-423B-B28C-8947CEDED2E3}" name="24" dataDxfId="481"/>
    <tableColumn id="21" xr3:uid="{E2A95743-C4CF-4116-BC14-7F1E8AF5B934}" name="25" dataDxfId="480"/>
    <tableColumn id="22" xr3:uid="{D4E75B42-4A90-4E6B-91F6-47924749D8CD}" name="26" dataDxfId="479"/>
    <tableColumn id="23" xr3:uid="{24EC0407-9580-4B34-8870-6246EA8347AA}" name="27" dataDxfId="478"/>
    <tableColumn id="24" xr3:uid="{9A472190-4164-4FC7-BF8C-D0120ACA1D92}" name="28" dataDxfId="477"/>
    <tableColumn id="25" xr3:uid="{67A0A5BC-662A-45DE-932F-9EB3EAF965DB}" name="29" dataDxfId="476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475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474">
  <autoFilter ref="A2:K58" xr:uid="{09401265-E178-4F26-958C-8E013ABD7F63}"/>
  <tableColumns count="11">
    <tableColumn id="1" xr3:uid="{FF4304D3-C1B3-4117-B1D1-7473C26439FA}" name="SUPER" dataDxfId="473">
      <calculatedColumnFormula>D1_FEBRERO_2026[[#This Row],[SUPER2]]</calculatedColumnFormula>
    </tableColumn>
    <tableColumn id="2" xr3:uid="{67ED5510-50EF-4F29-9E94-9FBEBF9785CA}" name="ASESOR_CRR" dataDxfId="472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471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470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469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468"/>
    <tableColumn id="11" xr3:uid="{43FBB121-21C6-4560-8A31-396504B80F85}" name="DNI" dataDxfId="467"/>
    <tableColumn id="12" xr3:uid="{050FC1E9-9233-41A1-8E92-B7BA6485722C}" name="FECHA DE INICIO" dataDxfId="466"/>
    <tableColumn id="8" xr3:uid="{5BBA9A50-BA4F-49CE-B7C8-1095BCBFEC60}" name="ESTADO" dataDxfId="465"/>
    <tableColumn id="9" xr3:uid="{898E5137-590F-493E-82A2-9DB1422BE516}" name="SEGMENTO" dataDxfId="464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463" dataDxfId="461" headerRowBorderDxfId="462" tableBorderDxfId="460" totalsRowBorderDxfId="459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458">
      <calculatedColumnFormula>VLOOKUP($M$3&amp;$N$3&amp;DITE_FEBRERO_2026[[#This Row],[SUPER]],TablaMeta[],5,0)</calculatedColumnFormula>
    </tableColumn>
    <tableColumn id="3" xr3:uid="{6B6BAC5B-8599-4731-A182-2C4F7DEEFEAE}" name="RECUPERO SUPERVISOR" dataDxfId="457">
      <calculatedColumnFormula>MAX(DITE_FEBRERO_2026[[#This Row],[SUPER]:[CARTERA]])</calculatedColumnFormula>
    </tableColumn>
    <tableColumn id="4" xr3:uid="{4933F2AB-4AE8-41EB-9B81-DB478EB8720C}" name="ALCANCE SUPERVISOR" dataDxfId="456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455"/>
    <tableColumn id="6" xr3:uid="{1385D33D-7CDB-4253-9C4B-559ACF4D4DAA}" name="1" dataDxfId="454"/>
    <tableColumn id="7" xr3:uid="{51AE8FE4-77E7-44A5-9C70-47F9BABA0830}" name="2" dataDxfId="453"/>
    <tableColumn id="27" xr3:uid="{1D246E4C-3547-4D3F-8436-3907FD9391BF}" name="3" dataDxfId="452"/>
    <tableColumn id="26" xr3:uid="{ACC21055-7F68-4EBE-A98E-8B2EBA670DAF}" name="4" dataDxfId="451"/>
    <tableColumn id="8" xr3:uid="{0453D1F4-77C1-4D27-8BF6-C892F06D8037}" name="5" dataDxfId="450"/>
    <tableColumn id="9" xr3:uid="{7FE05B03-2694-4042-93D1-1E8A18BEC10D}" name="6" dataDxfId="449"/>
    <tableColumn id="10" xr3:uid="{07F638D2-254F-4B29-9B2B-FA43C127E0CD}" name="7" dataDxfId="448"/>
    <tableColumn id="11" xr3:uid="{F53CCC3D-E418-4E84-9766-30CCCCAEF94C}" name="8" dataDxfId="447"/>
    <tableColumn id="12" xr3:uid="{9789EB55-C896-45E1-8B38-057DF9C6F8FF}" name="9" dataDxfId="446"/>
    <tableColumn id="13" xr3:uid="{2F4E85B1-BA28-448A-A8F3-8873A4197781}" name="10" dataDxfId="445"/>
    <tableColumn id="14" xr3:uid="{E386891B-028C-4934-99EC-39A6D8E87A77}" name="11" dataDxfId="444"/>
    <tableColumn id="15" xr3:uid="{3F90131C-5E3B-4375-AAC9-BE39D3073700}" name="12" dataDxfId="443"/>
    <tableColumn id="16" xr3:uid="{176424CB-4A73-4E0A-BAEC-1B002E427751}" name="13" dataDxfId="442"/>
    <tableColumn id="17" xr3:uid="{20013F01-EA55-4DBF-93AD-78228648A78B}" name="14" dataDxfId="441"/>
    <tableColumn id="18" xr3:uid="{A3E1B7CD-FD3B-4A3B-BA09-FB0B2522F474}" name="15" dataDxfId="440"/>
    <tableColumn id="19" xr3:uid="{25BB1268-DEAB-4394-AB3D-5028E517E118}" name="16" dataDxfId="439"/>
    <tableColumn id="20" xr3:uid="{1E99825A-7369-447C-81C1-6F57CF76B414}" name="17" dataDxfId="438"/>
    <tableColumn id="21" xr3:uid="{A76460CB-F28F-4034-BFB5-822E2F8ACDEE}" name="18" dataDxfId="437"/>
    <tableColumn id="22" xr3:uid="{45579674-F34E-4238-9155-A84E93C0EEDC}" name="19" dataDxfId="436"/>
    <tableColumn id="23" xr3:uid="{4A9727A5-6162-4A6C-980C-9485FB632B2C}" name="20" dataDxfId="435"/>
    <tableColumn id="24" xr3:uid="{839F012E-3965-47C4-A48B-B6ACC97A3F38}" name="21" dataDxfId="434"/>
    <tableColumn id="36" xr3:uid="{1C64A10A-7FC4-4258-A62B-43B06212544A}" name="22" dataDxfId="433"/>
    <tableColumn id="35" xr3:uid="{FFBDF276-626A-447A-A0F4-E7E78EDC17B4}" name="23" dataDxfId="432"/>
    <tableColumn id="34" xr3:uid="{7E693F8F-B376-48A1-9691-2B1EFFEC77E7}" name="24" dataDxfId="431"/>
    <tableColumn id="33" xr3:uid="{BBD3ABB0-0FEA-4DF0-B0B7-E417E6BF40E1}" name="25" dataDxfId="430"/>
    <tableColumn id="32" xr3:uid="{6F3706DA-AAB4-46A8-B7AB-36C461B04704}" name="26" dataDxfId="429"/>
    <tableColumn id="31" xr3:uid="{8771DA1E-DC48-4640-98D0-9BF514ABF088}" name="27" dataDxfId="428"/>
    <tableColumn id="30" xr3:uid="{F6F48FE7-4B31-45F6-9C90-C56A1AFDE462}" name="28" dataDxfId="427"/>
    <tableColumn id="29" xr3:uid="{7BDABDE2-32A4-4ABF-AF09-62502F6B7D68}" name="29" dataDxfId="426"/>
    <tableColumn id="28" xr3:uid="{552C8688-2A69-47D3-AFF3-7B94E4A5A563}" name="30" dataDxfId="425"/>
    <tableColumn id="25" xr3:uid="{7D18929B-B74F-4405-83F4-DF4F5C13E3E8}" name="31" dataDxfId="424"/>
    <tableColumn id="5" xr3:uid="{AE5733E5-56DE-4157-A3B4-7F889627B2A1}" name="CARTERA" dataDxfId="423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422" dataDxfId="421">
  <autoFilter ref="CK8:CO13" xr:uid="{C7374107-EF62-492E-86AF-6DF3F7708C53}"/>
  <tableColumns count="5">
    <tableColumn id="1" xr3:uid="{041D6CB1-E7ED-47A3-859B-2D4329D91665}" name="VISTA" dataDxfId="420"/>
    <tableColumn id="2" xr3:uid="{0A01B3FA-CC3F-4AFA-A784-F69B00A114D0}" name="1" dataDxfId="419"/>
    <tableColumn id="3" xr3:uid="{90C8A7AE-C8FA-4CB3-9866-23B9F56015C3}" name="2" dataDxfId="418"/>
    <tableColumn id="4" xr3:uid="{00CC8F61-FE80-4AA3-8F50-6C7F93F5C8B7}" name="3" dataDxfId="417"/>
    <tableColumn id="14" xr3:uid="{72F60B70-B948-42FF-8BA2-6325A239D71B}" name="4" dataDxfId="416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415" headerRowBorderDxfId="414" tableBorderDxfId="413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412" tableBorderDxfId="411">
  <autoFilter ref="M8:AV61" xr:uid="{10D9C722-BC82-4CBD-88CB-CD727BC4895B}"/>
  <tableColumns count="36">
    <tableColumn id="5" xr3:uid="{3EA8D04F-B731-4091-B799-92E6E8A12619}" name="AL_AC" dataDxfId="410">
      <calculatedColumnFormula>DATA_MARZO_202651[[#This Row],[RECUPERO]]/DATA_MARZO_202651[[#This Row],[META]]</calculatedColumnFormula>
    </tableColumn>
    <tableColumn id="2" xr3:uid="{7E499EF6-2412-4A87-8A0C-22E06B524D4F}" name="Q_ALC" dataDxfId="409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408">
      <calculatedColumnFormula>IFERROR(VLOOKUP(DATA_MARZO_202651[[#This Row],[ASER_]],$B:$G,4,0),"")</calculatedColumnFormula>
    </tableColumn>
    <tableColumn id="1" xr3:uid="{60303CD3-4613-4145-8342-86D502299A8B}" name="RECUPERO" dataDxfId="407">
      <calculatedColumnFormula>SUM(DATA_MARZO_202651[[#This Row],[1]:[30]])</calculatedColumnFormula>
    </tableColumn>
    <tableColumn id="6" xr3:uid="{856379E9-6B44-4AE2-9624-4D2FD560D923}" name="META" dataDxfId="406">
      <calculatedColumnFormula>VLOOKUP(DATA_MARZO_202651[[#This Row],[ASER_]],D1_MARZO_202655[[ASESOR_CRR]:[META]],2,0)</calculatedColumnFormula>
    </tableColumn>
    <tableColumn id="7" xr3:uid="{973ABAA2-566A-4673-AFE7-72D690F359B0}" name="ASER_" dataDxfId="405"/>
    <tableColumn id="4" xr3:uid="{6267F15F-68D8-4064-A7C3-4A95739D7D7D}" name="1" dataDxfId="404"/>
    <tableColumn id="8" xr3:uid="{617297D4-5DE5-468D-9D9E-3D5450B8C283}" name="2" dataDxfId="403"/>
    <tableColumn id="9" xr3:uid="{17C8DC6A-03F3-4202-83C1-46E923A2D1DF}" name="3" dataDxfId="402"/>
    <tableColumn id="10" xr3:uid="{4C96E5CA-D293-4DC5-A37E-3DBF6149890A}" name="4" dataDxfId="401"/>
    <tableColumn id="11" xr3:uid="{B792BD3F-46D9-40C4-A2FA-531E9E6115A9}" name="5" dataDxfId="400"/>
    <tableColumn id="12" xr3:uid="{648B1B03-D21B-4A18-881A-71E7191DF504}" name="6" dataDxfId="399"/>
    <tableColumn id="13" xr3:uid="{6EBA52BB-1706-4B79-A879-FE3268ED0BBF}" name="7" dataDxfId="398"/>
    <tableColumn id="14" xr3:uid="{2B12EC67-A932-4DD4-BD48-E7353960E2BF}" name="9" dataDxfId="397"/>
    <tableColumn id="15" xr3:uid="{D7F1E0B7-4D6E-49BF-9418-24F5297694EE}" name="10" dataDxfId="396"/>
    <tableColumn id="19" xr3:uid="{56857386-1DA3-4909-89E8-4507141B1D9E}" name="11" dataDxfId="395"/>
    <tableColumn id="20" xr3:uid="{D4018347-5F78-4817-9F75-25F11416A495}" name="12" dataDxfId="394"/>
    <tableColumn id="21" xr3:uid="{FC9A77B1-87D5-4C5C-9A8A-BA739407A621}" name="13" dataDxfId="393"/>
    <tableColumn id="22" xr3:uid="{BC437EB7-66F3-427D-BCC5-C7D632259C84}" name="14" dataDxfId="392"/>
    <tableColumn id="23" xr3:uid="{F03BBA1E-25FC-4285-A1C4-38F67EC97EBE}" name="15" dataDxfId="391"/>
    <tableColumn id="24" xr3:uid="{0DE66777-8AD0-422A-83F5-529557ED7384}" name="16" dataDxfId="390"/>
    <tableColumn id="25" xr3:uid="{0927E02F-BAFD-4B0F-8DCD-75495CBF9E66}" name="17" dataDxfId="389"/>
    <tableColumn id="35" xr3:uid="{01749D29-46CC-47AC-8AA5-5B3159FC3624}" name="18" dataDxfId="388"/>
    <tableColumn id="36" xr3:uid="{D98199A8-307D-4EA2-AB10-B2B924BF4D53}" name="19" dataDxfId="387"/>
    <tableColumn id="38" xr3:uid="{6512BCB2-C1CC-4DF5-907A-4D7BDBE273C0}" name="20" dataDxfId="386"/>
    <tableColumn id="37" xr3:uid="{48DFBBB8-0BEB-4F05-A9DF-B6D5FEFA7922}" name="21" dataDxfId="385"/>
    <tableColumn id="32" xr3:uid="{DF7F0AD1-F0A8-4092-80DD-52B3202986C6}" name="22" dataDxfId="384"/>
    <tableColumn id="33" xr3:uid="{31379DCE-58EA-49E7-A093-1D4D11F4D719}" name="23" dataDxfId="383"/>
    <tableColumn id="34" xr3:uid="{AF028C85-0295-4506-BD52-A8C2D61B4263}" name="24" dataDxfId="382"/>
    <tableColumn id="26" xr3:uid="{C9F08C31-4D7A-4980-AAF5-AFB091013679}" name="25" dataDxfId="381"/>
    <tableColumn id="30" xr3:uid="{0EA87D7E-6026-4B22-AB9B-1ACD3E4A585C}" name="26" dataDxfId="380"/>
    <tableColumn id="31" xr3:uid="{F68B6077-5CFC-42ED-923A-AF0D719251AB}" name="27" dataDxfId="379"/>
    <tableColumn id="16" xr3:uid="{1C3C20D8-9CDD-4BE1-A12E-4E057E8F52D9}" name="28" dataDxfId="378"/>
    <tableColumn id="17" xr3:uid="{FE4352AA-AED9-41FA-B8EF-EDAF69656302}" name="29" dataDxfId="377"/>
    <tableColumn id="18" xr3:uid="{D67830D0-9348-49E3-8552-7C2C1F60368B}" name="30" dataDxfId="376"/>
    <tableColumn id="29" xr3:uid="{17BA8B4D-6786-4535-AB74-674976645F34}" name="CARTERA ASESOR" dataDxfId="375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374">
  <autoFilter ref="A2:K59" xr:uid="{E01CE6AA-C36B-4BD4-93EB-8762B2545E1A}"/>
  <tableColumns count="11">
    <tableColumn id="1" xr3:uid="{2131FF24-1653-4821-B8CB-2994A6FD2B90}" name="SUPER" dataDxfId="37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372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371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370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369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368">
      <calculatedColumnFormula>VLOOKUP(D1_MARZO_202655[[#This Row],[ASESOR]],#REF!,2,0)</calculatedColumnFormula>
    </tableColumn>
    <tableColumn id="11" xr3:uid="{BD3DF0C1-1E9B-4EE4-A539-1F0A1F585CE9}" name="DNI" dataDxfId="36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36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36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36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363" dataDxfId="361" headerRowBorderDxfId="362" tableBorderDxfId="360" totalsRowBorderDxfId="359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358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357">
      <calculatedColumnFormula>MAX(DITE_MARZO_202656[[#This Row],[SUPER]:[CARTERA]])</calculatedColumnFormula>
    </tableColumn>
    <tableColumn id="4" xr3:uid="{7CD6A40B-DE50-4B4C-8FE0-D559C24C5B7C}" name="ALCANCE SUPERVISOR" dataDxfId="356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355"/>
    <tableColumn id="6" xr3:uid="{15A19F2D-93B5-40FA-93BC-49CBD3FFA864}" name="1" dataDxfId="354"/>
    <tableColumn id="25" xr3:uid="{0131E759-F953-4B4F-9B6F-62D557EA1564}" name="2" dataDxfId="353"/>
    <tableColumn id="28" xr3:uid="{1B8CCED0-9089-4C64-9B52-E51A4D36FD02}" name="3" dataDxfId="352"/>
    <tableColumn id="29" xr3:uid="{5F15056A-AC3D-41D9-A094-8E92EF01C61B}" name="4" dataDxfId="351"/>
    <tableColumn id="30" xr3:uid="{07537EFC-BC67-40BD-89D6-9C32B3231D84}" name="5" dataDxfId="350"/>
    <tableColumn id="31" xr3:uid="{545CA3D7-78C4-4FD8-A39E-07A4D58E98F5}" name="6" dataDxfId="349"/>
    <tableColumn id="32" xr3:uid="{9F2A86FC-1EDC-418E-810B-373F7164A6A6}" name="7" dataDxfId="348"/>
    <tableColumn id="33" xr3:uid="{D891A683-322C-4993-81DB-EFF757D62DDA}" name="9" dataDxfId="347"/>
    <tableColumn id="7" xr3:uid="{CF50FCAC-3D6E-4766-8052-F687DB2D3BB2}" name="10" dataDxfId="346"/>
    <tableColumn id="27" xr3:uid="{973979CD-2F5D-4B04-B9B4-B8CF351AC4DD}" name="11" dataDxfId="345"/>
    <tableColumn id="26" xr3:uid="{ACFB9B4D-96FE-4EA7-A28D-2C76FAD3B7FE}" name="12" dataDxfId="344"/>
    <tableColumn id="8" xr3:uid="{C4769E61-F413-4D8E-B1E9-C99CC43BC51E}" name="13" dataDxfId="343"/>
    <tableColumn id="9" xr3:uid="{0B5D79D1-0957-4379-BD0F-09EC6003DABC}" name="14" dataDxfId="342"/>
    <tableColumn id="10" xr3:uid="{7ED4553D-C770-4010-AE78-79CEED9E3688}" name="15" dataDxfId="341"/>
    <tableColumn id="11" xr3:uid="{B5B3A3E3-86EA-4A28-9341-4446DA4EC86F}" name="16" dataDxfId="340"/>
    <tableColumn id="12" xr3:uid="{20F7C89E-C0EA-4863-AD2C-ECE11F3C914C}" name="17" dataDxfId="339"/>
    <tableColumn id="13" xr3:uid="{CB3A9ADF-2A71-4315-9EED-921F3BC80E0B}" name="18" dataDxfId="338"/>
    <tableColumn id="14" xr3:uid="{AB466201-0021-4374-9E9C-FBC6912E7D00}" name="19" dataDxfId="337"/>
    <tableColumn id="15" xr3:uid="{CF0930AA-3683-412F-BB0C-0879E8AA45CA}" name="20" dataDxfId="336"/>
    <tableColumn id="16" xr3:uid="{B6819525-02E5-44DB-9161-5AE240527B5A}" name="21" dataDxfId="335"/>
    <tableColumn id="17" xr3:uid="{EF34C9D6-8F40-4817-8C4C-D79F58BCD150}" name="22" dataDxfId="334"/>
    <tableColumn id="18" xr3:uid="{3E376577-6CA4-4ABE-96FE-93C18911296B}" name="23" dataDxfId="333"/>
    <tableColumn id="19" xr3:uid="{12DC978E-AB73-4385-8B31-891E8DF1BDED}" name="24" dataDxfId="332"/>
    <tableColumn id="20" xr3:uid="{ED0D4DA8-BBB6-4210-8918-15057CC5B929}" name="25" dataDxfId="331"/>
    <tableColumn id="21" xr3:uid="{1D5B24BE-80A3-4E59-9BB5-8887D00E5479}" name="26" dataDxfId="330"/>
    <tableColumn id="22" xr3:uid="{1019D822-005E-4FAA-8B65-BB1C11AF450B}" name="27" dataDxfId="329"/>
    <tableColumn id="23" xr3:uid="{D5474EFB-00D1-4351-A34C-735E9FD53A78}" name="28" dataDxfId="328"/>
    <tableColumn id="34" xr3:uid="{60C3BF83-C82C-4796-AADB-E62F86A12BBA}" name="29" dataDxfId="327"/>
    <tableColumn id="24" xr3:uid="{EF9744F2-C4EC-45E4-8844-AE1CA94D83A6}" name="30" dataDxfId="326"/>
    <tableColumn id="5" xr3:uid="{75CF2EC1-6198-4A79-A7CA-D258FCB6701B}" name="CARTERA" dataDxfId="325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324" dataDxfId="323">
  <autoFilter ref="CG8:CK13" xr:uid="{14FD1991-0C08-40B6-BA01-224E94C39EEF}"/>
  <tableColumns count="5">
    <tableColumn id="1" xr3:uid="{1B90371C-7E36-4D9A-98B4-8A9074D071F5}" name="VISTA" dataDxfId="322"/>
    <tableColumn id="2" xr3:uid="{CFB2843E-FF0C-4C03-A3A8-DC5F321295BC}" name="1" dataDxfId="321"/>
    <tableColumn id="3" xr3:uid="{A1FBA42F-8A7A-41A4-A8EF-20A008AF07E4}" name="2" dataDxfId="320"/>
    <tableColumn id="4" xr3:uid="{21A28C40-F4BF-4DCC-9046-E9D71906D1CA}" name="3" dataDxfId="319"/>
    <tableColumn id="14" xr3:uid="{BC083383-0C4B-4C67-938E-9492D789F90D}" name="4" dataDxfId="318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317" headerRowBorderDxfId="316" tableBorderDxfId="315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314" tableBorderDxfId="313">
  <autoFilter ref="M8:AS60" xr:uid="{4674D711-8FDA-49B8-91E7-8E8BFE600256}"/>
  <tableColumns count="33">
    <tableColumn id="5" xr3:uid="{5F132C86-FD60-4105-A05E-7399F10522E1}" name="AL_AC" dataDxfId="312">
      <calculatedColumnFormula>DATA_ABRIL_2026[[#This Row],[RECUPERO]]/DATA_ABRIL_2026[[#This Row],[META]]</calculatedColumnFormula>
    </tableColumn>
    <tableColumn id="2" xr3:uid="{26123EEE-E738-4097-B64F-DE727558F2E9}" name="Q_ALC" dataDxfId="311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310">
      <calculatedColumnFormula>IFERROR(VLOOKUP(DATA_ABRIL_2026[[#This Row],[ASER_]],$B:$G,4,0),"")</calculatedColumnFormula>
    </tableColumn>
    <tableColumn id="1" xr3:uid="{2446915D-352F-48FC-A54B-86B7E0D937FA}" name="RECUPERO" dataDxfId="309">
      <calculatedColumnFormula>SUM(DATA_ABRIL_2026[[#This Row],[1]:[30]])</calculatedColumnFormula>
    </tableColumn>
    <tableColumn id="6" xr3:uid="{A25A8AC3-9CC7-4A3A-A8D9-212FD3F93687}" name="META" dataDxfId="308">
      <calculatedColumnFormula>VLOOKUP(DATA_ABRIL_2026[[#This Row],[ASER_]],D1_ABRIL_2026[[ASESOR_CRR]:[META]],2,0)</calculatedColumnFormula>
    </tableColumn>
    <tableColumn id="7" xr3:uid="{C52D2491-CDFB-40B5-A884-909C5FEC445B}" name="ASER_" dataDxfId="307"/>
    <tableColumn id="4" xr3:uid="{DE600806-870A-4C0D-9101-49AAF5AC383F}" name="1" dataDxfId="306"/>
    <tableColumn id="8" xr3:uid="{BE4BC420-81EA-43E8-8BBA-609D8B0F8C88}" name="3" dataDxfId="305"/>
    <tableColumn id="9" xr3:uid="{39C08C78-15AF-4E44-B050-F5D4532C00EE}" name="4" dataDxfId="304"/>
    <tableColumn id="10" xr3:uid="{3A0A15B8-0910-483C-BCCA-F8F4651DA25E}" name="6" dataDxfId="303"/>
    <tableColumn id="11" xr3:uid="{B4BA1A21-248B-4AFC-B040-D29D15754499}" name="7" dataDxfId="302"/>
    <tableColumn id="12" xr3:uid="{14108850-D364-4CF0-976B-8E53F6DE4877}" name="8" dataDxfId="301"/>
    <tableColumn id="13" xr3:uid="{7F673FC8-FC0A-4A15-87D6-B7F1A000710C}" name="9" dataDxfId="300"/>
    <tableColumn id="14" xr3:uid="{3CFB96DE-4D9D-4AFC-8AD0-816CCD4832BD}" name="10" dataDxfId="299"/>
    <tableColumn id="15" xr3:uid="{1BE8AE05-90F3-4DD0-9A61-33DCCF63D95C}" name="11" dataDxfId="298"/>
    <tableColumn id="35" xr3:uid="{4ECF85FD-1D61-48B3-8984-C16A39A2E49F}" name="13" dataDxfId="297"/>
    <tableColumn id="22" xr3:uid="{B78A6A02-65D7-44AB-8F25-CBB1359F2BEF}" name="14" dataDxfId="296"/>
    <tableColumn id="21" xr3:uid="{B1DB23EB-45AD-499D-B247-7B4F3552FBF7}" name="15" dataDxfId="295"/>
    <tableColumn id="20" xr3:uid="{7288DA27-CDAF-42C4-9A33-E4328C3823BB}" name="16" dataDxfId="294"/>
    <tableColumn id="19" xr3:uid="{9E3DAACD-64FB-4BF2-BFCA-23FA1192DC0A}" name="17" dataDxfId="293"/>
    <tableColumn id="18" xr3:uid="{2A3C0CE0-4246-4785-8F14-48E9F546C6B1}" name="18" dataDxfId="292"/>
    <tableColumn id="36" xr3:uid="{6663D018-7D0B-4581-A6C2-472754649147}" name="20" dataDxfId="291"/>
    <tableColumn id="38" xr3:uid="{B0110345-7E4C-400C-9AE3-B09313D7CC7C}" name="21" dataDxfId="290"/>
    <tableColumn id="37" xr3:uid="{F0B0FB80-9213-45D7-B0D1-0CEC84136504}" name="22" dataDxfId="289"/>
    <tableColumn id="32" xr3:uid="{3A771CC6-AD9B-421B-AAF1-4E32683000ED}" name="23" dataDxfId="288"/>
    <tableColumn id="33" xr3:uid="{734026D2-0E34-449A-A227-F1A23D2EB1DC}" name="24" dataDxfId="287"/>
    <tableColumn id="34" xr3:uid="{E9E90DE3-01F9-45DB-84EB-C6B787DCB978}" name="25" dataDxfId="286"/>
    <tableColumn id="26" xr3:uid="{7EBC28C2-37A3-4E16-A29B-DB94F8B90247}" name="26" dataDxfId="285"/>
    <tableColumn id="30" xr3:uid="{9EF77477-FA4C-46E8-BA9C-307B5604C40C}" name="27" dataDxfId="284"/>
    <tableColumn id="31" xr3:uid="{0F9E2ED5-E2DC-4A69-AE18-8B9CF2D84585}" name="28" dataDxfId="283"/>
    <tableColumn id="23" xr3:uid="{0EAC6B53-45C9-47B7-BC2B-1E00E8849622}" name="29" dataDxfId="282"/>
    <tableColumn id="16" xr3:uid="{24C06BFB-17B1-4C60-983A-E34808ADEEDC}" name="30" dataDxfId="281"/>
    <tableColumn id="29" xr3:uid="{9A87A5C0-7BE6-4BFF-85E2-0BBBD687F508}" name="CARTERA ASESOR" dataDxfId="280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79">
  <autoFilter ref="A2:K58" xr:uid="{57141373-C5A3-4BA8-9D78-B5F778D82FB5}"/>
  <tableColumns count="11">
    <tableColumn id="1" xr3:uid="{164AF3BC-0626-49DF-9139-7226B478255C}" name="SUPER" dataDxfId="27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77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76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75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74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73"/>
    <tableColumn id="11" xr3:uid="{DF180A98-FB1C-4258-A98D-429BF8C95154}" name="DNI" dataDxfId="27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71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70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69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68" dataDxfId="266" headerRowBorderDxfId="267" tableBorderDxfId="265" totalsRowBorderDxfId="264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263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262">
      <calculatedColumnFormula>MAX(DITE_ABRIL_2026[[#This Row],[SUPER]:[CARTERA]])</calculatedColumnFormula>
    </tableColumn>
    <tableColumn id="4" xr3:uid="{F34C5336-6862-41A0-A409-0FB6019105D8}" name="ALCANCE SUPERVISOR" dataDxfId="261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260"/>
    <tableColumn id="6" xr3:uid="{F2748BC7-F61B-4028-B30C-9B7CFD4C1F43}" name="1" dataDxfId="259"/>
    <tableColumn id="7" xr3:uid="{F1653157-4532-4F05-98E2-0D0A5D116EBD}" name="3" dataDxfId="258"/>
    <tableColumn id="27" xr3:uid="{A0D73469-0ADD-4583-A690-120FBE5A5C22}" name="4" dataDxfId="257"/>
    <tableColumn id="26" xr3:uid="{43AEAD0D-21F8-4C47-A5C4-7018DC41F18D}" name="6" dataDxfId="256"/>
    <tableColumn id="24" xr3:uid="{D29FF61C-5CBB-4734-9C14-FEB2A8F85537}" name="7" dataDxfId="255"/>
    <tableColumn id="25" xr3:uid="{B0C46C49-5FF3-47BF-A9AE-6C0A8820ACB6}" name="8" dataDxfId="254"/>
    <tableColumn id="28" xr3:uid="{270C1466-85D7-44B7-9DF5-5350ABCF636F}" name="9" dataDxfId="253"/>
    <tableColumn id="29" xr3:uid="{EE58BF5E-4FAB-4320-AD22-496EBA0A8CC6}" name="10" dataDxfId="252"/>
    <tableColumn id="30" xr3:uid="{A7088926-934C-4E8D-88A7-2B9F683EFD3B}" name="11" dataDxfId="251"/>
    <tableColumn id="31" xr3:uid="{C3400A21-BB5F-443F-A43C-96F0D0E994CD}" name="13" dataDxfId="250"/>
    <tableColumn id="8" xr3:uid="{97E91656-58E1-4629-A463-25DCC7CFA3B0}" name="14" dataDxfId="249"/>
    <tableColumn id="9" xr3:uid="{4E0A9486-6527-4A6B-ACC7-8B01636917F5}" name="15" dataDxfId="248"/>
    <tableColumn id="10" xr3:uid="{0EE2F553-0C54-499A-9ACC-F4DCDCFBBBEA}" name="16" dataDxfId="247"/>
    <tableColumn id="11" xr3:uid="{7289F0C7-72E7-4C8A-A0E7-531EF74F9254}" name="17" dataDxfId="246"/>
    <tableColumn id="12" xr3:uid="{EC9696F2-D4A5-4042-BBE1-E3C64FE72AED}" name="18" dataDxfId="245"/>
    <tableColumn id="14" xr3:uid="{B0653272-6948-4A69-B7F5-9DADCB29A13E}" name="20" dataDxfId="244"/>
    <tableColumn id="15" xr3:uid="{0F1968FB-6B80-44F8-BE1A-C368F94B3C13}" name="21" dataDxfId="243"/>
    <tableColumn id="16" xr3:uid="{6D36DBEB-4AF5-426F-A752-698A5D1C3B62}" name="22" dataDxfId="242"/>
    <tableColumn id="17" xr3:uid="{0207C6D9-8D97-4852-BFED-C445D736D0DB}" name="23" dataDxfId="241"/>
    <tableColumn id="18" xr3:uid="{7DDAA5A2-633B-4C3F-B0EE-5FDD92815DC8}" name="24" dataDxfId="240"/>
    <tableColumn id="19" xr3:uid="{44AE6AAE-F0AD-4A2F-BFFB-98D8D3BA8E3C}" name="25" dataDxfId="239"/>
    <tableColumn id="20" xr3:uid="{B3CF3923-DF8A-4F76-B0EB-9BCF1BEB99D7}" name="26" dataDxfId="238"/>
    <tableColumn id="21" xr3:uid="{D1C5440B-A3AC-4083-9DEA-3C61BD3AA4BA}" name="27" dataDxfId="237"/>
    <tableColumn id="22" xr3:uid="{B9DADE9A-D31C-405D-B512-FA0C75505FD3}" name="28" dataDxfId="236"/>
    <tableColumn id="32" xr3:uid="{3E650F8F-F441-4E55-89DE-6126FB2FAC48}" name="29" dataDxfId="235"/>
    <tableColumn id="23" xr3:uid="{DDC02FAB-2145-4E5A-A691-0B443835F534}" name="30" dataDxfId="234"/>
    <tableColumn id="5" xr3:uid="{D4A0BEAA-FF12-423C-A01E-2E19D1AD53FF}" name="CARTERA" dataDxfId="233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232" dataDxfId="231">
  <autoFilter ref="CA8:CE13" xr:uid="{32F2C0DF-608D-4449-86C3-ED0D601B4CAB}"/>
  <tableColumns count="5">
    <tableColumn id="1" xr3:uid="{3CE00A77-7414-4C4C-8A91-68EF49780B65}" name="VISTA" dataDxfId="230"/>
    <tableColumn id="2" xr3:uid="{56B0F96B-21BA-4827-B2B1-B18358246F09}" name="1" dataDxfId="229"/>
    <tableColumn id="3" xr3:uid="{1E4D191E-FF72-4608-80E3-C9FEAF37BDCC}" name="2" dataDxfId="228"/>
    <tableColumn id="4" xr3:uid="{C83CA394-AE26-46CE-A122-E8F3B2632CBE}" name="3" dataDxfId="227"/>
    <tableColumn id="14" xr3:uid="{6F542B49-75AA-4A9E-8EF8-DB967DF24F23}" name="4" dataDxfId="226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225" headerRowBorderDxfId="224" tableBorderDxfId="223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22">
  <autoFilter ref="A2:K57" xr:uid="{CEADAD3D-0C27-4778-BBDF-CD1636DD9E90}"/>
  <tableColumns count="11">
    <tableColumn id="1" xr3:uid="{4A64A390-AB89-48FF-B540-1CCF03489458}" name="SUPER" dataDxfId="221"/>
    <tableColumn id="2" xr3:uid="{45101E4F-DB4B-4554-B6B5-ADB5F0B1770F}" name="ASESOR_CRR" dataDxfId="220"/>
    <tableColumn id="5" xr3:uid="{E8ED1EF9-2793-4A14-9FB0-C2C88FAAF77A}" name="META" dataDxfId="219"/>
    <tableColumn id="6" xr3:uid="{9A1D0047-70F8-4EF2-B183-E872A9F6E0D4}" name="ALCANCE" dataDxfId="218"/>
    <tableColumn id="7" xr3:uid="{DB2D050C-1682-4246-A04F-385DB2970EEC}" name="SUPER2" dataDxfId="217"/>
    <tableColumn id="3" xr3:uid="{3432E335-BE7B-4784-A694-9F2A48385AC0}" name="ASESOR"/>
    <tableColumn id="4" xr3:uid="{267B73DC-69BA-4ECE-83A5-7572A6145E6D}" name="RECUPERO" dataDxfId="216"/>
    <tableColumn id="11" xr3:uid="{881B540A-A1A2-4344-A3DD-35C5E8D9728F}" name="DNI" dataDxfId="215"/>
    <tableColumn id="12" xr3:uid="{319F9868-3DC8-43BB-B95D-50902B671ECD}" name="FECHA DE INICIO" dataDxfId="214"/>
    <tableColumn id="8" xr3:uid="{CFF0EDA1-6698-4F60-A351-0F390F5F97C2}" name="ESTADO" dataDxfId="213"/>
    <tableColumn id="9" xr3:uid="{7B85EA5D-A52D-4E16-BAAE-ABE3F31106B9}" name="SEGMENTO" dataDxfId="212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211" tableBorderDxfId="210">
  <autoFilter ref="M8:AW58" xr:uid="{99EC4EFF-C4F5-47B9-B9CA-C539D3E1DA6A}"/>
  <tableColumns count="37">
    <tableColumn id="5" xr3:uid="{7D4E3052-A2A5-45E4-91B9-517C4637DCB1}" name="AL_AC" dataDxfId="209"/>
    <tableColumn id="2" xr3:uid="{A35BC57C-E121-4AEE-9DD5-5E00BD1723E4}" name="Q_ALC" dataDxfId="208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207"/>
    <tableColumn id="1" xr3:uid="{6D53B6EC-2DC5-49C1-8E40-1AD9A3C0E8BF}" name="RECUPERO" dataDxfId="206">
      <calculatedColumnFormula>SUM(#REF!)</calculatedColumnFormula>
    </tableColumn>
    <tableColumn id="6" xr3:uid="{69340D94-209B-4BC0-AC07-C87931DE975C}" name="META" dataDxfId="205">
      <calculatedColumnFormula>VLOOKUP(DATA_MAYO_202684[[#This Row],[ASER_]],D1_MAYO_202681[[ASESOR_CRR]:[META]],2,0)</calculatedColumnFormula>
    </tableColumn>
    <tableColumn id="7" xr3:uid="{B8C4559C-F742-49D3-962B-6456909CF17B}" name="ASER_" dataDxfId="204"/>
    <tableColumn id="8" xr3:uid="{5556AB1B-7833-4E23-8AB5-D539848D6383}" name="2" dataDxfId="203"/>
    <tableColumn id="9" xr3:uid="{C5734845-9EDA-4C5F-89EA-F080D98A8239}" name="3" dataDxfId="202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201"/>
    <tableColumn id="11" xr3:uid="{502C75B1-4204-4753-96FD-DF400011296A}" name="15" dataDxfId="200"/>
    <tableColumn id="12" xr3:uid="{0A6F4D7B-8E06-4B62-8294-5D8F05A8CB0A}" name="16" dataDxfId="199"/>
    <tableColumn id="13" xr3:uid="{A9CA6C72-9D2E-4C2B-BAAE-3A7ACDFEEA4B}" name="17" dataDxfId="198"/>
    <tableColumn id="14" xr3:uid="{BA7BFB3C-8A7A-4F64-B9DB-4A638E309109}" name="18" dataDxfId="197"/>
    <tableColumn id="15" xr3:uid="{4D649C8E-48CA-4509-BFE1-60D3F323CD73}" name="19" dataDxfId="196"/>
    <tableColumn id="35" xr3:uid="{1290719A-B443-4CB4-8E81-B6D3D13267BD}" name="20" dataDxfId="195"/>
    <tableColumn id="36" xr3:uid="{F4A801E4-9557-413D-BEF6-08675AB9E824}" name="21" dataDxfId="194"/>
    <tableColumn id="38" xr3:uid="{9ADEDB42-FBDC-466B-A80E-100DAAC1E533}" name="22" dataDxfId="193"/>
    <tableColumn id="37" xr3:uid="{C5A7C01F-4B4D-4858-A0C5-80590A65D0D9}" name="23" dataDxfId="192"/>
    <tableColumn id="32" xr3:uid="{34FB8588-1641-468D-8A9C-CE05703D6D8A}" name="24" dataDxfId="191"/>
    <tableColumn id="33" xr3:uid="{3EC631B2-B479-4B54-B367-7F04C010ADF8}" name="25" dataDxfId="190"/>
    <tableColumn id="34" xr3:uid="{81C745CF-6C9F-41AD-910D-BF4C140A845E}" name="26" dataDxfId="189"/>
    <tableColumn id="26" xr3:uid="{CEA0AFFE-054C-4B9C-9EAB-5D0AFC7D2E4D}" name="27" dataDxfId="188"/>
    <tableColumn id="30" xr3:uid="{18AF48FD-9B2C-4DC4-ABA7-2E8C8E44BE7D}" name="28" dataDxfId="187"/>
    <tableColumn id="31" xr3:uid="{8D03E2DA-BC26-4007-85DF-8A561242C9DF}" name="29" dataDxfId="186"/>
    <tableColumn id="16" xr3:uid="{DCA40FF9-CF3B-4DFE-A664-963D7B4A36C1}" name="30" dataDxfId="185"/>
    <tableColumn id="17" xr3:uid="{47EFE678-2E07-48FF-B66F-12E198D87A66}" name="31" dataDxfId="184"/>
    <tableColumn id="29" xr3:uid="{3FE111A9-252B-47CB-BAAC-E0952DF12A10}" name="CARTERA ASESOR" dataDxfId="183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82" dataDxfId="180" headerRowBorderDxfId="181" tableBorderDxfId="179" totalsRowBorderDxfId="178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77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76">
      <calculatedColumnFormula>MAX(DITE_MAYO_202685[[#This Row],[SUPER]:[CARTERA]])</calculatedColumnFormula>
    </tableColumn>
    <tableColumn id="4" xr3:uid="{97F5BE93-4CF2-44FA-A977-F098658E2535}" name="ALCANCE SUPERVISOR" dataDxfId="175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74"/>
    <tableColumn id="7" xr3:uid="{2784BC62-1DE5-4506-B637-74149480FC40}" name="2" dataDxfId="173"/>
    <tableColumn id="27" xr3:uid="{A815FAB3-0A3D-47A4-8A84-0827A96FA900}" name="3" dataDxfId="172"/>
    <tableColumn id="26" xr3:uid="{00E49E0E-3D8A-4E02-93BA-F06EF5E524A6}" name="4" dataDxfId="171"/>
    <tableColumn id="8" xr3:uid="{4FA69ECA-2769-4837-B0A9-2A77529734C5}" name="5" dataDxfId="170"/>
    <tableColumn id="25" xr3:uid="{37F3CC89-64AB-4B8F-93ED-BBA3B22999C7}" name="6" dataDxfId="169"/>
    <tableColumn id="28" xr3:uid="{2FD87C1A-74A8-4FD9-8F05-7C2D3A81F7BF}" name="7" dataDxfId="168"/>
    <tableColumn id="29" xr3:uid="{07F5EB57-BDBC-4241-B319-19531224375C}" name="8" dataDxfId="167"/>
    <tableColumn id="30" xr3:uid="{EADCA0DB-F6A8-42AF-A886-EE9FE8258510}" name="9" dataDxfId="166"/>
    <tableColumn id="31" xr3:uid="{4543F4E9-083A-4822-BA2F-185A0F98FBAD}" name="10" dataDxfId="165"/>
    <tableColumn id="32" xr3:uid="{F623200B-FF62-415E-96E9-BF29AD96FBCD}" name="11" dataDxfId="164"/>
    <tableColumn id="33" xr3:uid="{B1C9A457-C914-48E7-9B89-4E324CC37215}" name="12" dataDxfId="163"/>
    <tableColumn id="34" xr3:uid="{29A35C22-4AC9-4526-AC7F-B959F19EEF7A}" name="13" dataDxfId="162"/>
    <tableColumn id="35" xr3:uid="{AE59CA8E-0D11-42BC-90D3-98FB863B930A}" name="14" dataDxfId="161"/>
    <tableColumn id="36" xr3:uid="{1B8E1F06-A6CC-46EA-A06E-959E5B5F3650}" name="15" dataDxfId="160"/>
    <tableColumn id="9" xr3:uid="{236FB28A-D0BC-4549-AACF-DF2DC6EA3B00}" name="16" dataDxfId="159"/>
    <tableColumn id="10" xr3:uid="{EE15861B-D0A7-4A31-8DB1-BD88685DAA17}" name="17" dataDxfId="158"/>
    <tableColumn id="11" xr3:uid="{1FB86A47-3B16-4C03-B440-9E25AB66C3EE}" name="18" dataDxfId="157"/>
    <tableColumn id="12" xr3:uid="{C942E9E0-6CDD-4A0A-B1C1-C8558750820D}" name="19" dataDxfId="156"/>
    <tableColumn id="13" xr3:uid="{6928162A-9065-47CE-8C1B-4EF16CE8AFFE}" name="20" dataDxfId="155"/>
    <tableColumn id="14" xr3:uid="{D3ABC4C5-278D-4A76-8B33-9CF4632077DA}" name="21" dataDxfId="154"/>
    <tableColumn id="15" xr3:uid="{5D617563-FB40-4BB2-A012-A3710427A6B5}" name="22" dataDxfId="153"/>
    <tableColumn id="16" xr3:uid="{D0253AAF-BDF5-4176-B0CE-EA507BBA0DD8}" name="23" dataDxfId="152"/>
    <tableColumn id="17" xr3:uid="{EBB5E4B5-E2B2-4210-9DF9-B6C235B5DD20}" name="24" dataDxfId="151"/>
    <tableColumn id="18" xr3:uid="{190C9D96-D142-49D6-8A87-8C8A6489CC6E}" name="25" dataDxfId="150"/>
    <tableColumn id="19" xr3:uid="{F6CE2D74-54EB-4D6E-B006-29B78E00B956}" name="26" dataDxfId="149"/>
    <tableColumn id="20" xr3:uid="{FA09505D-E5DD-4041-8124-23A2BC1A34E6}" name="27" dataDxfId="148"/>
    <tableColumn id="21" xr3:uid="{FCE405CC-978E-47A4-B9A9-9484D7649714}" name="28" dataDxfId="147"/>
    <tableColumn id="22" xr3:uid="{F00C44AE-506F-4BB4-90B1-25E3A5370980}" name="29" dataDxfId="146"/>
    <tableColumn id="23" xr3:uid="{85629680-93C9-4151-8AF4-4E814AFF502F}" name="30" dataDxfId="145"/>
    <tableColumn id="24" xr3:uid="{B32A0522-105D-4219-8A74-2FF6BA7BE363}" name="31" dataDxfId="144"/>
    <tableColumn id="5" xr3:uid="{68D5371C-E40A-415D-BEBB-02E2D98BFFF0}" name="CARTERA" dataDxfId="143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42" dataDxfId="141">
  <autoFilter ref="CI8:CM13" xr:uid="{6A23029B-24FA-409E-A5D3-C14C1CED561D}"/>
  <tableColumns count="5">
    <tableColumn id="1" xr3:uid="{5A64E687-6603-4C1D-A60E-6EA92192BA1C}" name="VISTA" dataDxfId="140"/>
    <tableColumn id="2" xr3:uid="{356C54C9-5E0A-4E89-9455-FB3E249A49F5}" name="1" dataDxfId="139"/>
    <tableColumn id="3" xr3:uid="{E36B4FAA-F4DE-4844-A6B9-D151405BB942}" name="2" dataDxfId="138"/>
    <tableColumn id="4" xr3:uid="{3BE37E62-6390-46D5-95BA-EED63D9055C8}" name="3" dataDxfId="137"/>
    <tableColumn id="14" xr3:uid="{AC914FEC-5036-4985-9CBF-12C32BB6AC18}" name="4" dataDxfId="136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135" headerRowBorderDxfId="134" tableBorderDxfId="133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6" totalsRowShown="0" headerRowBorderDxfId="132" tableBorderDxfId="131">
  <autoFilter ref="M8:AO56" xr:uid="{C43AC382-896C-48E3-967E-003D8C3BB4E1}"/>
  <tableColumns count="29">
    <tableColumn id="5" xr3:uid="{3070F4BF-8DA0-42C9-A329-60BF3937C6CD}" name="AL_AC" dataDxfId="130">
      <calculatedColumnFormula>DATA_MAYO_2026[[#This Row],[RECUPERO]]/DATA_MAYO_2026[[#This Row],[META]]</calculatedColumnFormula>
    </tableColumn>
    <tableColumn id="2" xr3:uid="{6F4F1AB6-BBA7-498F-8826-77193C5F7DE1}" name="Q_ALC" dataDxfId="129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28">
      <calculatedColumnFormula>IFERROR(VLOOKUP(DATA_MAYO_2026[[#This Row],[ASER_]],$B:$G,4,0),"")</calculatedColumnFormula>
    </tableColumn>
    <tableColumn id="1" xr3:uid="{9CEE94D1-F610-44F2-BECC-051BA76BFF42}" name="RECUPERO" dataDxfId="127">
      <calculatedColumnFormula>VLOOKUP(DATA_MAYO_2026[[#This Row],[ASER_]],D1_MAYO_2026[[ASESOR_CRR]:[RECUPERO]],6,0)</calculatedColumnFormula>
    </tableColumn>
    <tableColumn id="6" xr3:uid="{3562AB11-2CE4-4155-B81B-115DFB69AAAB}" name="META" dataDxfId="126">
      <calculatedColumnFormula>VLOOKUP(DATA_MAYO_2026[[#This Row],[ASER_]],D1_MAYO_2026[[ASESOR_CRR]:[META]],2,0)</calculatedColumnFormula>
    </tableColumn>
    <tableColumn id="7" xr3:uid="{AC7A2592-ACAD-4ED6-8351-E4B65FF33302}" name="ASER_" dataDxfId="125"/>
    <tableColumn id="4" xr3:uid="{DA0D3C8E-070D-4088-AECD-5F2EBC6508EA}" name="1" dataDxfId="124"/>
    <tableColumn id="8" xr3:uid="{D7FBF1F2-5A46-485F-925D-86EC9088EE46}" name="2" dataDxfId="123"/>
    <tableColumn id="9" xr3:uid="{98D48677-E650-4067-8686-1CC9080B6D71}" name="3" dataDxfId="122"/>
    <tableColumn id="10" xr3:uid="{A974A4A9-21AF-43B2-9C93-C6F103E8C411}" name="4" dataDxfId="121"/>
    <tableColumn id="11" xr3:uid="{D058D028-4AAB-47B9-A7D3-876CEDD146AA}" name="5" dataDxfId="120"/>
    <tableColumn id="12" xr3:uid="{307618CA-E43D-42A3-8C03-88388003A5BF}" name="8" dataDxfId="119"/>
    <tableColumn id="13" xr3:uid="{65D16E27-3C15-4385-9A4F-B28821EF4DF6}" name="9" dataDxfId="118"/>
    <tableColumn id="14" xr3:uid="{5A29EA5C-756B-4F6D-B764-BBEF2AB98C7D}" name="10" dataDxfId="117"/>
    <tableColumn id="15" xr3:uid="{3B9CE493-BFF8-40F7-8EBA-E6D80D76579A}" name="11" dataDxfId="116"/>
    <tableColumn id="35" xr3:uid="{937A2A56-212E-4F5D-82A6-A611A736B874}" name="12" dataDxfId="115"/>
    <tableColumn id="36" xr3:uid="{BDD4E521-FEB6-4C6D-A99C-4DEF1151ECB2}" name="15" dataDxfId="114"/>
    <tableColumn id="38" xr3:uid="{8A3F13C2-2724-40B9-B643-549845061201}" name="16" dataDxfId="113"/>
    <tableColumn id="37" xr3:uid="{1B44AA59-76C8-45D9-8D04-DE465519029A}" name="17" dataDxfId="112"/>
    <tableColumn id="32" xr3:uid="{671123B0-2D4B-4251-A9E4-5E6081CC9B0D}" name="18" dataDxfId="111"/>
    <tableColumn id="33" xr3:uid="{60129480-1A31-44E0-9812-1991A66734F8}" name="19" dataDxfId="110"/>
    <tableColumn id="34" xr3:uid="{FDFC525F-FDF7-4915-B1C4-C85C973F5DA2}" name="22" dataDxfId="109"/>
    <tableColumn id="26" xr3:uid="{B6EB21BB-98AE-4702-A51D-97935B8D2065}" name="23" dataDxfId="108"/>
    <tableColumn id="30" xr3:uid="{60395B11-6EC8-498F-AE14-A906778E013B}" name="24" dataDxfId="107"/>
    <tableColumn id="31" xr3:uid="{D6095057-15EB-4616-A6CE-8131684C14BF}" name="25" dataDxfId="106"/>
    <tableColumn id="16" xr3:uid="{AEBDE2A8-76B9-42D9-9059-4EA0D9C9EF1E}" name="26" dataDxfId="105"/>
    <tableColumn id="17" xr3:uid="{0874DB56-268A-4369-AFDE-AC61ECA55C23}" name="30" dataDxfId="104"/>
    <tableColumn id="29" xr3:uid="{D20EC82C-02AB-47E1-8B4F-0454088553EB}" name="CARTERA ASESOR" dataDxfId="19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  <tableColumn id="18" xr3:uid="{C3A20BF6-8AF7-45E4-91C5-9D891BE0EF28}" name="R_M" dataDxfId="103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02">
  <autoFilter ref="A2:K55" xr:uid="{AB1967BC-98FE-49B9-B96E-7F91454A75DF}"/>
  <tableColumns count="11">
    <tableColumn id="1" xr3:uid="{E8C9BFA3-A821-4545-B3F0-1D85338E10F0}" name="SUPER" dataDxfId="10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0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9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8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7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6"/>
    <tableColumn id="11" xr3:uid="{F601E667-9F29-4288-9F5A-767AD7CB84C9}" name="DNI" dataDxfId="9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9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9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9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91" dataDxfId="89" headerRowBorderDxfId="90" tableBorderDxfId="88" totalsRowBorderDxfId="87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86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85">
      <calculatedColumnFormula>MAX(DITE_MAYO_2026[[#This Row],[SUPER]:[CARTERA]])</calculatedColumnFormula>
    </tableColumn>
    <tableColumn id="4" xr3:uid="{F9F9E33D-CF47-4A7B-B383-5185C72E6DBF}" name="ALCANCE SUPERVISOR" dataDxfId="84">
      <calculatedColumnFormula>IFERROR(DITE_MAYO_2026[[#This Row],[RECUPERO SUPERVISOR]]/DITE_MAYO_2026[[#This Row],[META SUPER]],"")</calculatedColumnFormula>
    </tableColumn>
    <tableColumn id="1" xr3:uid="{DBDA7BCD-711C-4C13-A756-EF3802486FB8}" name="SUPER" dataDxfId="83"/>
    <tableColumn id="6" xr3:uid="{C6BD95E9-37E9-4C3B-8FAC-71C063D3CCCF}" name="1" dataDxfId="82"/>
    <tableColumn id="7" xr3:uid="{154D80CB-9358-4F70-B790-869141CEED69}" name="2" dataDxfId="81"/>
    <tableColumn id="27" xr3:uid="{B1E200F5-8C17-45BD-9A07-4B3CFCF2F55B}" name="3" dataDxfId="80"/>
    <tableColumn id="26" xr3:uid="{C4A34376-F48F-4D30-891F-680F0DC972B5}" name="4" dataDxfId="79"/>
    <tableColumn id="8" xr3:uid="{B8634A52-4E10-47C7-A2E2-7268D75FF3B1}" name="5" dataDxfId="78"/>
    <tableColumn id="9" xr3:uid="{50F52F97-2FFF-429B-8205-9821B5E2DDA3}" name="8" dataDxfId="77"/>
    <tableColumn id="10" xr3:uid="{6CA0D076-C021-4ECD-9708-296693BD3D20}" name="9" dataDxfId="76"/>
    <tableColumn id="11" xr3:uid="{60AC6543-9932-43CA-8508-68010867604A}" name="10" dataDxfId="75"/>
    <tableColumn id="12" xr3:uid="{0838B302-CF6C-41FA-9981-2C61DC3D728B}" name="11" dataDxfId="74"/>
    <tableColumn id="13" xr3:uid="{26042530-89B3-48FD-877D-23191B67C000}" name="12" dataDxfId="73"/>
    <tableColumn id="14" xr3:uid="{995CAE1C-81F5-4376-9FBF-9057F92CEBA2}" name="15" dataDxfId="72"/>
    <tableColumn id="15" xr3:uid="{CE078F22-32E6-477A-8610-B39D8802D198}" name="16" dataDxfId="71"/>
    <tableColumn id="16" xr3:uid="{E61DEB3E-541F-4914-B1D0-C31E52B10974}" name="17" dataDxfId="70"/>
    <tableColumn id="17" xr3:uid="{EC1E57C1-8228-4A17-A0ED-ACC28C9F0842}" name="18" dataDxfId="69"/>
    <tableColumn id="18" xr3:uid="{2DA8EC35-62DF-44D7-9B0C-1DA9FD7CFD91}" name="19" dataDxfId="68"/>
    <tableColumn id="19" xr3:uid="{302180D2-EA42-43C4-9FEA-201681FA861E}" name="22" dataDxfId="67"/>
    <tableColumn id="20" xr3:uid="{451825B8-387D-40FA-8E98-2EFAE991267E}" name="23" dataDxfId="66"/>
    <tableColumn id="21" xr3:uid="{026C2977-2F45-419E-AE54-92E82A6FE474}" name="24" dataDxfId="65"/>
    <tableColumn id="22" xr3:uid="{3BBAF7E2-3A2C-4E90-AE74-EEF9947AB60E}" name="25" dataDxfId="64"/>
    <tableColumn id="23" xr3:uid="{8879B076-C842-409F-9B19-61F59EF05584}" name="26" dataDxfId="63"/>
    <tableColumn id="24" xr3:uid="{AF13A28F-47F7-4494-B809-B096327E1B45}" name="30" dataDxfId="62"/>
    <tableColumn id="5" xr3:uid="{E0FECB44-CCD1-447F-A9BF-090DD9D8B323}" name="CARTERA" dataDxfId="61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60" dataDxfId="59">
  <autoFilter ref="BR8:BV13" xr:uid="{C9FCF86D-1275-4B72-BE74-6F156A04A60F}"/>
  <tableColumns count="5">
    <tableColumn id="1" xr3:uid="{D4A2D135-5FEA-4A06-89AF-37C3FE1C2F48}" name="VISTA" dataDxfId="58"/>
    <tableColumn id="2" xr3:uid="{4FF6DB9A-B454-446F-997B-A00F368BEC51}" name="1" dataDxfId="57"/>
    <tableColumn id="3" xr3:uid="{8B26053F-A062-4D4B-AAC8-2984C8D90026}" name="2" dataDxfId="56"/>
    <tableColumn id="4" xr3:uid="{70518B20-4375-4037-8000-83326D8CF440}" name="3" dataDxfId="55"/>
    <tableColumn id="14" xr3:uid="{28C3DE23-A40F-42FD-9BED-2CB4EF12CD03}" name="4" dataDxfId="54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53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52"/>
    <tableColumn id="13" xr3:uid="{2D7990E4-A896-4572-9D14-3FF5B35B7400}" name="IND_Tardanza Tiempo" dataDxfId="51"/>
    <tableColumn id="14" xr3:uid="{0709BCC0-721A-4783-8476-818F0240D126}" name="IND_Tiempo Manual" dataDxfId="50"/>
    <tableColumn id="15" xr3:uid="{CB205A1D-4524-4C50-9DC3-BDBB92D67A0E}" name="IND_Tiempo Discador" dataDxfId="49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8"/>
    <tableColumn id="22" xr3:uid="{63C5C944-18A2-4B99-B231-BCB43D95719E}" name="IND_PDP"/>
    <tableColumn id="23" xr3:uid="{5E955A18-24FE-4493-B2DE-F47259904D65}" name="IND_Cierre" dataDxfId="47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46"/>
    <tableColumn id="29" xr3:uid="{891E1417-CEC1-4367-9EEA-4002ED580706}" name="IND_Condonacion" dataDxfId="45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44"/>
    <tableColumn id="2" xr3:uid="{4006F32F-EE4A-427A-AF49-74D52FBF6D53}" uniqueName="2" name="PUESTO REAL" queryTableFieldId="10"/>
    <tableColumn id="3" xr3:uid="{E33DD98B-2314-40D0-9DFA-F987324F30A3}" uniqueName="3" name="FEC_NAC" queryTableFieldId="3" dataDxfId="43"/>
    <tableColumn id="4" xr3:uid="{8397B954-43F8-46B6-880D-47B541CAB0B9}" uniqueName="4" name="NOMBRE" queryTableFieldId="4" dataDxfId="42"/>
    <tableColumn id="8" xr3:uid="{C558150D-EEDC-4907-8F09-51F784EDF9BF}" uniqueName="8" name="PUESTO" queryTableFieldId="8" dataDxfId="41"/>
    <tableColumn id="7" xr3:uid="{C74AABE2-4219-45A4-BAE7-8D08B65D7B0D}" uniqueName="7" name="MES" queryTableFieldId="7" dataDxfId="40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9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8" tableType="queryTable" totalsRowShown="0">
  <autoFilter ref="A1:J588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5" totalsRowShown="0" headerRowDxfId="38" headerRowBorderDxfId="37" tableBorderDxfId="36" totalsRowBorderDxfId="35">
  <autoFilter ref="A1:G215" xr:uid="{C41E08BB-0323-438E-BFE0-76BBB5F11D04}"/>
  <tableColumns count="7">
    <tableColumn id="1" xr3:uid="{392AC838-52ED-4D24-AEEF-DBB8AB8874AD}" name="CONCAT" dataDxfId="3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3"/>
    <tableColumn id="2" xr3:uid="{6AF5A16E-DFBE-42B7-BDA1-6E8694A629C3}" name="mes" dataDxfId="32"/>
    <tableColumn id="4" xr3:uid="{10D1F902-532A-4C8C-AB27-C2F522F14EA7}" name="Equipo" dataDxfId="31"/>
    <tableColumn id="5" xr3:uid="{75A35478-8934-432E-843B-D174D5C58C71}" name="Meta_Equipo" dataDxfId="30"/>
    <tableColumn id="6" xr3:uid="{C4DF57EE-8F57-44C8-ABE6-43EEF1F9DA62}" name="Meta_Asesor" dataDxfId="29"/>
    <tableColumn id="3" xr3:uid="{95E3CE54-9C14-4F51-963D-FFEEB667B07A}" name="SEGG" dataDxfId="28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1505"/>
    <tableColumn id="5" xr3:uid="{D2A6EA85-2371-4C49-B325-FDE7913F0CF8}" name="RECUPEROS" dataDxfId="1504">
      <calculatedColumnFormula>VLOOKUP(Tabla1[[#This Row],[ASESOR]],DATA_MAYO_2026[[ASER_]:[R_M]],24,0)</calculatedColumnFormula>
    </tableColumn>
    <tableColumn id="6" xr3:uid="{B99793FF-CD77-47F2-96D1-31C94D4BB98E}" name="ALCANCES" dataDxfId="1503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1502">
      <calculatedColumnFormula>SUMIFS(Tabla1[METAS],Tabla1[EQUIPOS],Tabla94[[#This Row],[EQUIPOS_T]])</calculatedColumnFormula>
    </tableColumn>
    <tableColumn id="3" xr3:uid="{3920C906-E04A-4970-8882-1C9A1747C3B9}" name="RECUPERO_T" dataDxfId="1501">
      <calculatedColumnFormula>SUMIFS(Tabla1[RECUPEROS],Tabla1[EQUIPOS],Tabla94[[#This Row],[EQUIPOS_T]])</calculatedColumnFormula>
    </tableColumn>
    <tableColumn id="4" xr3:uid="{26BC2BBE-9F12-4017-AD0A-D56002FA4CEF}" name="ALCANCES_T" dataDxfId="1500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5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4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1" priority="1" operator="containsText" text="kenneth">
      <formula>NOT(ISERROR(SEARCH("kenneth",E3)))</formula>
    </cfRule>
  </conditionalFormatting>
  <conditionalFormatting sqref="R9:R59">
    <cfRule type="duplicateValues" dxfId="10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9" priority="3" operator="containsText" text="kenneth">
      <formula>NOT(ISERROR(SEARCH("kenneth",E3)))</formula>
    </cfRule>
  </conditionalFormatting>
  <conditionalFormatting sqref="R9:R61">
    <cfRule type="duplicateValues" dxfId="8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7" priority="4" operator="containsText" text="kenneth">
      <formula>NOT(ISERROR(SEARCH("kenneth",E3)))</formula>
    </cfRule>
  </conditionalFormatting>
  <conditionalFormatting sqref="R9:R60">
    <cfRule type="duplicateValues" dxfId="6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topLeftCell="AG1" zoomScale="70" zoomScaleNormal="70" workbookViewId="0">
      <selection activeCell="AW9" sqref="AW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5" priority="4" operator="containsText" text="kenneth">
      <formula>NOT(ISERROR(SEARCH("kenneth",E3)))</formula>
    </cfRule>
  </conditionalFormatting>
  <conditionalFormatting sqref="R9:R58">
    <cfRule type="duplicateValues" dxfId="4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abSelected="1" topLeftCell="A23" zoomScale="70" zoomScaleNormal="70" workbookViewId="0">
      <selection activeCell="F37" sqref="F37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58" width="8.85546875" customWidth="1"/>
    <col min="59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60000</v>
      </c>
      <c r="D7" s="35">
        <f>IF(D1_MAYO_2026[[#This Row],[RECUPERO]]="VACACIONES","VACACIONES",IFERROR(D1_MAYO_2026[[#This Row],[RECUPERO]]/D1_MAYO_2026[[#This Row],[META]],""))</f>
        <v>0.41616666666666668</v>
      </c>
      <c r="E7" s="35" t="str">
        <f>D1_MAYO_2026[[#This Row],[SUPER]]</f>
        <v>JORGE</v>
      </c>
      <c r="F7" s="34" t="s">
        <v>13</v>
      </c>
      <c r="G7" s="36">
        <v>24970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8" s="34" cm="1">
        <f t="array" ref="C8">_xlfn.XLOOKUP(1,(TablaMeta[CONCAT]=$M$3&amp;$N$3&amp;D1_MAYO_2026[[#This Row],[SUPER]])*(TablaMeta[SEGG]=D1_MAYO_2026[[#This Row],[SEGMENTO]]),TablaMeta[Meta_Asesor])</f>
        <v>60000</v>
      </c>
      <c r="D8" s="35">
        <f>IF(D1_MAYO_2026[[#This Row],[RECUPERO]]="VACACIONES","VACACIONES",IFERROR(D1_MAYO_2026[[#This Row],[RECUPERO]]/D1_MAYO_2026[[#This Row],[META]],""))</f>
        <v>0.36833333333333335</v>
      </c>
      <c r="E8" s="35" t="str">
        <f>D1_MAYO_2026[[#This Row],[SUPER]]</f>
        <v>JORGE</v>
      </c>
      <c r="F8" s="34" t="s">
        <v>10</v>
      </c>
      <c r="G8" s="36">
        <v>22100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9" s="34" cm="1">
        <f t="array" ref="C9">_xlfn.XLOOKUP(1,(TablaMeta[CONCAT]=$M$3&amp;$N$3&amp;D1_MAYO_2026[[#This Row],[SUPER]])*(TablaMeta[SEGG]=D1_MAYO_2026[[#This Row],[SEGMENTO]]),TablaMeta[Meta_Asesor])</f>
        <v>60000</v>
      </c>
      <c r="D9" s="35">
        <f>IF(D1_MAYO_2026[[#This Row],[RECUPERO]]="VACACIONES","VACACIONES",IFERROR(D1_MAYO_2026[[#This Row],[RECUPERO]]/D1_MAYO_2026[[#This Row],[META]],""))</f>
        <v>0.29321666666666668</v>
      </c>
      <c r="E9" s="35" t="str">
        <f>D1_MAYO_2026[[#This Row],[SUPER]]</f>
        <v>JORGE</v>
      </c>
      <c r="F9" s="34" t="s">
        <v>25</v>
      </c>
      <c r="G9" s="36">
        <v>17593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DATA_MAYO_2026[[#This Row],[RECUPERO]]/DATA_MAYO_2026[[#This Row],[META]]</f>
        <v>0.25440677966101694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JOHAN</v>
      </c>
      <c r="P9" s="6">
        <f>VLOOKUP(DATA_MAYO_2026[[#This Row],[ASER_]],D1_MAYO_2026[[ASESOR_CRR]:[RECUPERO]],6,0)</f>
        <v>7505</v>
      </c>
      <c r="Q9" s="6">
        <f>VLOOKUP(DATA_MAYO_2026[[#This Row],[ASER_]],D1_MAYO_2026[[ASESOR_CRR]:[META]],2,0)</f>
        <v>29500</v>
      </c>
      <c r="R9" t="s">
        <v>564</v>
      </c>
      <c r="S9">
        <v>0</v>
      </c>
      <c r="T9">
        <v>0</v>
      </c>
      <c r="U9">
        <v>0</v>
      </c>
      <c r="V9">
        <v>0</v>
      </c>
      <c r="W9">
        <v>3500</v>
      </c>
      <c r="X9">
        <v>350</v>
      </c>
      <c r="Y9">
        <v>0</v>
      </c>
      <c r="Z9">
        <v>500</v>
      </c>
      <c r="AA9">
        <v>1000</v>
      </c>
      <c r="AB9">
        <v>1030</v>
      </c>
      <c r="AC9">
        <v>500</v>
      </c>
      <c r="AD9">
        <v>625</v>
      </c>
      <c r="AN9" s="54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54">
        <f>SUM(DATA_MAYO_2026[[#This Row],[15]:[30]])</f>
        <v>1125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206961</v>
      </c>
      <c r="AS9" s="16">
        <f>IFERROR(DITE_MAYO_2026[[#This Row],[RECUPERO SUPERVISOR]]/DITE_MAYO_2026[[#This Row],[META SUPER]],"")</f>
        <v>0.37297192091505271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>
        <v>206961</v>
      </c>
      <c r="BG9" s="46"/>
      <c r="BH9" s="46"/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60000</v>
      </c>
      <c r="D10" s="35">
        <f>IF(D1_MAYO_2026[[#This Row],[RECUPERO]]="VACACIONES","VACACIONES",IFERROR(D1_MAYO_2026[[#This Row],[RECUPERO]]/D1_MAYO_2026[[#This Row],[META]],""))</f>
        <v>0.12598333333333334</v>
      </c>
      <c r="E10" s="35" t="str">
        <f>D1_MAYO_2026[[#This Row],[SUPER]]</f>
        <v>JORGE</v>
      </c>
      <c r="F10" t="s">
        <v>65</v>
      </c>
      <c r="G10" s="3">
        <v>7559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DATA_MAYO_2026[[#This Row],[RECUPERO]]/DATA_MAYO_2026[[#This Row],[META]]</f>
        <v>0.15457627118644068</v>
      </c>
      <c r="N10" s="5">
        <f>6-ROUNDUP(_xlfn.RANK.EQ(DATA_MAYO_2026[[#This Row],[AL_AC]],DATA_MAYO_2026[AL_AC],0)/(COUNTA(DATA_MAYO_2026[AL_AC])/5),0)</f>
        <v>2</v>
      </c>
      <c r="O10" s="54" t="str">
        <f>IFERROR(VLOOKUP(DATA_MAYO_2026[[#This Row],[ASER_]],$B:$G,4,0),"")</f>
        <v>JOHAN</v>
      </c>
      <c r="P10" s="6">
        <f>VLOOKUP(DATA_MAYO_2026[[#This Row],[ASER_]],D1_MAYO_2026[[ASESOR_CRR]:[RECUPERO]],6,0)</f>
        <v>4560</v>
      </c>
      <c r="Q10" s="6">
        <f>VLOOKUP(DATA_MAYO_2026[[#This Row],[ASER_]],D1_MAYO_2026[[ASESOR_CRR]:[META]],2,0)</f>
        <v>29500</v>
      </c>
      <c r="R10" t="s">
        <v>109</v>
      </c>
      <c r="S10">
        <v>0</v>
      </c>
      <c r="T10">
        <v>0</v>
      </c>
      <c r="U10">
        <v>0</v>
      </c>
      <c r="V10">
        <v>1500</v>
      </c>
      <c r="W10">
        <v>0</v>
      </c>
      <c r="X10">
        <v>0</v>
      </c>
      <c r="Y10">
        <v>1500</v>
      </c>
      <c r="Z10">
        <v>1060</v>
      </c>
      <c r="AA10">
        <v>0</v>
      </c>
      <c r="AB10">
        <v>0</v>
      </c>
      <c r="AC10">
        <v>500</v>
      </c>
      <c r="AD10">
        <v>0</v>
      </c>
      <c r="AN10" s="54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54">
        <f>SUM(DATA_MAYO_2026[[#This Row],[15]:[30]])</f>
        <v>500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172540</v>
      </c>
      <c r="AS10" s="17">
        <f>IFERROR(DITE_MAYO_2026[[#This Row],[RECUPERO SUPERVISOR]]/DITE_MAYO_2026[[#This Row],[META SUPER]],"")</f>
        <v>0.53774064158623203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>
        <v>172540</v>
      </c>
      <c r="BG10" s="46"/>
      <c r="BH10" s="46"/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60000</v>
      </c>
      <c r="D11" s="35">
        <f>IF(D1_MAYO_2026[[#This Row],[RECUPERO]]="VACACIONES","VACACIONES",IFERROR(D1_MAYO_2026[[#This Row],[RECUPERO]]/D1_MAYO_2026[[#This Row],[META]],""))</f>
        <v>0.1164</v>
      </c>
      <c r="E11" s="35" t="str">
        <f>D1_MAYO_2026[[#This Row],[SUPER]]</f>
        <v>JORGE</v>
      </c>
      <c r="F11" t="s">
        <v>76</v>
      </c>
      <c r="G11" s="3">
        <v>6984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DATA_MAYO_2026[[#This Row],[RECUPERO]]/DATA_MAYO_2026[[#This Row],[META]]</f>
        <v>0.13389830508474576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JOHAN</v>
      </c>
      <c r="P11" s="6">
        <f>VLOOKUP(DATA_MAYO_2026[[#This Row],[ASER_]],D1_MAYO_2026[[ASESOR_CRR]:[RECUPERO]],6,0)</f>
        <v>3950</v>
      </c>
      <c r="Q11" s="6">
        <f>VLOOKUP(DATA_MAYO_2026[[#This Row],[ASER_]],D1_MAYO_2026[[ASESOR_CRR]:[META]],2,0)</f>
        <v>29500</v>
      </c>
      <c r="R11" t="s">
        <v>72</v>
      </c>
      <c r="S11">
        <v>0</v>
      </c>
      <c r="T11">
        <v>0</v>
      </c>
      <c r="U11">
        <v>2000</v>
      </c>
      <c r="V11">
        <v>1750</v>
      </c>
      <c r="W11">
        <v>0</v>
      </c>
      <c r="X11">
        <v>0</v>
      </c>
      <c r="Y11">
        <v>0</v>
      </c>
      <c r="Z11">
        <v>0</v>
      </c>
      <c r="AA11">
        <v>200</v>
      </c>
      <c r="AB11">
        <v>0</v>
      </c>
      <c r="AC11">
        <v>0</v>
      </c>
      <c r="AD11">
        <v>0</v>
      </c>
      <c r="AN11" s="54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54">
        <f>SUM(DATA_MAYO_2026[[#This Row],[15]:[30]])</f>
        <v>0</v>
      </c>
      <c r="AQ11" s="10">
        <f>SUMIFS(TablaMeta[Meta_Equipo],TablaMeta[CONCAT],$M$3&amp;$N$3&amp;DITE_MAYO_2026[[#This Row],[SUPER]])</f>
        <v>488587.593661436</v>
      </c>
      <c r="AR11" s="10">
        <f>MAX(DITE_MAYO_2026[[#This Row],[SUPER]:[CARTERA]])</f>
        <v>88267</v>
      </c>
      <c r="AS11" s="16">
        <f>IFERROR(DITE_MAYO_2026[[#This Row],[RECUPERO SUPERVISOR]]/DITE_MAYO_2026[[#This Row],[META SUPER]],"")</f>
        <v>0.18065747297947995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>
        <v>88267</v>
      </c>
      <c r="BG11" s="46"/>
      <c r="BH11" s="46"/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2" s="34" cm="1">
        <f t="array" ref="C12">_xlfn.XLOOKUP(1,(TablaMeta[CONCAT]=$M$3&amp;$N$3&amp;D1_MAYO_2026[[#This Row],[SUPER]])*(TablaMeta[SEGG]=D1_MAYO_2026[[#This Row],[SEGMENTO]]),TablaMeta[Meta_Asesor])</f>
        <v>60000</v>
      </c>
      <c r="D12" s="35">
        <f>IF(D1_MAYO_2026[[#This Row],[RECUPERO]]="VACACIONES","VACACIONES",IFERROR(D1_MAYO_2026[[#This Row],[RECUPERO]]/D1_MAYO_2026[[#This Row],[META]],""))</f>
        <v>5.7500000000000002E-2</v>
      </c>
      <c r="E12" s="35" t="str">
        <f>D1_MAYO_2026[[#This Row],[SUPER]]</f>
        <v>JORGE</v>
      </c>
      <c r="F12" t="s">
        <v>24</v>
      </c>
      <c r="G12" s="3">
        <v>3450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DATA_MAYO_2026[[#This Row],[RECUPERO]]/DATA_MAYO_2026[[#This Row],[META]]</f>
        <v>0.30081355932203391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JOHAN</v>
      </c>
      <c r="P12" s="6">
        <f>VLOOKUP(DATA_MAYO_2026[[#This Row],[ASER_]],D1_MAYO_2026[[ASESOR_CRR]:[RECUPERO]],6,0)</f>
        <v>8874</v>
      </c>
      <c r="Q12" s="6">
        <f>VLOOKUP(DATA_MAYO_2026[[#This Row],[ASER_]],D1_MAYO_2026[[ASESOR_CRR]:[META]],2,0)</f>
        <v>29500</v>
      </c>
      <c r="R12" t="s">
        <v>12</v>
      </c>
      <c r="S12" s="47">
        <v>0</v>
      </c>
      <c r="T12">
        <v>0</v>
      </c>
      <c r="U12">
        <v>210</v>
      </c>
      <c r="V12">
        <v>1439</v>
      </c>
      <c r="W12">
        <v>6000</v>
      </c>
      <c r="X12">
        <v>1100</v>
      </c>
      <c r="Y12">
        <v>0</v>
      </c>
      <c r="Z12">
        <v>0</v>
      </c>
      <c r="AA12">
        <v>0</v>
      </c>
      <c r="AB12">
        <v>0</v>
      </c>
      <c r="AC12">
        <v>125</v>
      </c>
      <c r="AD12">
        <v>0</v>
      </c>
      <c r="AN12" s="54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54">
        <f>SUM(DATA_MAYO_2026[[#This Row],[15]:[30]])</f>
        <v>125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100586</v>
      </c>
      <c r="AS12" s="17">
        <f>IFERROR(DITE_MAYO_2026[[#This Row],[RECUPERO SUPERVISOR]]/DITE_MAYO_2026[[#This Row],[META SUPER]],"")</f>
        <v>0.34411905576462537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>
        <v>100586</v>
      </c>
      <c r="BG12" s="46"/>
      <c r="BH12" s="46"/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3" s="34" cm="1">
        <f t="array" ref="C13">_xlfn.XLOOKUP(1,(TablaMeta[CONCAT]=$M$3&amp;$N$3&amp;D1_MAYO_2026[[#This Row],[SUPER]])*(TablaMeta[SEGG]=D1_MAYO_2026[[#This Row],[SEGMENTO]]),TablaMeta[Meta_Asesor])</f>
        <v>60000</v>
      </c>
      <c r="D13" s="35">
        <f>IF(D1_MAYO_2026[[#This Row],[RECUPERO]]="VACACIONES","VACACIONES",IFERROR(D1_MAYO_2026[[#This Row],[RECUPERO]]/D1_MAYO_2026[[#This Row],[META]],""))</f>
        <v>4.6850000000000003E-2</v>
      </c>
      <c r="E13" s="35" t="str">
        <f>D1_MAYO_2026[[#This Row],[SUPER]]</f>
        <v>JORGE</v>
      </c>
      <c r="F13" t="s">
        <v>15</v>
      </c>
      <c r="G13" s="3">
        <v>2811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DATA_MAYO_2026[[#This Row],[RECUPERO]]/DATA_MAYO_2026[[#This Row],[META]]</f>
        <v>0.45613559322033898</v>
      </c>
      <c r="N13" s="5">
        <f>6-ROUNDUP(_xlfn.RANK.EQ(DATA_MAYO_2026[[#This Row],[AL_AC]],DATA_MAYO_2026[AL_AC],0)/(COUNTA(DATA_MAYO_2026[AL_AC])/5),0)</f>
        <v>4</v>
      </c>
      <c r="O13" s="54" t="str">
        <f>IFERROR(VLOOKUP(DATA_MAYO_2026[[#This Row],[ASER_]],$B:$G,4,0),"")</f>
        <v>JOHAN</v>
      </c>
      <c r="P13" s="6">
        <f>VLOOKUP(DATA_MAYO_2026[[#This Row],[ASER_]],D1_MAYO_2026[[ASESOR_CRR]:[RECUPERO]],6,0)</f>
        <v>13456</v>
      </c>
      <c r="Q13" s="6">
        <f>VLOOKUP(DATA_MAYO_2026[[#This Row],[ASER_]],D1_MAYO_2026[[ASESOR_CRR]:[META]],2,0)</f>
        <v>29500</v>
      </c>
      <c r="R13" t="s">
        <v>495</v>
      </c>
      <c r="S13" s="47">
        <v>1000</v>
      </c>
      <c r="T13">
        <v>0</v>
      </c>
      <c r="U13">
        <v>1100</v>
      </c>
      <c r="V13">
        <v>1500</v>
      </c>
      <c r="W13">
        <v>0</v>
      </c>
      <c r="X13">
        <v>100</v>
      </c>
      <c r="Y13">
        <v>0</v>
      </c>
      <c r="Z13">
        <v>2800</v>
      </c>
      <c r="AA13">
        <v>656</v>
      </c>
      <c r="AB13">
        <v>6300</v>
      </c>
      <c r="AC13">
        <v>0</v>
      </c>
      <c r="AD13">
        <v>0</v>
      </c>
      <c r="AN13" s="54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54">
        <f>SUM(DATA_MAYO_2026[[#This Row],[15]:[30]])</f>
        <v>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47277</v>
      </c>
      <c r="AS13" s="16">
        <f>IFERROR(DITE_MAYO_2026[[#This Row],[RECUPERO SUPERVISOR]]/DITE_MAYO_2026[[#This Row],[META SUPER]],"")</f>
        <v>0.32884687617378239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>
        <v>47277</v>
      </c>
      <c r="BG13" s="46"/>
      <c r="BH13" s="46"/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4" s="34" cm="1">
        <f t="array" ref="C14">_xlfn.XLOOKUP(1,(TablaMeta[CONCAT]=$M$3&amp;$N$3&amp;D1_MAYO_2026[[#This Row],[SUPER]])*(TablaMeta[SEGG]=D1_MAYO_2026[[#This Row],[SEGMENTO]]),TablaMeta[Meta_Asesor])</f>
        <v>60000</v>
      </c>
      <c r="D14" s="35">
        <f>IF(D1_MAYO_2026[[#This Row],[RECUPERO]]="VACACIONES","VACACIONES",IFERROR(D1_MAYO_2026[[#This Row],[RECUPERO]]/D1_MAYO_2026[[#This Row],[META]],""))</f>
        <v>3.6666666666666667E-2</v>
      </c>
      <c r="E14" s="35" t="str">
        <f>D1_MAYO_2026[[#This Row],[SUPER]]</f>
        <v>JORGE</v>
      </c>
      <c r="F14" t="s">
        <v>81</v>
      </c>
      <c r="G14" s="3">
        <v>2200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DATA_MAYO_2026[[#This Row],[RECUPERO]]/DATA_MAYO_2026[[#This Row],[META]]</f>
        <v>0.30637288135593221</v>
      </c>
      <c r="N14" s="5">
        <f>6-ROUNDUP(_xlfn.RANK.EQ(DATA_MAYO_2026[[#This Row],[AL_AC]],DATA_MAYO_2026[AL_AC],0)/(COUNTA(DATA_MAYO_2026[AL_AC])/5),0)</f>
        <v>3</v>
      </c>
      <c r="O14" s="54" t="str">
        <f>IFERROR(VLOOKUP(DATA_MAYO_2026[[#This Row],[ASER_]],$B:$G,4,0),"")</f>
        <v>JOHAN</v>
      </c>
      <c r="P14" s="6">
        <f>VLOOKUP(DATA_MAYO_2026[[#This Row],[ASER_]],D1_MAYO_2026[[ASESOR_CRR]:[RECUPERO]],6,0)</f>
        <v>9038</v>
      </c>
      <c r="Q14" s="6">
        <f>VLOOKUP(DATA_MAYO_2026[[#This Row],[ASER_]],D1_MAYO_2026[[ASESOR_CRR]:[META]],2,0)</f>
        <v>29500</v>
      </c>
      <c r="R14" t="s">
        <v>26</v>
      </c>
      <c r="S14" s="47">
        <v>0</v>
      </c>
      <c r="T14">
        <v>0</v>
      </c>
      <c r="U14">
        <v>3700</v>
      </c>
      <c r="V14">
        <v>0</v>
      </c>
      <c r="W14">
        <v>0</v>
      </c>
      <c r="X14">
        <v>300</v>
      </c>
      <c r="Y14" s="45">
        <v>500</v>
      </c>
      <c r="Z14">
        <v>300</v>
      </c>
      <c r="AA14">
        <v>3600</v>
      </c>
      <c r="AB14">
        <v>400</v>
      </c>
      <c r="AC14">
        <v>238</v>
      </c>
      <c r="AD14">
        <v>0</v>
      </c>
      <c r="AN14" s="54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4" s="54">
        <f>SUM(DATA_MAYO_2026[[#This Row],[15]:[30]])</f>
        <v>238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15" s="34" cm="1">
        <f t="array" ref="C15">_xlfn.XLOOKUP(1,(TablaMeta[CONCAT]=$M$3&amp;$N$3&amp;D1_MAYO_2026[[#This Row],[SUPER]])*(TablaMeta[SEGG]=D1_MAYO_2026[[#This Row],[SEGMENTO]]),TablaMeta[Meta_Asesor])</f>
        <v>36000</v>
      </c>
      <c r="D15" s="35">
        <f>IF(D1_MAYO_2026[[#This Row],[RECUPERO]]="VACACIONES","VACACIONES",IFERROR(D1_MAYO_2026[[#This Row],[RECUPERO]]/D1_MAYO_2026[[#This Row],[META]],""))</f>
        <v>0.05</v>
      </c>
      <c r="E15" s="35" t="str">
        <f>D1_MAYO_2026[[#This Row],[SUPER]]</f>
        <v>JORGE</v>
      </c>
      <c r="F15" t="s">
        <v>59</v>
      </c>
      <c r="G15" s="3">
        <v>1800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L15" s="55"/>
      <c r="M15" s="5">
        <f>DATA_MAYO_2026[[#This Row],[RECUPERO]]/DATA_MAYO_2026[[#This Row],[META]]</f>
        <v>0.82559322033898308</v>
      </c>
      <c r="N15" s="5">
        <f>6-ROUNDUP(_xlfn.RANK.EQ(DATA_MAYO_2026[[#This Row],[AL_AC]],DATA_MAYO_2026[AL_AC],0)/(COUNTA(DATA_MAYO_2026[AL_AC])/5),0)</f>
        <v>5</v>
      </c>
      <c r="O15" s="54" t="str">
        <f>IFERROR(VLOOKUP(DATA_MAYO_2026[[#This Row],[ASER_]],$B:$G,4,0),"")</f>
        <v>JOHAN</v>
      </c>
      <c r="P15" s="6">
        <f>VLOOKUP(DATA_MAYO_2026[[#This Row],[ASER_]],D1_MAYO_2026[[ASESOR_CRR]:[RECUPERO]],6,0)</f>
        <v>24355</v>
      </c>
      <c r="Q15" s="6">
        <f>VLOOKUP(DATA_MAYO_2026[[#This Row],[ASER_]],D1_MAYO_2026[[ASESOR_CRR]:[META]],2,0)</f>
        <v>29500</v>
      </c>
      <c r="R15" t="s">
        <v>80</v>
      </c>
      <c r="S15">
        <v>1000</v>
      </c>
      <c r="T15">
        <v>0</v>
      </c>
      <c r="U15">
        <v>1200</v>
      </c>
      <c r="V15">
        <v>0</v>
      </c>
      <c r="W15">
        <v>1500</v>
      </c>
      <c r="X15">
        <v>13000</v>
      </c>
      <c r="Y15">
        <v>0</v>
      </c>
      <c r="Z15">
        <v>0</v>
      </c>
      <c r="AA15">
        <v>0</v>
      </c>
      <c r="AB15">
        <v>0</v>
      </c>
      <c r="AC15">
        <v>7655</v>
      </c>
      <c r="AD15">
        <v>0</v>
      </c>
      <c r="AN15" s="54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5" s="54">
        <f>SUM(DATA_MAYO_2026[[#This Row],[15]:[30]])</f>
        <v>7655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16" s="34" cm="1">
        <f t="array" ref="C16">_xlfn.XLOOKUP(1,(TablaMeta[CONCAT]=$M$3&amp;$N$3&amp;D1_MAYO_2026[[#This Row],[SUPER]])*(TablaMeta[SEGG]=D1_MAYO_2026[[#This Row],[SEGMENTO]]),TablaMeta[Meta_Asesor])</f>
        <v>12000</v>
      </c>
      <c r="D16" s="35">
        <f>IF(D1_MAYO_2026[[#This Row],[RECUPERO]]="VACACIONES","VACACIONES",IFERROR(D1_MAYO_2026[[#This Row],[RECUPERO]]/D1_MAYO_2026[[#This Row],[META]],""))</f>
        <v>0.53333333333333333</v>
      </c>
      <c r="E16" s="35" t="str">
        <f>D1_MAYO_2026[[#This Row],[SUPER]]</f>
        <v>LEONOR</v>
      </c>
      <c r="F16" t="s">
        <v>634</v>
      </c>
      <c r="G16" s="3">
        <v>6400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6" s="55"/>
      <c r="M16" s="5">
        <f>DATA_MAYO_2026[[#This Row],[RECUPERO]]/DATA_MAYO_2026[[#This Row],[META]]</f>
        <v>0.27281355932203388</v>
      </c>
      <c r="N16" s="5">
        <f>6-ROUNDUP(_xlfn.RANK.EQ(DATA_MAYO_2026[[#This Row],[AL_AC]],DATA_MAYO_2026[AL_AC],0)/(COUNTA(DATA_MAYO_2026[AL_AC])/5),0)</f>
        <v>3</v>
      </c>
      <c r="O16" s="54" t="str">
        <f>IFERROR(VLOOKUP(DATA_MAYO_2026[[#This Row],[ASER_]],$B:$G,4,0),"")</f>
        <v>JOHAN</v>
      </c>
      <c r="P16" s="6">
        <f>VLOOKUP(DATA_MAYO_2026[[#This Row],[ASER_]],D1_MAYO_2026[[ASESOR_CRR]:[RECUPERO]],6,0)</f>
        <v>8048</v>
      </c>
      <c r="Q16" s="6">
        <f>VLOOKUP(DATA_MAYO_2026[[#This Row],[ASER_]],D1_MAYO_2026[[ASESOR_CRR]:[META]],2,0)</f>
        <v>29500</v>
      </c>
      <c r="R16" t="s">
        <v>61</v>
      </c>
      <c r="S16" s="45">
        <v>0</v>
      </c>
      <c r="T16">
        <v>0</v>
      </c>
      <c r="U16">
        <v>438</v>
      </c>
      <c r="V16">
        <v>0</v>
      </c>
      <c r="W16">
        <v>3700</v>
      </c>
      <c r="X16">
        <v>3610</v>
      </c>
      <c r="Y16">
        <v>0</v>
      </c>
      <c r="Z16">
        <v>0</v>
      </c>
      <c r="AA16">
        <v>0</v>
      </c>
      <c r="AB16">
        <v>300</v>
      </c>
      <c r="AC16">
        <v>0</v>
      </c>
      <c r="AD16">
        <v>0</v>
      </c>
      <c r="AN16" s="54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17" s="34" cm="1">
        <f t="array" ref="C17">_xlfn.XLOOKUP(1,(TablaMeta[CONCAT]=$M$3&amp;$N$3&amp;D1_MAYO_2026[[#This Row],[SUPER]])*(TablaMeta[SEGG]=D1_MAYO_2026[[#This Row],[SEGMENTO]]),TablaMeta[Meta_Asesor])</f>
        <v>12000</v>
      </c>
      <c r="D17" s="35">
        <f>IF(D1_MAYO_2026[[#This Row],[RECUPERO]]="VACACIONES","VACACIONES",IFERROR(D1_MAYO_2026[[#This Row],[RECUPERO]]/D1_MAYO_2026[[#This Row],[META]],""))</f>
        <v>0.52741666666666664</v>
      </c>
      <c r="E17" s="35" t="str">
        <f>D1_MAYO_2026[[#This Row],[SUPER]]</f>
        <v>LEONOR</v>
      </c>
      <c r="F17" t="s">
        <v>631</v>
      </c>
      <c r="G17" s="3">
        <v>6329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7" s="55"/>
      <c r="M17" s="5">
        <f>DATA_MAYO_2026[[#This Row],[RECUPERO]]/DATA_MAYO_2026[[#This Row],[META]]</f>
        <v>0.42033898305084744</v>
      </c>
      <c r="N17" s="5">
        <f>6-ROUNDUP(_xlfn.RANK.EQ(DATA_MAYO_2026[[#This Row],[AL_AC]],DATA_MAYO_2026[AL_AC],0)/(COUNTA(DATA_MAYO_2026[AL_AC])/5),0)</f>
        <v>4</v>
      </c>
      <c r="O17" s="54" t="str">
        <f>IFERROR(VLOOKUP(DATA_MAYO_2026[[#This Row],[ASER_]],$B:$G,4,0),"")</f>
        <v>JOHAN</v>
      </c>
      <c r="P17" s="6">
        <f>VLOOKUP(DATA_MAYO_2026[[#This Row],[ASER_]],D1_MAYO_2026[[ASESOR_CRR]:[RECUPERO]],6,0)</f>
        <v>12400</v>
      </c>
      <c r="Q17" s="6">
        <f>VLOOKUP(DATA_MAYO_2026[[#This Row],[ASER_]],D1_MAYO_2026[[ASESOR_CRR]:[META]],2,0)</f>
        <v>29500</v>
      </c>
      <c r="R17" t="s">
        <v>41</v>
      </c>
      <c r="S17">
        <v>0</v>
      </c>
      <c r="T17">
        <v>0</v>
      </c>
      <c r="U17">
        <v>0</v>
      </c>
      <c r="V17">
        <v>2500</v>
      </c>
      <c r="W17">
        <v>0</v>
      </c>
      <c r="X17">
        <v>0</v>
      </c>
      <c r="Y17">
        <v>5000</v>
      </c>
      <c r="Z17">
        <v>0</v>
      </c>
      <c r="AA17">
        <v>0</v>
      </c>
      <c r="AB17">
        <v>0</v>
      </c>
      <c r="AC17">
        <v>2800</v>
      </c>
      <c r="AD17">
        <v>2100</v>
      </c>
      <c r="AN17" s="54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7" s="54">
        <f>SUM(DATA_MAYO_2026[[#This Row],[15]:[30]])</f>
        <v>4900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18" s="34" cm="1">
        <f t="array" ref="C18">_xlfn.XLOOKUP(1,(TablaMeta[CONCAT]=$M$3&amp;$N$3&amp;D1_MAYO_2026[[#This Row],[SUPER]])*(TablaMeta[SEGG]=D1_MAYO_2026[[#This Row],[SEGMENTO]]),TablaMeta[Meta_Asesor])</f>
        <v>12000</v>
      </c>
      <c r="D18" s="35">
        <f>IF(D1_MAYO_2026[[#This Row],[RECUPERO]]="VACACIONES","VACACIONES",IFERROR(D1_MAYO_2026[[#This Row],[RECUPERO]]/D1_MAYO_2026[[#This Row],[META]],""))</f>
        <v>0.4325</v>
      </c>
      <c r="E18" s="35" t="str">
        <f>D1_MAYO_2026[[#This Row],[SUPER]]</f>
        <v>LEONOR</v>
      </c>
      <c r="F18" t="s">
        <v>635</v>
      </c>
      <c r="G18" s="3">
        <v>5190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8" s="55"/>
      <c r="M18" s="5">
        <f>DATA_MAYO_2026[[#This Row],[RECUPERO]]/DATA_MAYO_2026[[#This Row],[META]]</f>
        <v>4.0677966101694912E-2</v>
      </c>
      <c r="N18" s="5">
        <f>6-ROUNDUP(_xlfn.RANK.EQ(DATA_MAYO_2026[[#This Row],[AL_AC]],DATA_MAYO_2026[AL_AC],0)/(COUNTA(DATA_MAYO_2026[AL_AC])/5),0)</f>
        <v>1</v>
      </c>
      <c r="O18" s="54" t="str">
        <f>IFERROR(VLOOKUP(DATA_MAYO_2026[[#This Row],[ASER_]],$B:$G,4,0),"")</f>
        <v>JOHAN</v>
      </c>
      <c r="P18" s="6">
        <f>VLOOKUP(DATA_MAYO_2026[[#This Row],[ASER_]],D1_MAYO_2026[[ASESOR_CRR]:[RECUPERO]],6,0)</f>
        <v>1200</v>
      </c>
      <c r="Q18" s="6">
        <f>VLOOKUP(DATA_MAYO_2026[[#This Row],[ASER_]],D1_MAYO_2026[[ASESOR_CRR]:[META]],2,0)</f>
        <v>29500</v>
      </c>
      <c r="R18" t="s">
        <v>51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1200</v>
      </c>
      <c r="AD18">
        <v>0</v>
      </c>
      <c r="AN18" s="54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8" s="54">
        <f>SUM(DATA_MAYO_2026[[#This Row],[15]:[30]])</f>
        <v>1200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19" s="34" cm="1">
        <f t="array" ref="C19">_xlfn.XLOOKUP(1,(TablaMeta[CONCAT]=$M$3&amp;$N$3&amp;D1_MAYO_2026[[#This Row],[SUPER]])*(TablaMeta[SEGG]=D1_MAYO_2026[[#This Row],[SEGMENTO]]),TablaMeta[Meta_Asesor])</f>
        <v>12000</v>
      </c>
      <c r="D19" s="35">
        <f>IF(D1_MAYO_2026[[#This Row],[RECUPERO]]="VACACIONES","VACACIONES",IFERROR(D1_MAYO_2026[[#This Row],[RECUPERO]]/D1_MAYO_2026[[#This Row],[META]],""))</f>
        <v>0.30416666666666664</v>
      </c>
      <c r="E19" s="35" t="str">
        <f>D1_MAYO_2026[[#This Row],[SUPER]]</f>
        <v>LEONOR</v>
      </c>
      <c r="F19" t="s">
        <v>603</v>
      </c>
      <c r="G19" s="3">
        <v>3650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9" s="55"/>
      <c r="M19" s="5">
        <f>DATA_MAYO_2026[[#This Row],[RECUPERO]]/DATA_MAYO_2026[[#This Row],[META]]</f>
        <v>0.43922077922077923</v>
      </c>
      <c r="N19" s="5">
        <f>6-ROUNDUP(_xlfn.RANK.EQ(DATA_MAYO_2026[[#This Row],[AL_AC]],DATA_MAYO_2026[AL_AC],0)/(COUNTA(DATA_MAYO_2026[AL_AC])/5),0)</f>
        <v>4</v>
      </c>
      <c r="O19" s="54" t="str">
        <f>IFERROR(VLOOKUP(DATA_MAYO_2026[[#This Row],[ASER_]],$B:$G,4,0),"")</f>
        <v>SANDY</v>
      </c>
      <c r="P19" s="6">
        <f>VLOOKUP(DATA_MAYO_2026[[#This Row],[ASER_]],D1_MAYO_2026[[ASESOR_CRR]:[RECUPERO]],6,0)</f>
        <v>16910</v>
      </c>
      <c r="Q19" s="6">
        <f>VLOOKUP(DATA_MAYO_2026[[#This Row],[ASER_]],D1_MAYO_2026[[ASESOR_CRR]:[META]],2,0)</f>
        <v>38500</v>
      </c>
      <c r="R19" t="s">
        <v>42</v>
      </c>
      <c r="S19">
        <v>0</v>
      </c>
      <c r="T19">
        <v>15000</v>
      </c>
      <c r="U19">
        <v>0</v>
      </c>
      <c r="V19">
        <v>1000</v>
      </c>
      <c r="W19">
        <v>410</v>
      </c>
      <c r="X19">
        <v>0</v>
      </c>
      <c r="Y19">
        <v>0</v>
      </c>
      <c r="Z19">
        <v>400</v>
      </c>
      <c r="AA19">
        <v>100</v>
      </c>
      <c r="AB19">
        <v>0</v>
      </c>
      <c r="AC19">
        <v>0</v>
      </c>
      <c r="AD19">
        <v>0</v>
      </c>
      <c r="AN19" s="54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19" s="54">
        <f>SUM(DATA_MAYO_2026[[#This Row],[15]:[30]])</f>
        <v>0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0" s="34" cm="1">
        <f t="array" ref="C20">_xlfn.XLOOKUP(1,(TablaMeta[CONCAT]=$M$3&amp;$N$3&amp;D1_MAYO_2026[[#This Row],[SUPER]])*(TablaMeta[SEGG]=D1_MAYO_2026[[#This Row],[SEGMENTO]]),TablaMeta[Meta_Asesor])</f>
        <v>12000</v>
      </c>
      <c r="D20" s="35">
        <f>IF(D1_MAYO_2026[[#This Row],[RECUPERO]]="VACACIONES","VACACIONES",IFERROR(D1_MAYO_2026[[#This Row],[RECUPERO]]/D1_MAYO_2026[[#This Row],[META]],""))</f>
        <v>0.28958333333333336</v>
      </c>
      <c r="E20" s="35" t="str">
        <f>D1_MAYO_2026[[#This Row],[SUPER]]</f>
        <v>LEONOR</v>
      </c>
      <c r="F20" t="s">
        <v>55</v>
      </c>
      <c r="G20" s="3">
        <v>3475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0" s="55"/>
      <c r="M20" s="5">
        <f>DATA_MAYO_2026[[#This Row],[RECUPERO]]/DATA_MAYO_2026[[#This Row],[META]]</f>
        <v>0.36441558441558441</v>
      </c>
      <c r="N20" s="5">
        <f>6-ROUNDUP(_xlfn.RANK.EQ(DATA_MAYO_2026[[#This Row],[AL_AC]],DATA_MAYO_2026[AL_AC],0)/(COUNTA(DATA_MAYO_2026[AL_AC])/5),0)</f>
        <v>3</v>
      </c>
      <c r="O20" s="54" t="str">
        <f>IFERROR(VLOOKUP(DATA_MAYO_2026[[#This Row],[ASER_]],$B:$G,4,0),"")</f>
        <v>SANDY</v>
      </c>
      <c r="P20" s="6">
        <f>VLOOKUP(DATA_MAYO_2026[[#This Row],[ASER_]],D1_MAYO_2026[[ASESOR_CRR]:[RECUPERO]],6,0)</f>
        <v>14030</v>
      </c>
      <c r="Q20" s="6">
        <f>VLOOKUP(DATA_MAYO_2026[[#This Row],[ASER_]],D1_MAYO_2026[[ASESOR_CRR]:[META]],2,0)</f>
        <v>38500</v>
      </c>
      <c r="R20" t="s">
        <v>58</v>
      </c>
      <c r="S20">
        <v>250</v>
      </c>
      <c r="T20">
        <v>8780</v>
      </c>
      <c r="U20">
        <v>250</v>
      </c>
      <c r="V20">
        <v>0</v>
      </c>
      <c r="W20">
        <v>1800</v>
      </c>
      <c r="X20">
        <v>1700</v>
      </c>
      <c r="Y20">
        <v>0</v>
      </c>
      <c r="Z20">
        <v>0</v>
      </c>
      <c r="AA20">
        <v>1000</v>
      </c>
      <c r="AB20">
        <v>250</v>
      </c>
      <c r="AC20">
        <v>0</v>
      </c>
      <c r="AD20">
        <v>0</v>
      </c>
      <c r="AN20" s="54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0" s="54">
        <f>SUM(DATA_MAYO_2026[[#This Row],[15]:[30]])</f>
        <v>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21" s="34" cm="1">
        <f t="array" ref="C21">_xlfn.XLOOKUP(1,(TablaMeta[CONCAT]=$M$3&amp;$N$3&amp;D1_MAYO_2026[[#This Row],[SUPER]])*(TablaMeta[SEGG]=D1_MAYO_2026[[#This Row],[SEGMENTO]]),TablaMeta[Meta_Asesor])</f>
        <v>12000</v>
      </c>
      <c r="D21" s="35">
        <f>IF(D1_MAYO_2026[[#This Row],[RECUPERO]]="VACACIONES","VACACIONES",IFERROR(D1_MAYO_2026[[#This Row],[RECUPERO]]/D1_MAYO_2026[[#This Row],[META]],""))</f>
        <v>0.19883333333333333</v>
      </c>
      <c r="E21" s="35" t="str">
        <f>D1_MAYO_2026[[#This Row],[SUPER]]</f>
        <v>LEONOR</v>
      </c>
      <c r="F21" t="s">
        <v>630</v>
      </c>
      <c r="G21" s="3">
        <v>2386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1" s="55"/>
      <c r="M21" s="5">
        <f>DATA_MAYO_2026[[#This Row],[RECUPERO]]/DATA_MAYO_2026[[#This Row],[META]]</f>
        <v>0.72116883116883113</v>
      </c>
      <c r="N21" s="5">
        <f>6-ROUNDUP(_xlfn.RANK.EQ(DATA_MAYO_2026[[#This Row],[AL_AC]],DATA_MAYO_2026[AL_AC],0)/(COUNTA(DATA_MAYO_2026[AL_AC])/5),0)</f>
        <v>5</v>
      </c>
      <c r="O21" s="54" t="str">
        <f>IFERROR(VLOOKUP(DATA_MAYO_2026[[#This Row],[ASER_]],$B:$G,4,0),"")</f>
        <v>SANDY</v>
      </c>
      <c r="P21" s="6">
        <f>VLOOKUP(DATA_MAYO_2026[[#This Row],[ASER_]],D1_MAYO_2026[[ASESOR_CRR]:[RECUPERO]],6,0)</f>
        <v>27765</v>
      </c>
      <c r="Q21" s="6">
        <f>VLOOKUP(DATA_MAYO_2026[[#This Row],[ASER_]],D1_MAYO_2026[[ASESOR_CRR]:[META]],2,0)</f>
        <v>38500</v>
      </c>
      <c r="R21" t="s">
        <v>493</v>
      </c>
      <c r="S21">
        <v>0</v>
      </c>
      <c r="T21">
        <v>1730</v>
      </c>
      <c r="U21">
        <v>5680</v>
      </c>
      <c r="V21">
        <v>400</v>
      </c>
      <c r="W21">
        <v>8720</v>
      </c>
      <c r="X21">
        <v>4700</v>
      </c>
      <c r="Y21">
        <v>0</v>
      </c>
      <c r="Z21">
        <v>0</v>
      </c>
      <c r="AA21">
        <v>775</v>
      </c>
      <c r="AB21">
        <v>360</v>
      </c>
      <c r="AC21">
        <v>5400</v>
      </c>
      <c r="AD21">
        <v>0</v>
      </c>
      <c r="AN21" s="54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1" s="54">
        <f>SUM(DATA_MAYO_2026[[#This Row],[15]:[30]])</f>
        <v>5400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22" s="34" cm="1">
        <f t="array" ref="C22">_xlfn.XLOOKUP(1,(TablaMeta[CONCAT]=$M$3&amp;$N$3&amp;D1_MAYO_2026[[#This Row],[SUPER]])*(TablaMeta[SEGG]=D1_MAYO_2026[[#This Row],[SEGMENTO]]),TablaMeta[Meta_Asesor])</f>
        <v>12000</v>
      </c>
      <c r="D22" s="35">
        <f>IF(D1_MAYO_2026[[#This Row],[RECUPERO]]="VACACIONES","VACACIONES",IFERROR(D1_MAYO_2026[[#This Row],[RECUPERO]]/D1_MAYO_2026[[#This Row],[META]],""))</f>
        <v>0.13916666666666666</v>
      </c>
      <c r="E22" s="35" t="str">
        <f>D1_MAYO_2026[[#This Row],[SUPER]]</f>
        <v>LEONOR</v>
      </c>
      <c r="F22" t="s">
        <v>49</v>
      </c>
      <c r="G22" s="3">
        <v>1670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2" s="55"/>
      <c r="M22" s="5">
        <f>DATA_MAYO_2026[[#This Row],[RECUPERO]]/DATA_MAYO_2026[[#This Row],[META]]</f>
        <v>0.37702337662337659</v>
      </c>
      <c r="N22" s="5">
        <f>6-ROUNDUP(_xlfn.RANK.EQ(DATA_MAYO_2026[[#This Row],[AL_AC]],DATA_MAYO_2026[AL_AC],0)/(COUNTA(DATA_MAYO_2026[AL_AC])/5),0)</f>
        <v>4</v>
      </c>
      <c r="O22" s="54" t="str">
        <f>IFERROR(VLOOKUP(DATA_MAYO_2026[[#This Row],[ASER_]],$B:$G,4,0),"")</f>
        <v>SANDY</v>
      </c>
      <c r="P22" s="6">
        <f>VLOOKUP(DATA_MAYO_2026[[#This Row],[ASER_]],D1_MAYO_2026[[ASESOR_CRR]:[RECUPERO]],6,0)</f>
        <v>14515.4</v>
      </c>
      <c r="Q22" s="6">
        <f>VLOOKUP(DATA_MAYO_2026[[#This Row],[ASER_]],D1_MAYO_2026[[ASESOR_CRR]:[META]],2,0)</f>
        <v>38500</v>
      </c>
      <c r="R22" t="s">
        <v>85</v>
      </c>
      <c r="S22">
        <v>5195</v>
      </c>
      <c r="T22">
        <v>1006</v>
      </c>
      <c r="U22">
        <v>633.4</v>
      </c>
      <c r="V22">
        <v>0</v>
      </c>
      <c r="W22">
        <v>880</v>
      </c>
      <c r="X22">
        <v>0</v>
      </c>
      <c r="Y22">
        <v>0</v>
      </c>
      <c r="Z22">
        <v>380</v>
      </c>
      <c r="AA22">
        <v>1056</v>
      </c>
      <c r="AB22">
        <v>5365</v>
      </c>
      <c r="AC22">
        <v>0</v>
      </c>
      <c r="AD22">
        <v>0</v>
      </c>
      <c r="AN22" s="54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2" s="54">
        <f>SUM(DATA_MAYO_2026[[#This Row],[15]:[30]])</f>
        <v>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23" s="34" cm="1">
        <f t="array" ref="C23">_xlfn.XLOOKUP(1,(TablaMeta[CONCAT]=$M$3&amp;$N$3&amp;D1_MAYO_2026[[#This Row],[SUPER]])*(TablaMeta[SEGG]=D1_MAYO_2026[[#This Row],[SEGMENTO]]),TablaMeta[Meta_Asesor])</f>
        <v>12000</v>
      </c>
      <c r="D23" s="35">
        <f>IF(D1_MAYO_2026[[#This Row],[RECUPERO]]="VACACIONES","VACACIONES",IFERROR(D1_MAYO_2026[[#This Row],[RECUPERO]]/D1_MAYO_2026[[#This Row],[META]],""))</f>
        <v>0.13125000000000001</v>
      </c>
      <c r="E23" s="35" t="str">
        <f>D1_MAYO_2026[[#This Row],[SUPER]]</f>
        <v>LEONOR</v>
      </c>
      <c r="F23" t="s">
        <v>77</v>
      </c>
      <c r="G23" s="3">
        <v>1575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3" s="55"/>
      <c r="M23" s="5">
        <f>DATA_MAYO_2026[[#This Row],[RECUPERO]]/DATA_MAYO_2026[[#This Row],[META]]</f>
        <v>0.84246753246753248</v>
      </c>
      <c r="N23" s="5">
        <f>6-ROUNDUP(_xlfn.RANK.EQ(DATA_MAYO_2026[[#This Row],[AL_AC]],DATA_MAYO_2026[AL_AC],0)/(COUNTA(DATA_MAYO_2026[AL_AC])/5),0)</f>
        <v>5</v>
      </c>
      <c r="O23" s="54" t="str">
        <f>IFERROR(VLOOKUP(DATA_MAYO_2026[[#This Row],[ASER_]],$B:$G,4,0),"")</f>
        <v>SANDY</v>
      </c>
      <c r="P23" s="6">
        <f>VLOOKUP(DATA_MAYO_2026[[#This Row],[ASER_]],D1_MAYO_2026[[ASESOR_CRR]:[RECUPERO]],6,0)</f>
        <v>32435</v>
      </c>
      <c r="Q23" s="6">
        <f>VLOOKUP(DATA_MAYO_2026[[#This Row],[ASER_]],D1_MAYO_2026[[ASESOR_CRR]:[META]],2,0)</f>
        <v>38500</v>
      </c>
      <c r="R23" t="s">
        <v>22</v>
      </c>
      <c r="S23" s="45">
        <v>1400</v>
      </c>
      <c r="T23">
        <v>0</v>
      </c>
      <c r="U23">
        <v>0</v>
      </c>
      <c r="V23">
        <v>0</v>
      </c>
      <c r="W23">
        <v>100</v>
      </c>
      <c r="X23">
        <v>200</v>
      </c>
      <c r="Y23">
        <v>16500</v>
      </c>
      <c r="Z23">
        <v>0</v>
      </c>
      <c r="AA23">
        <v>500</v>
      </c>
      <c r="AB23">
        <v>11830</v>
      </c>
      <c r="AC23">
        <v>1905</v>
      </c>
      <c r="AD23">
        <v>0</v>
      </c>
      <c r="AN23" s="54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3" s="54">
        <f>SUM(DATA_MAYO_2026[[#This Row],[15]:[30]])</f>
        <v>1905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4" s="34" cm="1">
        <f t="array" ref="C24">_xlfn.XLOOKUP(1,(TablaMeta[CONCAT]=$M$3&amp;$N$3&amp;D1_MAYO_2026[[#This Row],[SUPER]])*(TablaMeta[SEGG]=D1_MAYO_2026[[#This Row],[SEGMENTO]]),TablaMeta[Meta_Asesor])</f>
        <v>12000</v>
      </c>
      <c r="D24" s="35">
        <f>IF(D1_MAYO_2026[[#This Row],[RECUPERO]]="VACACIONES","VACACIONES",IFERROR(D1_MAYO_2026[[#This Row],[RECUPERO]]/D1_MAYO_2026[[#This Row],[META]],""))</f>
        <v>0.11166666666666666</v>
      </c>
      <c r="E24" s="35" t="str">
        <f>D1_MAYO_2026[[#This Row],[SUPER]]</f>
        <v>LEONOR</v>
      </c>
      <c r="F24" t="s">
        <v>632</v>
      </c>
      <c r="G24" s="3">
        <v>1340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4" s="55"/>
      <c r="M24" s="5">
        <f>DATA_MAYO_2026[[#This Row],[RECUPERO]]/DATA_MAYO_2026[[#This Row],[META]]</f>
        <v>0.51220779220779222</v>
      </c>
      <c r="N24" s="5">
        <f>6-ROUNDUP(_xlfn.RANK.EQ(DATA_MAYO_2026[[#This Row],[AL_AC]],DATA_MAYO_2026[AL_AC],0)/(COUNTA(DATA_MAYO_2026[AL_AC])/5),0)</f>
        <v>4</v>
      </c>
      <c r="O24" s="54" t="str">
        <f>IFERROR(VLOOKUP(DATA_MAYO_2026[[#This Row],[ASER_]],$B:$G,4,0),"")</f>
        <v>SANDY</v>
      </c>
      <c r="P24" s="6">
        <f>VLOOKUP(DATA_MAYO_2026[[#This Row],[ASER_]],D1_MAYO_2026[[ASESOR_CRR]:[RECUPERO]],6,0)</f>
        <v>19720</v>
      </c>
      <c r="Q24" s="6">
        <f>VLOOKUP(DATA_MAYO_2026[[#This Row],[ASER_]],D1_MAYO_2026[[ASESOR_CRR]:[META]],2,0)</f>
        <v>38500</v>
      </c>
      <c r="R24" t="s">
        <v>96</v>
      </c>
      <c r="S24" s="45">
        <v>0</v>
      </c>
      <c r="T24">
        <v>0</v>
      </c>
      <c r="U24">
        <v>460</v>
      </c>
      <c r="V24">
        <v>400</v>
      </c>
      <c r="W24">
        <v>300</v>
      </c>
      <c r="X24">
        <v>0</v>
      </c>
      <c r="Y24">
        <v>0</v>
      </c>
      <c r="Z24">
        <v>0</v>
      </c>
      <c r="AA24">
        <v>0</v>
      </c>
      <c r="AB24">
        <v>160</v>
      </c>
      <c r="AC24">
        <v>1000</v>
      </c>
      <c r="AD24">
        <v>17400</v>
      </c>
      <c r="AN24" s="54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4" s="54">
        <f>SUM(DATA_MAYO_2026[[#This Row],[15]:[30]])</f>
        <v>18400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25" s="34" cm="1">
        <f t="array" ref="C25">_xlfn.XLOOKUP(1,(TablaMeta[CONCAT]=$M$3&amp;$N$3&amp;D1_MAYO_2026[[#This Row],[SUPER]])*(TablaMeta[SEGG]=D1_MAYO_2026[[#This Row],[SEGMENTO]]),TablaMeta[Meta_Asesor])</f>
        <v>12000</v>
      </c>
      <c r="D25" s="35">
        <f>IF(D1_MAYO_2026[[#This Row],[RECUPERO]]="VACACIONES","VACACIONES",IFERROR(D1_MAYO_2026[[#This Row],[RECUPERO]]/D1_MAYO_2026[[#This Row],[META]],""))</f>
        <v>6.433333333333334E-2</v>
      </c>
      <c r="E25" s="35" t="str">
        <f>D1_MAYO_2026[[#This Row],[SUPER]]</f>
        <v>LEONOR</v>
      </c>
      <c r="F25" t="s">
        <v>633</v>
      </c>
      <c r="G25" s="3">
        <v>772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5" s="55"/>
      <c r="M25" s="5">
        <f>DATA_MAYO_2026[[#This Row],[RECUPERO]]/DATA_MAYO_2026[[#This Row],[META]]</f>
        <v>0.48272727272727273</v>
      </c>
      <c r="N25" s="5">
        <f>6-ROUNDUP(_xlfn.RANK.EQ(DATA_MAYO_2026[[#This Row],[AL_AC]],DATA_MAYO_2026[AL_AC],0)/(COUNTA(DATA_MAYO_2026[AL_AC])/5),0)</f>
        <v>4</v>
      </c>
      <c r="O25" s="54" t="str">
        <f>IFERROR(VLOOKUP(DATA_MAYO_2026[[#This Row],[ASER_]],$B:$G,4,0),"")</f>
        <v>SANDY</v>
      </c>
      <c r="P25" s="6">
        <f>VLOOKUP(DATA_MAYO_2026[[#This Row],[ASER_]],D1_MAYO_2026[[ASESOR_CRR]:[RECUPERO]],6,0)</f>
        <v>18585</v>
      </c>
      <c r="Q25" s="6">
        <f>VLOOKUP(DATA_MAYO_2026[[#This Row],[ASER_]],D1_MAYO_2026[[ASESOR_CRR]:[META]],2,0)</f>
        <v>38500</v>
      </c>
      <c r="R25" t="s">
        <v>32</v>
      </c>
      <c r="S25">
        <v>0</v>
      </c>
      <c r="T25">
        <v>0</v>
      </c>
      <c r="U25">
        <v>0</v>
      </c>
      <c r="V25">
        <v>4000</v>
      </c>
      <c r="W25">
        <v>0</v>
      </c>
      <c r="X25">
        <v>4000</v>
      </c>
      <c r="Y25">
        <v>0</v>
      </c>
      <c r="Z25">
        <v>1500</v>
      </c>
      <c r="AA25">
        <v>0</v>
      </c>
      <c r="AB25">
        <v>6285</v>
      </c>
      <c r="AC25">
        <v>2800</v>
      </c>
      <c r="AD25">
        <v>0</v>
      </c>
      <c r="AN25" s="54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25" s="54">
        <f>SUM(DATA_MAYO_2026[[#This Row],[15]:[30]])</f>
        <v>2800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26" s="34" cm="1">
        <f t="array" ref="C26">_xlfn.XLOOKUP(1,(TablaMeta[CONCAT]=$M$3&amp;$N$3&amp;D1_MAYO_2026[[#This Row],[SUPER]])*(TablaMeta[SEGG]=D1_MAYO_2026[[#This Row],[SEGMENTO]]),TablaMeta[Meta_Asesor])</f>
        <v>12000</v>
      </c>
      <c r="D26" s="35">
        <f>IF(D1_MAYO_2026[[#This Row],[RECUPERO]]="VACACIONES","VACACIONES",IFERROR(D1_MAYO_2026[[#This Row],[RECUPERO]]/D1_MAYO_2026[[#This Row],[META]],""))</f>
        <v>1.2500000000000001E-2</v>
      </c>
      <c r="E26" s="35" t="str">
        <f>D1_MAYO_2026[[#This Row],[SUPER]]</f>
        <v>LEONOR</v>
      </c>
      <c r="F26" t="s">
        <v>1154</v>
      </c>
      <c r="G26" s="3">
        <v>150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26" s="55"/>
      <c r="M26" s="5">
        <f>DATA_MAYO_2026[[#This Row],[RECUPERO]]/DATA_MAYO_2026[[#This Row],[META]]</f>
        <v>0.2487611111111111</v>
      </c>
      <c r="N26" s="5">
        <f>6-ROUNDUP(_xlfn.RANK.EQ(DATA_MAYO_2026[[#This Row],[AL_AC]],DATA_MAYO_2026[AL_AC],0)/(COUNTA(DATA_MAYO_2026[AL_AC])/5),0)</f>
        <v>2</v>
      </c>
      <c r="O26" s="54" t="str">
        <f>IFERROR(VLOOKUP(DATA_MAYO_2026[[#This Row],[ASER_]],$B:$G,4,0),"")</f>
        <v>SANDY</v>
      </c>
      <c r="P26" s="6">
        <f>VLOOKUP(DATA_MAYO_2026[[#This Row],[ASER_]],D1_MAYO_2026[[ASESOR_CRR]:[RECUPERO]],6,0)</f>
        <v>17910.8</v>
      </c>
      <c r="Q26" s="6">
        <f>VLOOKUP(DATA_MAYO_2026[[#This Row],[ASER_]],D1_MAYO_2026[[ASESOR_CRR]:[META]],2,0)</f>
        <v>72000</v>
      </c>
      <c r="R26" t="s">
        <v>60</v>
      </c>
      <c r="S26">
        <v>800</v>
      </c>
      <c r="T26">
        <v>11256</v>
      </c>
      <c r="U26">
        <v>0</v>
      </c>
      <c r="V26">
        <v>0</v>
      </c>
      <c r="W26">
        <v>0</v>
      </c>
      <c r="X26">
        <v>1000</v>
      </c>
      <c r="Y26">
        <v>0</v>
      </c>
      <c r="Z26">
        <v>0</v>
      </c>
      <c r="AA26">
        <v>0</v>
      </c>
      <c r="AB26">
        <v>0</v>
      </c>
      <c r="AC26">
        <v>1000</v>
      </c>
      <c r="AD26">
        <v>3854.8</v>
      </c>
      <c r="AN26" s="54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6" s="54">
        <f>SUM(DATA_MAYO_2026[[#This Row],[15]:[30]])</f>
        <v>4854.8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0.95111111111111113</v>
      </c>
      <c r="E27" s="35" t="str">
        <f>D1_MAYO_2026[[#This Row],[SUPER]]</f>
        <v>KENNETH</v>
      </c>
      <c r="F27" t="s">
        <v>97</v>
      </c>
      <c r="G27" s="3">
        <v>38520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0.10277777777777777</v>
      </c>
      <c r="N27" s="5">
        <f>6-ROUNDUP(_xlfn.RANK.EQ(DATA_MAYO_2026[[#This Row],[AL_AC]],DATA_MAYO_2026[AL_AC],0)/(COUNTA(DATA_MAYO_2026[AL_AC])/5),0)</f>
        <v>1</v>
      </c>
      <c r="O27" s="54" t="str">
        <f>IFERROR(VLOOKUP(DATA_MAYO_2026[[#This Row],[ASER_]],$B:$G,4,0),"")</f>
        <v>SANDY</v>
      </c>
      <c r="P27" s="6">
        <f>VLOOKUP(DATA_MAYO_2026[[#This Row],[ASER_]],D1_MAYO_2026[[ASESOR_CRR]:[RECUPERO]],6,0)</f>
        <v>7400</v>
      </c>
      <c r="Q27" s="6">
        <f>VLOOKUP(DATA_MAYO_2026[[#This Row],[ASER_]],D1_MAYO_2026[[ASESOR_CRR]:[META]],2,0)</f>
        <v>72000</v>
      </c>
      <c r="R27" t="s">
        <v>79</v>
      </c>
      <c r="S27" s="47">
        <v>0</v>
      </c>
      <c r="T27">
        <v>1000</v>
      </c>
      <c r="U27">
        <v>0</v>
      </c>
      <c r="V27">
        <v>0</v>
      </c>
      <c r="W27">
        <v>0</v>
      </c>
      <c r="X27">
        <v>0</v>
      </c>
      <c r="Y27">
        <v>3900</v>
      </c>
      <c r="Z27">
        <v>0</v>
      </c>
      <c r="AA27">
        <v>0</v>
      </c>
      <c r="AB27">
        <v>1500</v>
      </c>
      <c r="AC27">
        <v>0</v>
      </c>
      <c r="AD27">
        <v>1000</v>
      </c>
      <c r="AN27" s="54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7" s="54">
        <f>SUM(DATA_MAYO_2026[[#This Row],[15]:[30]])</f>
        <v>1000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0.7785185185185185</v>
      </c>
      <c r="E28" s="35" t="str">
        <f>D1_MAYO_2026[[#This Row],[SUPER]]</f>
        <v>KENNETH</v>
      </c>
      <c r="F28" t="s">
        <v>19</v>
      </c>
      <c r="G28" s="3">
        <v>31530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</v>
      </c>
      <c r="N28" s="5">
        <f>6-ROUNDUP(_xlfn.RANK.EQ(DATA_MAYO_2026[[#This Row],[AL_AC]],DATA_MAYO_2026[AL_AC],0)/(COUNTA(DATA_MAYO_2026[AL_AC])/5),0)</f>
        <v>1</v>
      </c>
      <c r="O28" s="54" t="str">
        <f>IFERROR(VLOOKUP(DATA_MAYO_2026[[#This Row],[ASER_]],$B:$G,4,0),"")</f>
        <v>SANDY</v>
      </c>
      <c r="P28" s="6">
        <f>VLOOKUP(DATA_MAYO_2026[[#This Row],[ASER_]],D1_MAYO_2026[[ASESOR_CRR]:[RECUPERO]],6,0)</f>
        <v>0</v>
      </c>
      <c r="Q28" s="6">
        <f>VLOOKUP(DATA_MAYO_2026[[#This Row],[ASER_]],D1_MAYO_2026[[ASESOR_CRR]:[META]],2,0)</f>
        <v>72000</v>
      </c>
      <c r="R28" t="s">
        <v>75</v>
      </c>
      <c r="S28" s="47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N28" s="54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8" s="54">
        <f>SUM(DATA_MAYO_2026[[#This Row],[15]:[30]])</f>
        <v>0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0.73592592592592587</v>
      </c>
      <c r="E29" s="35" t="str">
        <f>D1_MAYO_2026[[#This Row],[SUPER]]</f>
        <v>KENNETH</v>
      </c>
      <c r="F29" t="s">
        <v>34</v>
      </c>
      <c r="G29" s="3">
        <v>29805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0.12805555555555556</v>
      </c>
      <c r="N29" s="5">
        <f>6-ROUNDUP(_xlfn.RANK.EQ(DATA_MAYO_2026[[#This Row],[AL_AC]],DATA_MAYO_2026[AL_AC],0)/(COUNTA(DATA_MAYO_2026[AL_AC])/5),0)</f>
        <v>2</v>
      </c>
      <c r="O29" s="54" t="str">
        <f>IFERROR(VLOOKUP(DATA_MAYO_2026[[#This Row],[ASER_]],$B:$G,4,0),"")</f>
        <v>SANDY</v>
      </c>
      <c r="P29" s="6">
        <f>VLOOKUP(DATA_MAYO_2026[[#This Row],[ASER_]],D1_MAYO_2026[[ASESOR_CRR]:[RECUPERO]],6,0)</f>
        <v>9220</v>
      </c>
      <c r="Q29" s="6">
        <f>VLOOKUP(DATA_MAYO_2026[[#This Row],[ASER_]],D1_MAYO_2026[[ASESOR_CRR]:[META]],2,0)</f>
        <v>72000</v>
      </c>
      <c r="R29" t="s">
        <v>68</v>
      </c>
      <c r="S29" s="47">
        <v>2020</v>
      </c>
      <c r="T29">
        <v>0</v>
      </c>
      <c r="U29">
        <v>0</v>
      </c>
      <c r="V29">
        <v>0</v>
      </c>
      <c r="W29">
        <v>0</v>
      </c>
      <c r="X29">
        <v>1500</v>
      </c>
      <c r="Y29">
        <v>1500</v>
      </c>
      <c r="Z29">
        <v>500</v>
      </c>
      <c r="AA29">
        <v>0</v>
      </c>
      <c r="AB29">
        <v>0</v>
      </c>
      <c r="AC29">
        <v>0</v>
      </c>
      <c r="AD29">
        <v>3700</v>
      </c>
      <c r="AN29" s="54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AO29" s="54">
        <f>SUM(DATA_MAYO_2026[[#This Row],[15]:[30]])</f>
        <v>3700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0.57358024691358023</v>
      </c>
      <c r="E30" s="35" t="str">
        <f>D1_MAYO_2026[[#This Row],[SUPER]]</f>
        <v>KENNETH</v>
      </c>
      <c r="F30" t="s">
        <v>31</v>
      </c>
      <c r="G30" s="3">
        <v>23230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0.57358024691358023</v>
      </c>
      <c r="N30" s="5">
        <f>6-ROUNDUP(_xlfn.RANK.EQ(DATA_MAYO_2026[[#This Row],[AL_AC]],DATA_MAYO_2026[AL_AC],0)/(COUNTA(DATA_MAYO_2026[AL_AC])/5),0)</f>
        <v>5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23230</v>
      </c>
      <c r="Q30" s="6">
        <f>VLOOKUP(DATA_MAYO_2026[[#This Row],[ASER_]],D1_MAYO_2026[[ASESOR_CRR]:[META]],2,0)</f>
        <v>40500</v>
      </c>
      <c r="R30" t="s">
        <v>31</v>
      </c>
      <c r="S30" s="47">
        <v>1000</v>
      </c>
      <c r="T30">
        <v>80</v>
      </c>
      <c r="U30">
        <v>0</v>
      </c>
      <c r="V30">
        <v>9000</v>
      </c>
      <c r="W30">
        <v>0</v>
      </c>
      <c r="X30">
        <v>1000</v>
      </c>
      <c r="Y30">
        <v>0</v>
      </c>
      <c r="Z30">
        <v>0</v>
      </c>
      <c r="AA30">
        <v>0</v>
      </c>
      <c r="AB30" s="6">
        <v>3450</v>
      </c>
      <c r="AC30" s="6">
        <v>6500</v>
      </c>
      <c r="AD30" s="6">
        <v>2200</v>
      </c>
      <c r="AE30" s="6"/>
      <c r="AF30" s="6"/>
      <c r="AG30" s="6"/>
      <c r="AH30" s="6"/>
      <c r="AN30" s="54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0" s="54">
        <f>SUM(DATA_MAYO_2026[[#This Row],[15]:[30]])</f>
        <v>8700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0.14086419753086421</v>
      </c>
      <c r="N31" s="5">
        <f>6-ROUNDUP(_xlfn.RANK.EQ(DATA_MAYO_2026[[#This Row],[AL_AC]],DATA_MAYO_2026[AL_AC],0)/(COUNTA(DATA_MAYO_2026[AL_AC])/5),0)</f>
        <v>2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5705</v>
      </c>
      <c r="Q31" s="6">
        <f>VLOOKUP(DATA_MAYO_2026[[#This Row],[ASER_]],D1_MAYO_2026[[ASESOR_CRR]:[META]],2,0)</f>
        <v>40500</v>
      </c>
      <c r="R31" t="s">
        <v>38</v>
      </c>
      <c r="S31" s="47">
        <v>0</v>
      </c>
      <c r="T31">
        <v>0</v>
      </c>
      <c r="U31">
        <v>0</v>
      </c>
      <c r="V31">
        <v>580</v>
      </c>
      <c r="W31">
        <v>100</v>
      </c>
      <c r="X31">
        <v>1600</v>
      </c>
      <c r="Y31">
        <v>1500</v>
      </c>
      <c r="Z31">
        <v>0</v>
      </c>
      <c r="AA31">
        <v>0</v>
      </c>
      <c r="AB31" s="6">
        <v>0</v>
      </c>
      <c r="AC31" s="6">
        <v>1925</v>
      </c>
      <c r="AD31" s="6">
        <v>0</v>
      </c>
      <c r="AE31" s="6"/>
      <c r="AF31" s="6"/>
      <c r="AG31" s="6"/>
      <c r="AH31" s="6"/>
      <c r="AN31" s="54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1" s="54">
        <f>SUM(DATA_MAYO_2026[[#This Row],[15]:[30]])</f>
        <v>1925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0.35555555555555557</v>
      </c>
      <c r="E32" s="35" t="str">
        <f>D1_MAYO_2026[[#This Row],[SUPER]]</f>
        <v>KENNETH</v>
      </c>
      <c r="F32" t="s">
        <v>11</v>
      </c>
      <c r="G32" s="3">
        <v>14400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0.391358024691358</v>
      </c>
      <c r="N32" s="5">
        <f>6-ROUNDUP(_xlfn.RANK.EQ(DATA_MAYO_2026[[#This Row],[AL_AC]],DATA_MAYO_2026[AL_AC],0)/(COUNTA(DATA_MAYO_2026[AL_AC])/5),0)</f>
        <v>4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15850</v>
      </c>
      <c r="Q32" s="6">
        <f>VLOOKUP(DATA_MAYO_2026[[#This Row],[ASER_]],D1_MAYO_2026[[ASESOR_CRR]:[META]],2,0)</f>
        <v>40500</v>
      </c>
      <c r="R32" t="s">
        <v>35</v>
      </c>
      <c r="S32" s="45">
        <v>700</v>
      </c>
      <c r="T32">
        <v>2240</v>
      </c>
      <c r="U32">
        <v>0</v>
      </c>
      <c r="V32">
        <v>3000</v>
      </c>
      <c r="W32" s="5">
        <v>0</v>
      </c>
      <c r="X32" s="6">
        <v>800</v>
      </c>
      <c r="Y32" s="6">
        <v>1160</v>
      </c>
      <c r="Z32" s="6">
        <v>300</v>
      </c>
      <c r="AA32" s="6">
        <v>1000</v>
      </c>
      <c r="AB32" s="6">
        <v>450</v>
      </c>
      <c r="AC32" s="6">
        <v>6200</v>
      </c>
      <c r="AD32" s="6">
        <v>0</v>
      </c>
      <c r="AE32" s="6"/>
      <c r="AF32" s="6"/>
      <c r="AG32" s="6"/>
      <c r="AH32" s="6"/>
      <c r="AI32" s="6"/>
      <c r="AJ32" s="6"/>
      <c r="AK32" s="6"/>
      <c r="AL32" s="6"/>
      <c r="AM32" s="6"/>
      <c r="AN32" s="54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2" s="54">
        <f>SUM(DATA_MAYO_2026[[#This Row],[15]:[30]])</f>
        <v>6200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0.33333333333333331</v>
      </c>
      <c r="E33" s="35" t="str">
        <f>D1_MAYO_2026[[#This Row],[SUPER]]</f>
        <v>KENNETH</v>
      </c>
      <c r="F33" t="s">
        <v>105</v>
      </c>
      <c r="G33" s="3">
        <v>13500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0.95111111111111113</v>
      </c>
      <c r="N33" s="5">
        <f>6-ROUNDUP(_xlfn.RANK.EQ(DATA_MAYO_2026[[#This Row],[AL_AC]],DATA_MAYO_2026[AL_AC],0)/(COUNTA(DATA_MAYO_2026[AL_AC])/5),0)</f>
        <v>5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38520</v>
      </c>
      <c r="Q33" s="6">
        <f>VLOOKUP(DATA_MAYO_2026[[#This Row],[ASER_]],D1_MAYO_2026[[ASESOR_CRR]:[META]],2,0)</f>
        <v>40500</v>
      </c>
      <c r="R33" t="s">
        <v>97</v>
      </c>
      <c r="S33" s="45">
        <v>2725</v>
      </c>
      <c r="T33">
        <v>5000</v>
      </c>
      <c r="U33">
        <v>4285</v>
      </c>
      <c r="V33">
        <v>0</v>
      </c>
      <c r="W33" s="5">
        <v>480</v>
      </c>
      <c r="X33" s="6">
        <v>0</v>
      </c>
      <c r="Y33" s="6">
        <v>890</v>
      </c>
      <c r="Z33" s="6">
        <v>2800</v>
      </c>
      <c r="AA33" s="6">
        <v>900</v>
      </c>
      <c r="AB33" s="6">
        <v>9000</v>
      </c>
      <c r="AC33" s="6">
        <v>4420</v>
      </c>
      <c r="AD33" s="6">
        <v>8020</v>
      </c>
      <c r="AE33" s="6"/>
      <c r="AF33" s="6"/>
      <c r="AG33" s="6"/>
      <c r="AH33" s="6"/>
      <c r="AI33" s="6"/>
      <c r="AJ33" s="6"/>
      <c r="AK33" s="6"/>
      <c r="AL33" s="6"/>
      <c r="AM33" s="6"/>
      <c r="AN33" s="54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3" s="54">
        <f>SUM(DATA_MAYO_2026[[#This Row],[15]:[30]])</f>
        <v>12440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0.14086419753086421</v>
      </c>
      <c r="E34" s="35" t="str">
        <f>D1_MAYO_2026[[#This Row],[SUPER]]</f>
        <v>KENNETH</v>
      </c>
      <c r="F34" t="s">
        <v>38</v>
      </c>
      <c r="G34" s="3">
        <v>5705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0.33333333333333331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13500</v>
      </c>
      <c r="Q34" s="6">
        <f>VLOOKUP(DATA_MAYO_2026[[#This Row],[ASER_]],D1_MAYO_2026[[ASESOR_CRR]:[META]],2,0)</f>
        <v>40500</v>
      </c>
      <c r="R34" t="s">
        <v>105</v>
      </c>
      <c r="S34" s="45">
        <v>0</v>
      </c>
      <c r="T34">
        <v>4000</v>
      </c>
      <c r="U34">
        <v>0</v>
      </c>
      <c r="V34">
        <v>0</v>
      </c>
      <c r="W34" s="5">
        <v>3500</v>
      </c>
      <c r="X34" s="6">
        <v>500</v>
      </c>
      <c r="Y34" s="6">
        <v>0</v>
      </c>
      <c r="Z34" s="6">
        <v>0</v>
      </c>
      <c r="AA34" s="6">
        <v>0</v>
      </c>
      <c r="AB34" s="6">
        <v>0</v>
      </c>
      <c r="AC34" s="6">
        <v>5500</v>
      </c>
      <c r="AD34" s="6">
        <v>0</v>
      </c>
      <c r="AE34" s="6"/>
      <c r="AF34" s="6"/>
      <c r="AG34" s="6"/>
      <c r="AH34" s="6"/>
      <c r="AI34" s="6"/>
      <c r="AJ34" s="6"/>
      <c r="AK34" s="6"/>
      <c r="AL34" s="6"/>
      <c r="AM34" s="6"/>
      <c r="AN34" s="54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4" s="54">
        <f>SUM(DATA_MAYO_2026[[#This Row],[15]:[30]])</f>
        <v>5500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0.84246753246753248</v>
      </c>
      <c r="E35" s="35" t="str">
        <f>D1_MAYO_2026[[#This Row],[SUPER]]</f>
        <v>SANDY</v>
      </c>
      <c r="F35" t="s">
        <v>22</v>
      </c>
      <c r="G35" s="3">
        <v>32435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0.35555555555555557</v>
      </c>
      <c r="N35" s="5">
        <f>6-ROUNDUP(_xlfn.RANK.EQ(DATA_MAYO_2026[[#This Row],[AL_AC]],DATA_MAYO_2026[AL_AC],0)/(COUNTA(DATA_MAYO_2026[AL_AC])/5),0)</f>
        <v>3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14400</v>
      </c>
      <c r="Q35" s="6">
        <f>VLOOKUP(DATA_MAYO_2026[[#This Row],[ASER_]],D1_MAYO_2026[[ASESOR_CRR]:[META]],2,0)</f>
        <v>40500</v>
      </c>
      <c r="R35" t="s">
        <v>11</v>
      </c>
      <c r="S35" s="45">
        <v>0</v>
      </c>
      <c r="T35">
        <v>4500</v>
      </c>
      <c r="U35">
        <v>0</v>
      </c>
      <c r="V35">
        <v>2700</v>
      </c>
      <c r="W35" s="5">
        <v>0</v>
      </c>
      <c r="X35" s="6">
        <v>2500</v>
      </c>
      <c r="Y35" s="6">
        <v>0</v>
      </c>
      <c r="Z35" s="6">
        <v>500</v>
      </c>
      <c r="AA35" s="6">
        <v>800</v>
      </c>
      <c r="AB35" s="6">
        <v>2000</v>
      </c>
      <c r="AC35" s="6">
        <v>400</v>
      </c>
      <c r="AD35" s="6">
        <v>1000</v>
      </c>
      <c r="AE35" s="6"/>
      <c r="AF35" s="6"/>
      <c r="AG35" s="6"/>
      <c r="AH35" s="6"/>
      <c r="AI35" s="6"/>
      <c r="AJ35" s="6"/>
      <c r="AK35" s="6"/>
      <c r="AL35" s="6"/>
      <c r="AM35" s="6"/>
      <c r="AN35" s="54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5" s="54">
        <f>SUM(DATA_MAYO_2026[[#This Row],[15]:[30]])</f>
        <v>1400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0.72116883116883113</v>
      </c>
      <c r="E36" s="35" t="str">
        <f>D1_MAYO_2026[[#This Row],[SUPER]]</f>
        <v>SANDY</v>
      </c>
      <c r="F36" t="s">
        <v>493</v>
      </c>
      <c r="G36" s="3">
        <v>27765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0.7785185185185185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31530</v>
      </c>
      <c r="Q36" s="6">
        <f>VLOOKUP(DATA_MAYO_2026[[#This Row],[ASER_]],D1_MAYO_2026[[ASESOR_CRR]:[META]],2,0)</f>
        <v>40500</v>
      </c>
      <c r="R36" t="s">
        <v>19</v>
      </c>
      <c r="S36" s="45">
        <v>0</v>
      </c>
      <c r="T36">
        <v>0</v>
      </c>
      <c r="U36">
        <v>300</v>
      </c>
      <c r="V36">
        <v>0</v>
      </c>
      <c r="W36" s="5">
        <v>300</v>
      </c>
      <c r="X36" s="6">
        <v>21000</v>
      </c>
      <c r="Y36" s="6">
        <v>400</v>
      </c>
      <c r="Z36" s="6">
        <v>0</v>
      </c>
      <c r="AA36" s="6">
        <v>0</v>
      </c>
      <c r="AB36" s="6">
        <v>0</v>
      </c>
      <c r="AC36" s="6">
        <v>9500</v>
      </c>
      <c r="AD36" s="6">
        <v>30</v>
      </c>
      <c r="AE36" s="6"/>
      <c r="AF36" s="6"/>
      <c r="AG36" s="6"/>
      <c r="AH36" s="6"/>
      <c r="AI36" s="6"/>
      <c r="AJ36" s="6"/>
      <c r="AK36" s="6"/>
      <c r="AL36" s="6"/>
      <c r="AM36" s="6"/>
      <c r="AN36" s="54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6" s="54">
        <f>SUM(DATA_MAYO_2026[[#This Row],[15]:[30]])</f>
        <v>9530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0.51220779220779222</v>
      </c>
      <c r="E37" s="35" t="str">
        <f>D1_MAYO_2026[[#This Row],[SUPER]]</f>
        <v>SANDY</v>
      </c>
      <c r="F37" t="s">
        <v>96</v>
      </c>
      <c r="G37" s="3">
        <v>19720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0.73592592592592587</v>
      </c>
      <c r="N37" s="5">
        <f>6-ROUNDUP(_xlfn.RANK.EQ(DATA_MAYO_2026[[#This Row],[AL_AC]],DATA_MAYO_2026[AL_AC],0)/(COUNTA(DATA_MAYO_2026[AL_AC])/5),0)</f>
        <v>5</v>
      </c>
      <c r="O37" s="54" t="str">
        <f>IFERROR(VLOOKUP(DATA_MAYO_2026[[#This Row],[ASER_]],$B:$G,4,0),"")</f>
        <v>KENNETH</v>
      </c>
      <c r="P37" s="6">
        <f>VLOOKUP(DATA_MAYO_2026[[#This Row],[ASER_]],D1_MAYO_2026[[ASESOR_CRR]:[RECUPERO]],6,0)</f>
        <v>29805</v>
      </c>
      <c r="Q37" s="6">
        <f>VLOOKUP(DATA_MAYO_2026[[#This Row],[ASER_]],D1_MAYO_2026[[ASESOR_CRR]:[META]],2,0)</f>
        <v>40500</v>
      </c>
      <c r="R37" t="s">
        <v>34</v>
      </c>
      <c r="S37">
        <v>0</v>
      </c>
      <c r="T37">
        <v>6000</v>
      </c>
      <c r="U37">
        <v>910</v>
      </c>
      <c r="V37">
        <v>0</v>
      </c>
      <c r="W37" s="5">
        <v>8850</v>
      </c>
      <c r="X37" s="6">
        <v>2100</v>
      </c>
      <c r="Y37" s="6">
        <v>0</v>
      </c>
      <c r="Z37" s="6">
        <v>295</v>
      </c>
      <c r="AA37" s="6">
        <v>0</v>
      </c>
      <c r="AB37" s="6">
        <v>11050</v>
      </c>
      <c r="AC37" s="6">
        <v>0</v>
      </c>
      <c r="AD37" s="6">
        <v>600</v>
      </c>
      <c r="AE37" s="6"/>
      <c r="AF37" s="6"/>
      <c r="AG37" s="6"/>
      <c r="AH37" s="6"/>
      <c r="AI37" s="6"/>
      <c r="AJ37" s="6"/>
      <c r="AK37" s="6"/>
      <c r="AL37" s="6"/>
      <c r="AM37" s="6"/>
      <c r="AN37" s="54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O37" s="54">
        <f>SUM(DATA_MAYO_2026[[#This Row],[15]:[30]])</f>
        <v>600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0.48272727272727273</v>
      </c>
      <c r="E38" s="35" t="str">
        <f>D1_MAYO_2026[[#This Row],[SUPER]]</f>
        <v>SANDY</v>
      </c>
      <c r="F38" t="s">
        <v>32</v>
      </c>
      <c r="G38" s="3">
        <v>18585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0.13916666666666666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LEONOR</v>
      </c>
      <c r="P38" s="6">
        <f>VLOOKUP(DATA_MAYO_2026[[#This Row],[ASER_]],D1_MAYO_2026[[ASESOR_CRR]:[RECUPERO]],6,0)</f>
        <v>1670</v>
      </c>
      <c r="Q38" s="6">
        <f>VLOOKUP(DATA_MAYO_2026[[#This Row],[ASER_]],D1_MAYO_2026[[ASESOR_CRR]:[META]],2,0)</f>
        <v>12000</v>
      </c>
      <c r="R38" t="s">
        <v>49</v>
      </c>
      <c r="S38" s="45">
        <v>220</v>
      </c>
      <c r="T38">
        <v>0</v>
      </c>
      <c r="U38">
        <v>0</v>
      </c>
      <c r="V38">
        <v>500</v>
      </c>
      <c r="W38">
        <v>0</v>
      </c>
      <c r="X38" s="5">
        <v>0</v>
      </c>
      <c r="Y38" s="76">
        <v>400</v>
      </c>
      <c r="Z38" s="6">
        <v>0</v>
      </c>
      <c r="AA38" s="6">
        <v>400</v>
      </c>
      <c r="AB38" s="6">
        <v>0</v>
      </c>
      <c r="AC38" s="6">
        <v>150</v>
      </c>
      <c r="AD38" s="6">
        <v>0</v>
      </c>
      <c r="AE38" s="6"/>
      <c r="AF38" s="6"/>
      <c r="AG38" s="6"/>
      <c r="AH38" s="6"/>
      <c r="AI38" s="6"/>
      <c r="AJ38" s="6"/>
      <c r="AK38" s="6"/>
      <c r="AL38" s="6"/>
      <c r="AM38" s="6"/>
      <c r="AN38" s="54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8" s="54">
        <f>SUM(DATA_MAYO_2026[[#This Row],[15]:[30]])</f>
        <v>150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0.43922077922077923</v>
      </c>
      <c r="E39" s="35" t="str">
        <f>D1_MAYO_2026[[#This Row],[SUPER]]</f>
        <v>SANDY</v>
      </c>
      <c r="F39" t="s">
        <v>42</v>
      </c>
      <c r="G39" s="3">
        <v>16910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0.30416666666666664</v>
      </c>
      <c r="N39" s="5">
        <f>6-ROUNDUP(_xlfn.RANK.EQ(DATA_MAYO_2026[[#This Row],[AL_AC]],DATA_MAYO_2026[AL_AC],0)/(COUNTA(DATA_MAYO_2026[AL_AC])/5),0)</f>
        <v>3</v>
      </c>
      <c r="O39" s="54" t="str">
        <f>IFERROR(VLOOKUP(DATA_MAYO_2026[[#This Row],[ASER_]],$B:$G,4,0),"")</f>
        <v>LEONOR</v>
      </c>
      <c r="P39" s="6">
        <f>VLOOKUP(DATA_MAYO_2026[[#This Row],[ASER_]],D1_MAYO_2026[[ASESOR_CRR]:[RECUPERO]],6,0)</f>
        <v>3650</v>
      </c>
      <c r="Q39" s="6">
        <f>VLOOKUP(DATA_MAYO_2026[[#This Row],[ASER_]],D1_MAYO_2026[[ASESOR_CRR]:[META]],2,0)</f>
        <v>12000</v>
      </c>
      <c r="R39" t="s">
        <v>600</v>
      </c>
      <c r="S39" s="3">
        <v>750</v>
      </c>
      <c r="T39">
        <v>700</v>
      </c>
      <c r="U39">
        <v>0</v>
      </c>
      <c r="V39">
        <v>0</v>
      </c>
      <c r="W39">
        <v>1240</v>
      </c>
      <c r="X39" s="5">
        <v>0</v>
      </c>
      <c r="Y39" s="6">
        <v>0</v>
      </c>
      <c r="Z39" s="6">
        <v>150</v>
      </c>
      <c r="AA39" s="6">
        <v>810</v>
      </c>
      <c r="AB39" s="6">
        <v>0</v>
      </c>
      <c r="AC39" s="6">
        <v>0</v>
      </c>
      <c r="AD39" s="6">
        <v>0</v>
      </c>
      <c r="AE39" s="6"/>
      <c r="AF39" s="6"/>
      <c r="AG39" s="6"/>
      <c r="AH39" s="6"/>
      <c r="AI39" s="6"/>
      <c r="AJ39" s="6"/>
      <c r="AK39" s="6"/>
      <c r="AL39" s="6"/>
      <c r="AM39" s="6"/>
      <c r="AN39" s="54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39" s="54">
        <f>SUM(DATA_MAYO_2026[[#This Row],[15]:[30]])</f>
        <v>0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0.37702337662337659</v>
      </c>
      <c r="E40" s="35" t="str">
        <f>D1_MAYO_2026[[#This Row],[SUPER]]</f>
        <v>SANDY</v>
      </c>
      <c r="F40" t="s">
        <v>85</v>
      </c>
      <c r="G40" s="3">
        <v>14515.4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6.433333333333334E-2</v>
      </c>
      <c r="N40" s="5">
        <f>6-ROUNDUP(_xlfn.RANK.EQ(DATA_MAYO_2026[[#This Row],[AL_AC]],DATA_MAYO_2026[AL_AC],0)/(COUNTA(DATA_MAYO_2026[AL_AC])/5),0)</f>
        <v>1</v>
      </c>
      <c r="O40" s="54" t="str">
        <f>IFERROR(VLOOKUP(DATA_MAYO_2026[[#This Row],[ASER_]],$B:$G,4,0),"")</f>
        <v>LEONOR</v>
      </c>
      <c r="P40" s="6">
        <f>VLOOKUP(DATA_MAYO_2026[[#This Row],[ASER_]],D1_MAYO_2026[[ASESOR_CRR]:[RECUPERO]],6,0)</f>
        <v>772</v>
      </c>
      <c r="Q40" s="6">
        <f>VLOOKUP(DATA_MAYO_2026[[#This Row],[ASER_]],D1_MAYO_2026[[ASESOR_CRR]:[META]],2,0)</f>
        <v>12000</v>
      </c>
      <c r="R40" t="s">
        <v>50</v>
      </c>
      <c r="S40" s="3">
        <v>0</v>
      </c>
      <c r="T40">
        <v>0</v>
      </c>
      <c r="U40">
        <v>0</v>
      </c>
      <c r="V40">
        <v>500</v>
      </c>
      <c r="W40">
        <v>72</v>
      </c>
      <c r="X40" s="5">
        <v>0</v>
      </c>
      <c r="Y40" s="6">
        <v>0</v>
      </c>
      <c r="Z40" s="6">
        <v>0</v>
      </c>
      <c r="AA40" s="6">
        <v>0</v>
      </c>
      <c r="AB40" s="6">
        <v>0</v>
      </c>
      <c r="AC40" s="6">
        <v>200</v>
      </c>
      <c r="AD40" s="6">
        <v>0</v>
      </c>
      <c r="AE40" s="6"/>
      <c r="AF40" s="6"/>
      <c r="AG40" s="6"/>
      <c r="AH40" s="6"/>
      <c r="AI40" s="6"/>
      <c r="AJ40" s="6"/>
      <c r="AK40" s="6"/>
      <c r="AL40" s="6"/>
      <c r="AM40" s="6"/>
      <c r="AN40" s="54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0" s="54">
        <f>SUM(DATA_MAYO_2026[[#This Row],[15]:[30]])</f>
        <v>200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0.36441558441558441</v>
      </c>
      <c r="E41" s="35" t="str">
        <f>D1_MAYO_2026[[#This Row],[SUPER]]</f>
        <v>SANDY</v>
      </c>
      <c r="F41" t="s">
        <v>58</v>
      </c>
      <c r="G41" s="3">
        <v>14030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5"/>
      <c r="M41" s="5">
        <f>DATA_MAYO_2026[[#This Row],[RECUPERO]]/DATA_MAYO_2026[[#This Row],[META]]</f>
        <v>0.53333333333333333</v>
      </c>
      <c r="N41" s="5">
        <f>6-ROUNDUP(_xlfn.RANK.EQ(DATA_MAYO_2026[[#This Row],[AL_AC]],DATA_MAYO_2026[AL_AC],0)/(COUNTA(DATA_MAYO_2026[AL_AC])/5),0)</f>
        <v>5</v>
      </c>
      <c r="O41" s="54" t="str">
        <f>IFERROR(VLOOKUP(DATA_MAYO_2026[[#This Row],[ASER_]],$B:$G,4,0),"")</f>
        <v>LEONOR</v>
      </c>
      <c r="P41" s="6">
        <f>VLOOKUP(DATA_MAYO_2026[[#This Row],[ASER_]],D1_MAYO_2026[[ASESOR_CRR]:[RECUPERO]],6,0)</f>
        <v>6400</v>
      </c>
      <c r="Q41" s="6">
        <f>VLOOKUP(DATA_MAYO_2026[[#This Row],[ASER_]],D1_MAYO_2026[[ASESOR_CRR]:[META]],2,0)</f>
        <v>12000</v>
      </c>
      <c r="R41" t="s">
        <v>73</v>
      </c>
      <c r="S41" s="3">
        <v>0</v>
      </c>
      <c r="T41">
        <v>0</v>
      </c>
      <c r="U41">
        <v>950</v>
      </c>
      <c r="V41">
        <v>0</v>
      </c>
      <c r="W41">
        <v>0</v>
      </c>
      <c r="X41" s="5">
        <v>0</v>
      </c>
      <c r="Y41" s="6">
        <v>2500</v>
      </c>
      <c r="Z41" s="6">
        <v>300</v>
      </c>
      <c r="AA41" s="6">
        <v>0</v>
      </c>
      <c r="AB41" s="6">
        <v>750</v>
      </c>
      <c r="AC41" s="6">
        <v>400</v>
      </c>
      <c r="AD41" s="6">
        <v>1500</v>
      </c>
      <c r="AE41" s="6"/>
      <c r="AF41" s="6"/>
      <c r="AG41" s="6"/>
      <c r="AH41" s="6"/>
      <c r="AI41" s="6"/>
      <c r="AJ41" s="6"/>
      <c r="AK41" s="6"/>
      <c r="AL41" s="6"/>
      <c r="AM41" s="6"/>
      <c r="AN41" s="54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1" s="54">
        <f>SUM(DATA_MAYO_2026[[#This Row],[15]:[30]])</f>
        <v>1900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0.2487611111111111</v>
      </c>
      <c r="E42" s="35" t="str">
        <f>D1_MAYO_2026[[#This Row],[SUPER]]</f>
        <v>SANDY</v>
      </c>
      <c r="F42" t="s">
        <v>60</v>
      </c>
      <c r="G42" s="3">
        <v>17910.8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5"/>
      <c r="M42" s="5">
        <f>DATA_MAYO_2026[[#This Row],[RECUPERO]]/DATA_MAYO_2026[[#This Row],[META]]</f>
        <v>0.11166666666666666</v>
      </c>
      <c r="N42" s="5">
        <f>6-ROUNDUP(_xlfn.RANK.EQ(DATA_MAYO_2026[[#This Row],[AL_AC]],DATA_MAYO_2026[AL_AC],0)/(COUNTA(DATA_MAYO_2026[AL_AC])/5),0)</f>
        <v>1</v>
      </c>
      <c r="O42" s="54" t="str">
        <f>IFERROR(VLOOKUP(DATA_MAYO_2026[[#This Row],[ASER_]],$B:$G,4,0),"")</f>
        <v>LEONOR</v>
      </c>
      <c r="P42" s="6">
        <f>VLOOKUP(DATA_MAYO_2026[[#This Row],[ASER_]],D1_MAYO_2026[[ASESOR_CRR]:[RECUPERO]],6,0)</f>
        <v>1340</v>
      </c>
      <c r="Q42" s="6">
        <f>VLOOKUP(DATA_MAYO_2026[[#This Row],[ASER_]],D1_MAYO_2026[[ASESOR_CRR]:[META]],2,0)</f>
        <v>12000</v>
      </c>
      <c r="R42" t="s">
        <v>599</v>
      </c>
      <c r="S42" s="3">
        <v>0</v>
      </c>
      <c r="T42">
        <v>300</v>
      </c>
      <c r="U42">
        <v>350</v>
      </c>
      <c r="V42">
        <v>295</v>
      </c>
      <c r="W42">
        <v>0</v>
      </c>
      <c r="X42" s="5">
        <v>225</v>
      </c>
      <c r="Y42" s="6">
        <v>0</v>
      </c>
      <c r="Z42" s="6">
        <v>0</v>
      </c>
      <c r="AA42" s="6">
        <v>0</v>
      </c>
      <c r="AB42" s="6">
        <v>170</v>
      </c>
      <c r="AC42" s="6">
        <v>0</v>
      </c>
      <c r="AD42" s="6">
        <v>0</v>
      </c>
      <c r="AE42" s="6"/>
      <c r="AF42" s="6"/>
      <c r="AG42" s="6"/>
      <c r="AH42" s="6"/>
      <c r="AI42" s="6"/>
      <c r="AJ42" s="6"/>
      <c r="AK42" s="6"/>
      <c r="AL42" s="6"/>
      <c r="AM42" s="6"/>
      <c r="AN42" s="54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2" s="54">
        <f>SUM(DATA_MAYO_2026[[#This Row],[15]:[30]])</f>
        <v>0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0.10277777777777777</v>
      </c>
      <c r="E43" s="35" t="str">
        <f>D1_MAYO_2026[[#This Row],[SUPER]]</f>
        <v>SANDY</v>
      </c>
      <c r="F43" t="s">
        <v>79</v>
      </c>
      <c r="G43" s="3">
        <v>7400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0.13125000000000001</v>
      </c>
      <c r="N43" s="5">
        <f>6-ROUNDUP(_xlfn.RANK.EQ(DATA_MAYO_2026[[#This Row],[AL_AC]],DATA_MAYO_2026[AL_AC],0)/(COUNTA(DATA_MAYO_2026[AL_AC])/5),0)</f>
        <v>2</v>
      </c>
      <c r="O43" s="54" t="str">
        <f>IFERROR(VLOOKUP(DATA_MAYO_2026[[#This Row],[ASER_]],$B:$G,4,0),"")</f>
        <v>LEONOR</v>
      </c>
      <c r="P43" s="6">
        <f>VLOOKUP(DATA_MAYO_2026[[#This Row],[ASER_]],D1_MAYO_2026[[ASESOR_CRR]:[RECUPERO]],6,0)</f>
        <v>1575</v>
      </c>
      <c r="Q43" s="6">
        <f>VLOOKUP(DATA_MAYO_2026[[#This Row],[ASER_]],D1_MAYO_2026[[ASESOR_CRR]:[META]],2,0)</f>
        <v>12000</v>
      </c>
      <c r="R43" t="s">
        <v>77</v>
      </c>
      <c r="S43" s="3">
        <v>0</v>
      </c>
      <c r="T43">
        <v>0</v>
      </c>
      <c r="U43">
        <v>200</v>
      </c>
      <c r="V43">
        <v>600</v>
      </c>
      <c r="W43">
        <v>0</v>
      </c>
      <c r="X43" s="5">
        <v>351</v>
      </c>
      <c r="Y43" s="6">
        <v>0</v>
      </c>
      <c r="Z43" s="6">
        <v>0</v>
      </c>
      <c r="AA43" s="6">
        <v>0</v>
      </c>
      <c r="AB43" s="6">
        <v>0</v>
      </c>
      <c r="AC43" s="6">
        <v>424</v>
      </c>
      <c r="AD43" s="6">
        <v>0</v>
      </c>
      <c r="AE43" s="6"/>
      <c r="AF43" s="6"/>
      <c r="AG43" s="6"/>
      <c r="AH43" s="6"/>
      <c r="AI43" s="6"/>
      <c r="AJ43" s="6"/>
      <c r="AK43" s="6"/>
      <c r="AL43" s="6"/>
      <c r="AM43" s="6"/>
      <c r="AN43" s="54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3" s="54">
        <f>SUM(DATA_MAYO_2026[[#This Row],[15]:[30]])</f>
        <v>424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0.12805555555555556</v>
      </c>
      <c r="E44" s="35" t="str">
        <f>D1_MAYO_2026[[#This Row],[SUPER]]</f>
        <v>SANDY</v>
      </c>
      <c r="F44" t="s">
        <v>68</v>
      </c>
      <c r="G44" s="3">
        <v>9220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0.28958333333333336</v>
      </c>
      <c r="N44" s="5">
        <f>6-ROUNDUP(_xlfn.RANK.EQ(DATA_MAYO_2026[[#This Row],[AL_AC]],DATA_MAYO_2026[AL_AC],0)/(COUNTA(DATA_MAYO_2026[AL_AC])/5),0)</f>
        <v>3</v>
      </c>
      <c r="O44" s="54" t="str">
        <f>IFERROR(VLOOKUP(DATA_MAYO_2026[[#This Row],[ASER_]],$B:$G,4,0),"")</f>
        <v>LEONOR</v>
      </c>
      <c r="P44" s="6">
        <f>VLOOKUP(DATA_MAYO_2026[[#This Row],[ASER_]],D1_MAYO_2026[[ASESOR_CRR]:[RECUPERO]],6,0)</f>
        <v>3475</v>
      </c>
      <c r="Q44" s="6">
        <f>VLOOKUP(DATA_MAYO_2026[[#This Row],[ASER_]],D1_MAYO_2026[[ASESOR_CRR]:[META]],2,0)</f>
        <v>12000</v>
      </c>
      <c r="R44" t="s">
        <v>55</v>
      </c>
      <c r="S44">
        <v>325</v>
      </c>
      <c r="T44">
        <v>0</v>
      </c>
      <c r="U44">
        <v>380</v>
      </c>
      <c r="V44">
        <v>300</v>
      </c>
      <c r="W44">
        <v>0</v>
      </c>
      <c r="X44" s="5">
        <v>290</v>
      </c>
      <c r="Y44" s="6">
        <v>500</v>
      </c>
      <c r="Z44" s="6">
        <v>600</v>
      </c>
      <c r="AA44" s="6">
        <v>0</v>
      </c>
      <c r="AB44" s="6">
        <v>230</v>
      </c>
      <c r="AC44" s="6">
        <v>150</v>
      </c>
      <c r="AD44" s="6">
        <v>700</v>
      </c>
      <c r="AE44" s="6"/>
      <c r="AF44" s="6"/>
      <c r="AG44" s="6"/>
      <c r="AH44" s="6"/>
      <c r="AI44" s="6"/>
      <c r="AJ44" s="6"/>
      <c r="AK44" s="6"/>
      <c r="AL44" s="6"/>
      <c r="AM44" s="6"/>
      <c r="AN44" s="54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4" s="54">
        <f>SUM(DATA_MAYO_2026[[#This Row],[15]:[30]])</f>
        <v>850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5" s="34" cm="1">
        <f t="array" ref="C45">_xlfn.XLOOKUP(1,(TablaMeta[CONCAT]=$M$3&amp;$N$3&amp;D1_MAYO_2026[[#This Row],[SUPER]])*(TablaMeta[SEGG]=D1_MAYO_2026[[#This Row],[SEGMENTO]]),TablaMeta[Meta_Asesor])</f>
        <v>72000</v>
      </c>
      <c r="D45" s="35">
        <f>IF(D1_MAYO_2026[[#This Row],[RECUPERO]]="VACACIONES","VACACIONES",IFERROR(D1_MAYO_2026[[#This Row],[RECUPERO]]/D1_MAYO_2026[[#This Row],[META]],""))</f>
        <v>0</v>
      </c>
      <c r="E45" s="35" t="str">
        <f>D1_MAYO_2026[[#This Row],[SUPER]]</f>
        <v>SANDY</v>
      </c>
      <c r="F45" t="s">
        <v>75</v>
      </c>
      <c r="G45" s="3">
        <v>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5" s="55"/>
      <c r="M45" s="5">
        <f>DATA_MAYO_2026[[#This Row],[RECUPERO]]/DATA_MAYO_2026[[#This Row],[META]]</f>
        <v>0.4325</v>
      </c>
      <c r="N45" s="5">
        <f>6-ROUNDUP(_xlfn.RANK.EQ(DATA_MAYO_2026[[#This Row],[AL_AC]],DATA_MAYO_2026[AL_AC],0)/(COUNTA(DATA_MAYO_2026[AL_AC])/5),0)</f>
        <v>4</v>
      </c>
      <c r="O45" s="54" t="str">
        <f>IFERROR(VLOOKUP(DATA_MAYO_2026[[#This Row],[ASER_]],$B:$G,4,0),"")</f>
        <v>LEONOR</v>
      </c>
      <c r="P45" s="6">
        <f>VLOOKUP(DATA_MAYO_2026[[#This Row],[ASER_]],D1_MAYO_2026[[ASESOR_CRR]:[RECUPERO]],6,0)</f>
        <v>5190</v>
      </c>
      <c r="Q45" s="6">
        <f>VLOOKUP(DATA_MAYO_2026[[#This Row],[ASER_]],D1_MAYO_2026[[ASESOR_CRR]:[META]],2,0)</f>
        <v>12000</v>
      </c>
      <c r="R45" t="s">
        <v>549</v>
      </c>
      <c r="S45">
        <v>0</v>
      </c>
      <c r="T45">
        <v>250</v>
      </c>
      <c r="U45">
        <v>230</v>
      </c>
      <c r="V45">
        <v>400</v>
      </c>
      <c r="W45">
        <v>0</v>
      </c>
      <c r="X45" s="5">
        <v>430</v>
      </c>
      <c r="Y45" s="6">
        <v>930</v>
      </c>
      <c r="Z45" s="6">
        <v>0</v>
      </c>
      <c r="AA45" s="6">
        <v>0</v>
      </c>
      <c r="AB45" s="6">
        <v>750</v>
      </c>
      <c r="AC45" s="6">
        <v>2200</v>
      </c>
      <c r="AD45" s="6">
        <v>0</v>
      </c>
      <c r="AE45" s="6"/>
      <c r="AF45" s="6"/>
      <c r="AG45" s="6"/>
      <c r="AH45" s="6"/>
      <c r="AI45" s="6"/>
      <c r="AJ45" s="6"/>
      <c r="AK45" s="6"/>
      <c r="AL45" s="6"/>
      <c r="AM45" s="6"/>
      <c r="AN45" s="54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5" s="54">
        <f>SUM(DATA_MAYO_2026[[#This Row],[15]:[30]])</f>
        <v>2200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6" s="34" cm="1">
        <f t="array" ref="C46">_xlfn.XLOOKUP(1,(TablaMeta[CONCAT]=$M$3&amp;$N$3&amp;D1_MAYO_2026[[#This Row],[SUPER]])*(TablaMeta[SEGG]=D1_MAYO_2026[[#This Row],[SEGMENTO]]),TablaMeta[Meta_Asesor])</f>
        <v>29500</v>
      </c>
      <c r="D46" s="35">
        <f>IF(D1_MAYO_2026[[#This Row],[RECUPERO]]="VACACIONES","VACACIONES",IFERROR(D1_MAYO_2026[[#This Row],[RECUPERO]]/D1_MAYO_2026[[#This Row],[META]],""))</f>
        <v>0.82559322033898308</v>
      </c>
      <c r="E46" s="35" t="str">
        <f>D1_MAYO_2026[[#This Row],[SUPER]]</f>
        <v>JOHAN</v>
      </c>
      <c r="F46" t="s">
        <v>80</v>
      </c>
      <c r="G46" s="3">
        <v>24355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DATA_MAYO_2026[[#This Row],[RECUPERO]]/DATA_MAYO_2026[[#This Row],[META]]</f>
        <v>0.19883333333333333</v>
      </c>
      <c r="N46" s="5">
        <f>6-ROUNDUP(_xlfn.RANK.EQ(DATA_MAYO_2026[[#This Row],[AL_AC]],DATA_MAYO_2026[AL_AC],0)/(COUNTA(DATA_MAYO_2026[AL_AC])/5),0)</f>
        <v>2</v>
      </c>
      <c r="O46" s="54" t="str">
        <f>IFERROR(VLOOKUP(DATA_MAYO_2026[[#This Row],[ASER_]],$B:$G,4,0),"")</f>
        <v>LEONOR</v>
      </c>
      <c r="P46" s="6">
        <f>VLOOKUP(DATA_MAYO_2026[[#This Row],[ASER_]],D1_MAYO_2026[[ASESOR_CRR]:[RECUPERO]],6,0)</f>
        <v>2386</v>
      </c>
      <c r="Q46" s="6">
        <f>VLOOKUP(DATA_MAYO_2026[[#This Row],[ASER_]],D1_MAYO_2026[[ASESOR_CRR]:[META]],2,0)</f>
        <v>12000</v>
      </c>
      <c r="R46" t="s">
        <v>630</v>
      </c>
      <c r="S46">
        <v>0</v>
      </c>
      <c r="T46">
        <v>0</v>
      </c>
      <c r="U46">
        <v>0</v>
      </c>
      <c r="V46">
        <v>160</v>
      </c>
      <c r="W46">
        <v>0</v>
      </c>
      <c r="X46" s="5">
        <v>100</v>
      </c>
      <c r="Y46" s="6">
        <v>600</v>
      </c>
      <c r="Z46" s="6">
        <v>0</v>
      </c>
      <c r="AA46" s="6">
        <v>480</v>
      </c>
      <c r="AB46" s="6">
        <v>800</v>
      </c>
      <c r="AC46" s="6">
        <v>0</v>
      </c>
      <c r="AD46" s="6">
        <v>246</v>
      </c>
      <c r="AE46" s="6"/>
      <c r="AF46" s="6"/>
      <c r="AG46" s="6"/>
      <c r="AH46" s="6"/>
      <c r="AI46" s="6"/>
      <c r="AJ46" s="6"/>
      <c r="AK46" s="6"/>
      <c r="AL46" s="6"/>
      <c r="AM46" s="6"/>
      <c r="AN46" s="54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6" s="54">
        <f>SUM(DATA_MAYO_2026[[#This Row],[15]:[30]])</f>
        <v>246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0.45613559322033898</v>
      </c>
      <c r="E47" s="35" t="str">
        <f>D1_MAYO_2026[[#This Row],[SUPER]]</f>
        <v>JOHAN</v>
      </c>
      <c r="F47" t="s">
        <v>495</v>
      </c>
      <c r="G47" s="3">
        <v>13456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0.52741666666666664</v>
      </c>
      <c r="N47" s="5">
        <f>6-ROUNDUP(_xlfn.RANK.EQ(DATA_MAYO_2026[[#This Row],[AL_AC]],DATA_MAYO_2026[AL_AC],0)/(COUNTA(DATA_MAYO_2026[AL_AC])/5),0)</f>
        <v>5</v>
      </c>
      <c r="O47" s="54" t="str">
        <f>IFERROR(VLOOKUP(DATA_MAYO_2026[[#This Row],[ASER_]],$B:$G,4,0),"")</f>
        <v>LEONOR</v>
      </c>
      <c r="P47" s="6">
        <f>VLOOKUP(DATA_MAYO_2026[[#This Row],[ASER_]],D1_MAYO_2026[[ASESOR_CRR]:[RECUPERO]],6,0)</f>
        <v>6329</v>
      </c>
      <c r="Q47" s="6">
        <f>VLOOKUP(DATA_MAYO_2026[[#This Row],[ASER_]],D1_MAYO_2026[[ASESOR_CRR]:[META]],2,0)</f>
        <v>12000</v>
      </c>
      <c r="R47" t="s">
        <v>37</v>
      </c>
      <c r="S47">
        <v>225</v>
      </c>
      <c r="T47">
        <v>353</v>
      </c>
      <c r="U47">
        <v>0</v>
      </c>
      <c r="V47">
        <v>400</v>
      </c>
      <c r="W47">
        <v>700</v>
      </c>
      <c r="X47" s="5">
        <v>0</v>
      </c>
      <c r="Y47" s="6">
        <v>0</v>
      </c>
      <c r="Z47" s="6">
        <v>810</v>
      </c>
      <c r="AA47" s="6">
        <v>200</v>
      </c>
      <c r="AB47" s="6">
        <v>2916</v>
      </c>
      <c r="AC47" s="6">
        <v>500</v>
      </c>
      <c r="AD47" s="6">
        <v>225</v>
      </c>
      <c r="AE47" s="6"/>
      <c r="AF47" s="6"/>
      <c r="AG47" s="6"/>
      <c r="AH47" s="6"/>
      <c r="AI47" s="6"/>
      <c r="AJ47" s="6"/>
      <c r="AK47" s="6"/>
      <c r="AL47" s="6"/>
      <c r="AM47" s="6"/>
      <c r="AN47" s="54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AO47" s="54">
        <f>SUM(DATA_MAYO_2026[[#This Row],[15]:[30]])</f>
        <v>725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0.42033898305084744</v>
      </c>
      <c r="E48" s="35" t="str">
        <f>D1_MAYO_2026[[#This Row],[SUPER]]</f>
        <v>JOHAN</v>
      </c>
      <c r="F48" t="s">
        <v>41</v>
      </c>
      <c r="G48" s="3">
        <v>12400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0.1164</v>
      </c>
      <c r="N48" s="5">
        <f>6-ROUNDUP(_xlfn.RANK.EQ(DATA_MAYO_2026[[#This Row],[AL_AC]],DATA_MAYO_2026[AL_AC],0)/(COUNTA(DATA_MAYO_2026[AL_AC])/5),0)</f>
        <v>1</v>
      </c>
      <c r="O48" s="54" t="str">
        <f>IFERROR(VLOOKUP(DATA_MAYO_2026[[#This Row],[ASER_]],$B:$G,4,0),"")</f>
        <v>JORGE</v>
      </c>
      <c r="P48" s="6">
        <f>VLOOKUP(DATA_MAYO_2026[[#This Row],[ASER_]],D1_MAYO_2026[[ASESOR_CRR]:[RECUPERO]],6,0)</f>
        <v>6984</v>
      </c>
      <c r="Q48" s="6">
        <f>VLOOKUP(DATA_MAYO_2026[[#This Row],[ASER_]],D1_MAYO_2026[[ASESOR_CRR]:[META]],2,0)</f>
        <v>60000</v>
      </c>
      <c r="R48" t="s">
        <v>76</v>
      </c>
      <c r="S48">
        <v>0</v>
      </c>
      <c r="T48">
        <v>1034</v>
      </c>
      <c r="U48">
        <v>0</v>
      </c>
      <c r="V48">
        <v>0</v>
      </c>
      <c r="W48">
        <v>1950</v>
      </c>
      <c r="X48" s="5">
        <v>0</v>
      </c>
      <c r="Y48" s="6">
        <v>0</v>
      </c>
      <c r="Z48" s="6">
        <v>0</v>
      </c>
      <c r="AA48" s="6">
        <v>0</v>
      </c>
      <c r="AB48" s="6">
        <v>4000</v>
      </c>
      <c r="AC48" s="6">
        <v>0</v>
      </c>
      <c r="AD48" s="6">
        <v>0</v>
      </c>
      <c r="AE48" s="6"/>
      <c r="AF48" s="6"/>
      <c r="AG48" s="6"/>
      <c r="AH48" s="6"/>
      <c r="AI48" s="6"/>
      <c r="AJ48" s="6"/>
      <c r="AK48" s="6"/>
      <c r="AL48" s="6"/>
      <c r="AM48" s="6"/>
      <c r="AN48" s="54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8" s="54">
        <f>SUM(DATA_MAYO_2026[[#This Row],[15]:[30]])</f>
        <v>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0.30637288135593221</v>
      </c>
      <c r="E49" s="35" t="str">
        <f>D1_MAYO_2026[[#This Row],[SUPER]]</f>
        <v>JOHAN</v>
      </c>
      <c r="F49" t="s">
        <v>26</v>
      </c>
      <c r="G49" s="3">
        <v>9038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4.6850000000000003E-2</v>
      </c>
      <c r="N49" s="5">
        <f>6-ROUNDUP(_xlfn.RANK.EQ(DATA_MAYO_2026[[#This Row],[AL_AC]],DATA_MAYO_2026[AL_AC],0)/(COUNTA(DATA_MAYO_2026[AL_AC])/5),0)</f>
        <v>1</v>
      </c>
      <c r="O49" s="54" t="str">
        <f>IFERROR(VLOOKUP(DATA_MAYO_2026[[#This Row],[ASER_]],$B:$G,4,0),"")</f>
        <v>JORGE</v>
      </c>
      <c r="P49" s="6">
        <f>VLOOKUP(DATA_MAYO_2026[[#This Row],[ASER_]],D1_MAYO_2026[[ASESOR_CRR]:[RECUPERO]],6,0)</f>
        <v>2811</v>
      </c>
      <c r="Q49" s="6">
        <f>VLOOKUP(DATA_MAYO_2026[[#This Row],[ASER_]],D1_MAYO_2026[[ASESOR_CRR]:[META]],2,0)</f>
        <v>60000</v>
      </c>
      <c r="R49" t="s">
        <v>15</v>
      </c>
      <c r="S49">
        <v>0</v>
      </c>
      <c r="T49">
        <v>0</v>
      </c>
      <c r="U49">
        <v>0</v>
      </c>
      <c r="V49">
        <v>2100</v>
      </c>
      <c r="W49">
        <v>210</v>
      </c>
      <c r="X49" s="5">
        <v>0</v>
      </c>
      <c r="Y49" s="6">
        <v>0</v>
      </c>
      <c r="Z49" s="6">
        <v>0</v>
      </c>
      <c r="AA49" s="6">
        <v>0</v>
      </c>
      <c r="AB49" s="6">
        <v>100</v>
      </c>
      <c r="AC49" s="6">
        <v>0</v>
      </c>
      <c r="AD49" s="6">
        <v>401</v>
      </c>
      <c r="AE49" s="6"/>
      <c r="AF49" s="6"/>
      <c r="AG49" s="6"/>
      <c r="AH49" s="6"/>
      <c r="AI49" s="6"/>
      <c r="AJ49" s="6"/>
      <c r="AK49" s="6"/>
      <c r="AL49" s="6"/>
      <c r="AM49" s="6"/>
      <c r="AN49" s="54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49" s="54">
        <f>SUM(DATA_MAYO_2026[[#This Row],[15]:[30]])</f>
        <v>401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0.30081355932203391</v>
      </c>
      <c r="E50" s="35" t="str">
        <f>D1_MAYO_2026[[#This Row],[SUPER]]</f>
        <v>JOHAN</v>
      </c>
      <c r="F50" t="s">
        <v>12</v>
      </c>
      <c r="G50" s="3">
        <v>8874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0.12598333333333334</v>
      </c>
      <c r="N50" s="5">
        <f>6-ROUNDUP(_xlfn.RANK.EQ(DATA_MAYO_2026[[#This Row],[AL_AC]],DATA_MAYO_2026[AL_AC],0)/(COUNTA(DATA_MAYO_2026[AL_AC])/5),0)</f>
        <v>2</v>
      </c>
      <c r="O50" s="54" t="str">
        <f>IFERROR(VLOOKUP(DATA_MAYO_2026[[#This Row],[ASER_]],$B:$G,4,0),"")</f>
        <v>JORGE</v>
      </c>
      <c r="P50" s="6">
        <f>VLOOKUP(DATA_MAYO_2026[[#This Row],[ASER_]],D1_MAYO_2026[[ASESOR_CRR]:[RECUPERO]],6,0)</f>
        <v>7559</v>
      </c>
      <c r="Q50" s="6">
        <f>VLOOKUP(DATA_MAYO_2026[[#This Row],[ASER_]],D1_MAYO_2026[[ASESOR_CRR]:[META]],2,0)</f>
        <v>60000</v>
      </c>
      <c r="R50" t="s">
        <v>65</v>
      </c>
      <c r="S50">
        <v>0</v>
      </c>
      <c r="T50">
        <v>0</v>
      </c>
      <c r="U50">
        <v>2281</v>
      </c>
      <c r="V50">
        <v>265</v>
      </c>
      <c r="W50">
        <v>2185</v>
      </c>
      <c r="X50" s="5">
        <v>0</v>
      </c>
      <c r="Y50" s="6">
        <v>0</v>
      </c>
      <c r="Z50" s="6">
        <v>1000</v>
      </c>
      <c r="AA50" s="6">
        <v>0</v>
      </c>
      <c r="AB50" s="6">
        <v>308</v>
      </c>
      <c r="AC50" s="6">
        <v>1520</v>
      </c>
      <c r="AD50" s="6">
        <v>0</v>
      </c>
      <c r="AE50" s="6"/>
      <c r="AF50" s="6"/>
      <c r="AG50" s="6"/>
      <c r="AH50" s="6"/>
      <c r="AI50" s="6"/>
      <c r="AJ50" s="6"/>
      <c r="AK50" s="6"/>
      <c r="AL50" s="6"/>
      <c r="AM50" s="6"/>
      <c r="AN50" s="54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0" s="54">
        <f>SUM(DATA_MAYO_2026[[#This Row],[15]:[30]])</f>
        <v>1520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0.27281355932203388</v>
      </c>
      <c r="E51" s="35" t="str">
        <f>D1_MAYO_2026[[#This Row],[SUPER]]</f>
        <v>JOHAN</v>
      </c>
      <c r="F51" t="s">
        <v>61</v>
      </c>
      <c r="G51" s="3">
        <v>8048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0.36833333333333335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JORGE</v>
      </c>
      <c r="P51" s="6">
        <f>VLOOKUP(DATA_MAYO_2026[[#This Row],[ASER_]],D1_MAYO_2026[[ASESOR_CRR]:[RECUPERO]],6,0)</f>
        <v>22100</v>
      </c>
      <c r="Q51" s="6">
        <f>VLOOKUP(DATA_MAYO_2026[[#This Row],[ASER_]],D1_MAYO_2026[[ASESOR_CRR]:[META]],2,0)</f>
        <v>60000</v>
      </c>
      <c r="R51" t="s">
        <v>10</v>
      </c>
      <c r="S51">
        <v>0</v>
      </c>
      <c r="T51">
        <v>0</v>
      </c>
      <c r="U51">
        <v>0</v>
      </c>
      <c r="V51">
        <v>8000</v>
      </c>
      <c r="W51">
        <v>0</v>
      </c>
      <c r="X51" s="5">
        <v>0</v>
      </c>
      <c r="Y51" s="6">
        <v>600</v>
      </c>
      <c r="Z51" s="6">
        <v>8000</v>
      </c>
      <c r="AA51" s="6">
        <v>0</v>
      </c>
      <c r="AB51" s="6">
        <v>2200</v>
      </c>
      <c r="AC51" s="6">
        <v>0</v>
      </c>
      <c r="AD51" s="6">
        <v>3300</v>
      </c>
      <c r="AE51" s="6"/>
      <c r="AF51" s="6"/>
      <c r="AG51" s="6"/>
      <c r="AH51" s="6"/>
      <c r="AI51" s="6"/>
      <c r="AJ51" s="6"/>
      <c r="AK51" s="6"/>
      <c r="AL51" s="6"/>
      <c r="AM51" s="6"/>
      <c r="AN51" s="54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1" s="54">
        <f>SUM(DATA_MAYO_2026[[#This Row],[15]:[30]])</f>
        <v>3300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0.25440677966101694</v>
      </c>
      <c r="E52" s="35" t="str">
        <f>D1_MAYO_2026[[#This Row],[SUPER]]</f>
        <v>JOHAN</v>
      </c>
      <c r="F52" t="s">
        <v>639</v>
      </c>
      <c r="G52" s="3">
        <v>7505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5.7500000000000002E-2</v>
      </c>
      <c r="N52" s="5">
        <f>6-ROUNDUP(_xlfn.RANK.EQ(DATA_MAYO_2026[[#This Row],[AL_AC]],DATA_MAYO_2026[AL_AC],0)/(COUNTA(DATA_MAYO_2026[AL_AC])/5),0)</f>
        <v>1</v>
      </c>
      <c r="O52" s="54" t="str">
        <f>IFERROR(VLOOKUP(DATA_MAYO_2026[[#This Row],[ASER_]],$B:$G,4,0),"")</f>
        <v>JORGE</v>
      </c>
      <c r="P52" s="6">
        <f>VLOOKUP(DATA_MAYO_2026[[#This Row],[ASER_]],D1_MAYO_2026[[ASESOR_CRR]:[RECUPERO]],6,0)</f>
        <v>3450</v>
      </c>
      <c r="Q52" s="6">
        <f>VLOOKUP(DATA_MAYO_2026[[#This Row],[ASER_]],D1_MAYO_2026[[ASESOR_CRR]:[META]],2,0)</f>
        <v>60000</v>
      </c>
      <c r="R52" t="s">
        <v>24</v>
      </c>
      <c r="S52">
        <v>0</v>
      </c>
      <c r="T52">
        <v>100</v>
      </c>
      <c r="U52">
        <v>350</v>
      </c>
      <c r="V52">
        <v>0</v>
      </c>
      <c r="W52">
        <v>0</v>
      </c>
      <c r="X52" s="5">
        <v>0</v>
      </c>
      <c r="Y52" s="6">
        <v>0</v>
      </c>
      <c r="Z52" s="6">
        <v>0</v>
      </c>
      <c r="AA52" s="6">
        <v>0</v>
      </c>
      <c r="AB52" s="6">
        <v>500</v>
      </c>
      <c r="AC52" s="6">
        <v>2000</v>
      </c>
      <c r="AD52" s="6">
        <v>500</v>
      </c>
      <c r="AE52" s="6"/>
      <c r="AF52" s="6"/>
      <c r="AG52" s="6"/>
      <c r="AH52" s="6"/>
      <c r="AI52" s="6"/>
      <c r="AJ52" s="6"/>
      <c r="AK52" s="6"/>
      <c r="AL52" s="6"/>
      <c r="AM52" s="6"/>
      <c r="AN52" s="54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2" s="54">
        <f>SUM(DATA_MAYO_2026[[#This Row],[15]:[30]])</f>
        <v>2500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87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87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3" s="87" cm="1">
        <f t="array" ref="C53">_xlfn.XLOOKUP(1,(TablaMeta[CONCAT]=$M$3&amp;$N$3&amp;D1_MAYO_2026[[#This Row],[SUPER]])*(TablaMeta[SEGG]=D1_MAYO_2026[[#This Row],[SEGMENTO]]),TablaMeta[Meta_Asesor])</f>
        <v>29500</v>
      </c>
      <c r="D53" s="88">
        <f>IF(D1_MAYO_2026[[#This Row],[RECUPERO]]="VACACIONES","VACACIONES",IFERROR(D1_MAYO_2026[[#This Row],[RECUPERO]]/D1_MAYO_2026[[#This Row],[META]],""))</f>
        <v>0.15457627118644068</v>
      </c>
      <c r="E53" s="35" t="str">
        <f>D1_MAYO_2026[[#This Row],[SUPER]]</f>
        <v>JOHAN</v>
      </c>
      <c r="F53" t="s">
        <v>109</v>
      </c>
      <c r="G53" s="3">
        <v>4560</v>
      </c>
      <c r="H53" s="89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0.41616666666666668</v>
      </c>
      <c r="N53" s="5">
        <f>6-ROUNDUP(_xlfn.RANK.EQ(DATA_MAYO_2026[[#This Row],[AL_AC]],DATA_MAYO_2026[AL_AC],0)/(COUNTA(DATA_MAYO_2026[AL_AC])/5),0)</f>
        <v>4</v>
      </c>
      <c r="O53" s="54" t="str">
        <f>IFERROR(VLOOKUP(DATA_MAYO_2026[[#This Row],[ASER_]],$B:$G,4,0),"")</f>
        <v>JORGE</v>
      </c>
      <c r="P53" s="6">
        <f>VLOOKUP(DATA_MAYO_2026[[#This Row],[ASER_]],D1_MAYO_2026[[ASESOR_CRR]:[RECUPERO]],6,0)</f>
        <v>24970</v>
      </c>
      <c r="Q53" s="6">
        <f>VLOOKUP(DATA_MAYO_2026[[#This Row],[ASER_]],D1_MAYO_2026[[ASESOR_CRR]:[META]],2,0)</f>
        <v>60000</v>
      </c>
      <c r="R53" t="s">
        <v>13</v>
      </c>
      <c r="S53">
        <v>5000</v>
      </c>
      <c r="T53">
        <v>7000</v>
      </c>
      <c r="U53">
        <v>2700</v>
      </c>
      <c r="V53">
        <v>0</v>
      </c>
      <c r="W53">
        <v>3000</v>
      </c>
      <c r="X53" s="5">
        <v>4970</v>
      </c>
      <c r="Y53" s="6">
        <v>0</v>
      </c>
      <c r="Z53" s="6">
        <v>2300</v>
      </c>
      <c r="AA53" s="6">
        <v>0</v>
      </c>
      <c r="AB53" s="6">
        <v>0</v>
      </c>
      <c r="AC53" s="6">
        <v>0</v>
      </c>
      <c r="AD53" s="6">
        <v>0</v>
      </c>
      <c r="AE53" s="6"/>
      <c r="AF53" s="6"/>
      <c r="AG53" s="6"/>
      <c r="AH53" s="6"/>
      <c r="AI53" s="6"/>
      <c r="AJ53" s="6"/>
      <c r="AK53" s="6"/>
      <c r="AL53" s="6"/>
      <c r="AM53" s="6"/>
      <c r="AN53" s="54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3" s="54">
        <f>SUM(DATA_MAYO_2026[[#This Row],[15]:[30]])</f>
        <v>0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87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87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4" s="87" cm="1">
        <f t="array" ref="C54">_xlfn.XLOOKUP(1,(TablaMeta[CONCAT]=$M$3&amp;$N$3&amp;D1_MAYO_2026[[#This Row],[SUPER]])*(TablaMeta[SEGG]=D1_MAYO_2026[[#This Row],[SEGMENTO]]),TablaMeta[Meta_Asesor])</f>
        <v>29500</v>
      </c>
      <c r="D54" s="88">
        <f>IF(D1_MAYO_2026[[#This Row],[RECUPERO]]="VACACIONES","VACACIONES",IFERROR(D1_MAYO_2026[[#This Row],[RECUPERO]]/D1_MAYO_2026[[#This Row],[META]],""))</f>
        <v>0.13389830508474576</v>
      </c>
      <c r="E54" s="35" t="str">
        <f>D1_MAYO_2026[[#This Row],[SUPER]]</f>
        <v>JOHAN</v>
      </c>
      <c r="F54" t="s">
        <v>72</v>
      </c>
      <c r="G54" s="3">
        <v>3950</v>
      </c>
      <c r="H54" s="89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90">
        <f>DATA_MAYO_2026[[#This Row],[RECUPERO]]/DATA_MAYO_2026[[#This Row],[META]]</f>
        <v>0.29321666666666668</v>
      </c>
      <c r="N54" s="90">
        <f>6-ROUNDUP(_xlfn.RANK.EQ(DATA_MAYO_2026[[#This Row],[AL_AC]],DATA_MAYO_2026[AL_AC],0)/(COUNTA(DATA_MAYO_2026[AL_AC])/5),0)</f>
        <v>3</v>
      </c>
      <c r="O54" s="91" t="str">
        <f>IFERROR(VLOOKUP(DATA_MAYO_2026[[#This Row],[ASER_]],$B:$G,4,0),"")</f>
        <v>JORGE</v>
      </c>
      <c r="P54" s="92">
        <f>VLOOKUP(DATA_MAYO_2026[[#This Row],[ASER_]],D1_MAYO_2026[[ASESOR_CRR]:[RECUPERO]],6,0)</f>
        <v>17593</v>
      </c>
      <c r="Q54" s="92">
        <f>VLOOKUP(DATA_MAYO_2026[[#This Row],[ASER_]],D1_MAYO_2026[[ASESOR_CRR]:[META]],2,0)</f>
        <v>60000</v>
      </c>
      <c r="R54" s="89" t="s">
        <v>25</v>
      </c>
      <c r="S54" s="89">
        <v>0</v>
      </c>
      <c r="T54" s="89">
        <v>6000</v>
      </c>
      <c r="U54" s="89">
        <v>6623</v>
      </c>
      <c r="V54" s="89">
        <v>0</v>
      </c>
      <c r="W54" s="89">
        <v>0</v>
      </c>
      <c r="X54" s="90">
        <v>300</v>
      </c>
      <c r="Y54" s="92">
        <v>0</v>
      </c>
      <c r="Z54" s="92">
        <v>0</v>
      </c>
      <c r="AA54" s="92">
        <v>1500</v>
      </c>
      <c r="AB54" s="6">
        <v>0</v>
      </c>
      <c r="AC54" s="6">
        <v>3170</v>
      </c>
      <c r="AD54" s="6">
        <v>0</v>
      </c>
      <c r="AE54" s="6"/>
      <c r="AF54" s="6"/>
      <c r="AG54" s="6"/>
      <c r="AH54" s="6"/>
      <c r="AI54" s="6"/>
      <c r="AJ54" s="6"/>
      <c r="AK54" s="6"/>
      <c r="AL54" s="92"/>
      <c r="AM54" s="92"/>
      <c r="AN54" s="91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4" s="91">
        <f>SUM(DATA_MAYO_2026[[#This Row],[15]:[30]])</f>
        <v>3170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87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87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5" s="87" cm="1">
        <f t="array" ref="C55">_xlfn.XLOOKUP(1,(TablaMeta[CONCAT]=$M$3&amp;$N$3&amp;D1_MAYO_2026[[#This Row],[SUPER]])*(TablaMeta[SEGG]=D1_MAYO_2026[[#This Row],[SEGMENTO]]),TablaMeta[Meta_Asesor])</f>
        <v>29500</v>
      </c>
      <c r="D55" s="88">
        <f>IF(D1_MAYO_2026[[#This Row],[RECUPERO]]="VACACIONES","VACACIONES",IFERROR(D1_MAYO_2026[[#This Row],[RECUPERO]]/D1_MAYO_2026[[#This Row],[META]],""))</f>
        <v>4.0677966101694912E-2</v>
      </c>
      <c r="E55" s="35" t="str">
        <f>D1_MAYO_2026[[#This Row],[SUPER]]</f>
        <v>JOHAN</v>
      </c>
      <c r="F55" t="s">
        <v>51</v>
      </c>
      <c r="G55" s="3">
        <v>1200</v>
      </c>
      <c r="H55" s="89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90">
        <f>DATA_MAYO_2026[[#This Row],[RECUPERO]]/DATA_MAYO_2026[[#This Row],[META]]</f>
        <v>3.6666666666666667E-2</v>
      </c>
      <c r="N55" s="90">
        <f>6-ROUNDUP(_xlfn.RANK.EQ(DATA_MAYO_2026[[#This Row],[AL_AC]],DATA_MAYO_2026[AL_AC],0)/(COUNTA(DATA_MAYO_2026[AL_AC])/5),0)</f>
        <v>1</v>
      </c>
      <c r="O55" s="91" t="str">
        <f>IFERROR(VLOOKUP(DATA_MAYO_2026[[#This Row],[ASER_]],$B:$G,4,0),"")</f>
        <v>JORGE</v>
      </c>
      <c r="P55" s="92">
        <f>VLOOKUP(DATA_MAYO_2026[[#This Row],[ASER_]],D1_MAYO_2026[[ASESOR_CRR]:[RECUPERO]],6,0)</f>
        <v>2200</v>
      </c>
      <c r="Q55" s="92">
        <f>VLOOKUP(DATA_MAYO_2026[[#This Row],[ASER_]],D1_MAYO_2026[[ASESOR_CRR]:[META]],2,0)</f>
        <v>60000</v>
      </c>
      <c r="R55" s="89" t="s">
        <v>81</v>
      </c>
      <c r="S55" s="89">
        <v>0</v>
      </c>
      <c r="T55" s="89">
        <v>0</v>
      </c>
      <c r="U55" s="89">
        <v>0</v>
      </c>
      <c r="V55" s="89">
        <v>0</v>
      </c>
      <c r="W55" s="89">
        <v>0</v>
      </c>
      <c r="X55" s="90">
        <v>0</v>
      </c>
      <c r="Y55" s="92">
        <v>2000</v>
      </c>
      <c r="Z55" s="92">
        <v>0</v>
      </c>
      <c r="AA55" s="92">
        <v>0</v>
      </c>
      <c r="AB55" s="6">
        <v>200</v>
      </c>
      <c r="AC55" s="6">
        <v>0</v>
      </c>
      <c r="AD55" s="6">
        <v>0</v>
      </c>
      <c r="AE55" s="6"/>
      <c r="AF55" s="6"/>
      <c r="AG55" s="6"/>
      <c r="AH55" s="6"/>
      <c r="AI55" s="6"/>
      <c r="AJ55" s="6"/>
      <c r="AK55" s="6"/>
      <c r="AL55" s="92"/>
      <c r="AM55" s="92"/>
      <c r="AN55" s="91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55" s="91">
        <f>SUM(DATA_MAYO_2026[[#This Row],[15]:[30]])</f>
        <v>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90">
        <f>DATA_MAYO_2026[[#This Row],[RECUPERO]]/DATA_MAYO_2026[[#This Row],[META]]</f>
        <v>0.05</v>
      </c>
      <c r="N56" s="90">
        <f>6-ROUNDUP(_xlfn.RANK.EQ(DATA_MAYO_2026[[#This Row],[AL_AC]],DATA_MAYO_2026[AL_AC],0)/(COUNTA(DATA_MAYO_2026[AL_AC])/5),0)</f>
        <v>1</v>
      </c>
      <c r="O56" s="91" t="str">
        <f>IFERROR(VLOOKUP(DATA_MAYO_2026[[#This Row],[ASER_]],$B:$G,4,0),"")</f>
        <v>JORGE</v>
      </c>
      <c r="P56" s="92">
        <f>VLOOKUP(DATA_MAYO_2026[[#This Row],[ASER_]],D1_MAYO_2026[[ASESOR_CRR]:[RECUPERO]],6,0)</f>
        <v>1800</v>
      </c>
      <c r="Q56" s="92">
        <f>VLOOKUP(DATA_MAYO_2026[[#This Row],[ASER_]],D1_MAYO_2026[[ASESOR_CRR]:[META]],2,0)</f>
        <v>36000</v>
      </c>
      <c r="R56" s="89" t="s">
        <v>59</v>
      </c>
      <c r="S56" s="89"/>
      <c r="T56" s="89"/>
      <c r="U56" s="89"/>
      <c r="V56" s="89"/>
      <c r="W56" s="89"/>
      <c r="X56" s="90"/>
      <c r="Y56" s="92"/>
      <c r="Z56" s="92"/>
      <c r="AA56" s="92"/>
      <c r="AB56" s="6"/>
      <c r="AC56" s="6">
        <v>1800</v>
      </c>
      <c r="AD56" s="6">
        <v>0</v>
      </c>
      <c r="AE56" s="6"/>
      <c r="AF56" s="6"/>
      <c r="AG56" s="6"/>
      <c r="AH56" s="6"/>
      <c r="AI56" s="6"/>
      <c r="AJ56" s="6"/>
      <c r="AK56" s="6"/>
      <c r="AL56" s="92"/>
      <c r="AM56" s="92"/>
      <c r="AN56" s="91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S1 - IND</v>
      </c>
      <c r="AO56" s="91">
        <f>SUM(DATA_MAYO_2026[[#This Row],[15]:[30]])</f>
        <v>1800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5">
    <cfRule type="containsText" dxfId="3" priority="3" operator="containsText" text="kenneth">
      <formula>NOT(ISERROR(SEARCH("kenneth",E3)))</formula>
    </cfRule>
  </conditionalFormatting>
  <conditionalFormatting sqref="R9:R56">
    <cfRule type="duplicateValues" dxfId="2" priority="117"/>
  </conditionalFormatting>
  <conditionalFormatting sqref="F3:F55">
    <cfRule type="duplicateValues" dxfId="1" priority="120"/>
  </conditionalFormatting>
  <conditionalFormatting sqref="B3:B55">
    <cfRule type="duplicateValues" dxfId="0" priority="122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8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s="89" t="s">
        <v>574</v>
      </c>
      <c r="B2" s="89" t="s">
        <v>219</v>
      </c>
      <c r="C2">
        <v>74122258</v>
      </c>
      <c r="D2" s="89" t="s">
        <v>6</v>
      </c>
      <c r="E2" s="89" t="s">
        <v>133</v>
      </c>
      <c r="F2" s="89" t="s">
        <v>575</v>
      </c>
      <c r="G2" s="55">
        <v>44022</v>
      </c>
      <c r="H2">
        <v>71</v>
      </c>
      <c r="I2" s="89" t="s">
        <v>159</v>
      </c>
      <c r="J2" s="55"/>
    </row>
    <row r="3" spans="1:10" x14ac:dyDescent="0.25">
      <c r="A3" s="89" t="s">
        <v>574</v>
      </c>
      <c r="B3" s="89" t="s">
        <v>222</v>
      </c>
      <c r="C3">
        <v>75000131</v>
      </c>
      <c r="D3" s="89" t="s">
        <v>125</v>
      </c>
      <c r="E3" s="89" t="s">
        <v>133</v>
      </c>
      <c r="F3" s="89" t="s">
        <v>575</v>
      </c>
      <c r="G3" s="55">
        <v>44872</v>
      </c>
      <c r="H3">
        <v>43</v>
      </c>
      <c r="I3" s="89" t="s">
        <v>158</v>
      </c>
      <c r="J3" s="55"/>
    </row>
    <row r="4" spans="1:10" x14ac:dyDescent="0.25">
      <c r="A4" s="89" t="s">
        <v>574</v>
      </c>
      <c r="B4" s="89" t="s">
        <v>226</v>
      </c>
      <c r="C4">
        <v>73049631</v>
      </c>
      <c r="D4" s="89" t="s">
        <v>3</v>
      </c>
      <c r="E4" s="89" t="s">
        <v>133</v>
      </c>
      <c r="F4" s="89" t="s">
        <v>575</v>
      </c>
      <c r="G4" s="55">
        <v>43506</v>
      </c>
      <c r="H4">
        <v>88</v>
      </c>
      <c r="I4" s="89" t="s">
        <v>157</v>
      </c>
      <c r="J4" s="55"/>
    </row>
    <row r="5" spans="1:10" x14ac:dyDescent="0.25">
      <c r="A5" s="89" t="s">
        <v>574</v>
      </c>
      <c r="B5" s="89" t="s">
        <v>214</v>
      </c>
      <c r="C5">
        <v>46872195</v>
      </c>
      <c r="D5" s="89" t="s">
        <v>7</v>
      </c>
      <c r="E5" s="89" t="s">
        <v>133</v>
      </c>
      <c r="F5" s="89" t="s">
        <v>575</v>
      </c>
      <c r="G5" s="55">
        <v>43805</v>
      </c>
      <c r="H5">
        <v>78</v>
      </c>
      <c r="I5" s="89" t="s">
        <v>159</v>
      </c>
      <c r="J5" s="55"/>
    </row>
    <row r="6" spans="1:10" x14ac:dyDescent="0.25">
      <c r="A6" s="89" t="s">
        <v>574</v>
      </c>
      <c r="B6" s="89" t="s">
        <v>224</v>
      </c>
      <c r="C6">
        <v>70984733</v>
      </c>
      <c r="D6" s="89" t="s">
        <v>4</v>
      </c>
      <c r="E6" s="89" t="s">
        <v>133</v>
      </c>
      <c r="F6" s="89" t="s">
        <v>575</v>
      </c>
      <c r="G6" s="55">
        <v>43466</v>
      </c>
      <c r="H6">
        <v>89</v>
      </c>
      <c r="I6" s="89" t="s">
        <v>157</v>
      </c>
      <c r="J6" s="55"/>
    </row>
    <row r="7" spans="1:10" x14ac:dyDescent="0.25">
      <c r="A7" s="89" t="s">
        <v>574</v>
      </c>
      <c r="B7" s="89" t="s">
        <v>212</v>
      </c>
      <c r="C7">
        <v>73613568</v>
      </c>
      <c r="D7" s="89" t="s">
        <v>5</v>
      </c>
      <c r="E7" s="89" t="s">
        <v>133</v>
      </c>
      <c r="F7" s="89" t="s">
        <v>575</v>
      </c>
      <c r="G7" s="55">
        <v>43318</v>
      </c>
      <c r="H7">
        <v>94</v>
      </c>
      <c r="I7" s="89" t="s">
        <v>158</v>
      </c>
      <c r="J7" s="55"/>
    </row>
    <row r="8" spans="1:10" x14ac:dyDescent="0.25">
      <c r="A8" s="89" t="s">
        <v>574</v>
      </c>
      <c r="B8" s="89" t="s">
        <v>118</v>
      </c>
      <c r="C8">
        <v>74318905</v>
      </c>
      <c r="D8" s="89" t="s">
        <v>8</v>
      </c>
      <c r="E8" s="89" t="s">
        <v>133</v>
      </c>
      <c r="F8" s="89" t="s">
        <v>575</v>
      </c>
      <c r="G8" s="55">
        <v>44355</v>
      </c>
      <c r="H8">
        <v>60</v>
      </c>
      <c r="I8" s="89" t="s">
        <v>209</v>
      </c>
      <c r="J8" s="55"/>
    </row>
    <row r="9" spans="1:10" x14ac:dyDescent="0.25">
      <c r="A9" s="89" t="s">
        <v>574</v>
      </c>
      <c r="B9" s="89" t="s">
        <v>576</v>
      </c>
      <c r="C9">
        <v>46796397</v>
      </c>
      <c r="D9" s="89" t="s">
        <v>9</v>
      </c>
      <c r="E9" s="89" t="s">
        <v>133</v>
      </c>
      <c r="F9" s="89" t="s">
        <v>575</v>
      </c>
      <c r="G9" s="55">
        <v>44791</v>
      </c>
      <c r="H9">
        <v>45</v>
      </c>
      <c r="I9" s="89" t="s">
        <v>209</v>
      </c>
      <c r="J9" s="55"/>
    </row>
    <row r="10" spans="1:10" x14ac:dyDescent="0.25">
      <c r="A10" s="89" t="s">
        <v>574</v>
      </c>
      <c r="B10" s="89" t="s">
        <v>58</v>
      </c>
      <c r="C10">
        <v>72519113</v>
      </c>
      <c r="D10" s="89" t="s">
        <v>7</v>
      </c>
      <c r="E10" s="89" t="s">
        <v>501</v>
      </c>
      <c r="F10" s="89" t="s">
        <v>575</v>
      </c>
      <c r="G10" s="55">
        <v>43119</v>
      </c>
      <c r="H10">
        <v>100</v>
      </c>
      <c r="I10" s="89" t="s">
        <v>159</v>
      </c>
      <c r="J10" s="55"/>
    </row>
    <row r="11" spans="1:10" x14ac:dyDescent="0.25">
      <c r="A11" s="89" t="s">
        <v>574</v>
      </c>
      <c r="B11" s="89" t="s">
        <v>49</v>
      </c>
      <c r="C11">
        <v>40702064</v>
      </c>
      <c r="D11" s="89" t="s">
        <v>4</v>
      </c>
      <c r="E11" s="89" t="s">
        <v>501</v>
      </c>
      <c r="F11" s="89" t="s">
        <v>575</v>
      </c>
      <c r="G11" s="55">
        <v>43313</v>
      </c>
      <c r="H11">
        <v>94</v>
      </c>
      <c r="I11" s="89" t="s">
        <v>157</v>
      </c>
      <c r="J11" s="55"/>
    </row>
    <row r="12" spans="1:10" x14ac:dyDescent="0.25">
      <c r="A12" s="89" t="s">
        <v>574</v>
      </c>
      <c r="B12" s="89" t="s">
        <v>23</v>
      </c>
      <c r="C12">
        <v>72413556</v>
      </c>
      <c r="D12" s="89" t="s">
        <v>3</v>
      </c>
      <c r="E12" s="89" t="s">
        <v>501</v>
      </c>
      <c r="F12" s="89" t="s">
        <v>575</v>
      </c>
      <c r="G12" s="55">
        <v>44109</v>
      </c>
      <c r="H12">
        <v>68</v>
      </c>
      <c r="I12" s="89" t="s">
        <v>157</v>
      </c>
      <c r="J12" s="55"/>
    </row>
    <row r="13" spans="1:10" x14ac:dyDescent="0.25">
      <c r="A13" s="89" t="s">
        <v>574</v>
      </c>
      <c r="B13" s="89" t="s">
        <v>26</v>
      </c>
      <c r="C13">
        <v>41005089</v>
      </c>
      <c r="D13" s="89" t="s">
        <v>5</v>
      </c>
      <c r="E13" s="89" t="s">
        <v>501</v>
      </c>
      <c r="F13" s="89" t="s">
        <v>575</v>
      </c>
      <c r="G13" s="55">
        <v>44257</v>
      </c>
      <c r="H13">
        <v>63</v>
      </c>
      <c r="I13" s="89" t="s">
        <v>158</v>
      </c>
      <c r="J13" s="55"/>
    </row>
    <row r="14" spans="1:10" x14ac:dyDescent="0.25">
      <c r="A14" s="89" t="s">
        <v>574</v>
      </c>
      <c r="B14" s="89" t="s">
        <v>69</v>
      </c>
      <c r="C14">
        <v>73930771</v>
      </c>
      <c r="D14" s="89" t="s">
        <v>7</v>
      </c>
      <c r="E14" s="89" t="s">
        <v>501</v>
      </c>
      <c r="F14" s="89" t="s">
        <v>575</v>
      </c>
      <c r="G14" s="55">
        <v>44459</v>
      </c>
      <c r="H14">
        <v>56</v>
      </c>
      <c r="I14" s="89" t="s">
        <v>159</v>
      </c>
      <c r="J14" s="55"/>
    </row>
    <row r="15" spans="1:10" x14ac:dyDescent="0.25">
      <c r="A15" s="89" t="s">
        <v>574</v>
      </c>
      <c r="B15" s="89" t="s">
        <v>74</v>
      </c>
      <c r="C15">
        <v>70135127</v>
      </c>
      <c r="D15" s="89" t="s">
        <v>4</v>
      </c>
      <c r="E15" s="89" t="s">
        <v>501</v>
      </c>
      <c r="F15" s="89" t="s">
        <v>575</v>
      </c>
      <c r="G15" s="55">
        <v>44468</v>
      </c>
      <c r="H15">
        <v>56</v>
      </c>
      <c r="I15" s="89" t="s">
        <v>157</v>
      </c>
      <c r="J15" s="55"/>
    </row>
    <row r="16" spans="1:10" x14ac:dyDescent="0.25">
      <c r="A16" s="89" t="s">
        <v>574</v>
      </c>
      <c r="B16" s="89" t="s">
        <v>19</v>
      </c>
      <c r="C16">
        <v>76656128</v>
      </c>
      <c r="D16" s="89" t="s">
        <v>9</v>
      </c>
      <c r="E16" s="89" t="s">
        <v>501</v>
      </c>
      <c r="F16" s="89" t="s">
        <v>575</v>
      </c>
      <c r="G16" s="55">
        <v>44671</v>
      </c>
      <c r="H16">
        <v>49</v>
      </c>
      <c r="I16" s="89" t="s">
        <v>156</v>
      </c>
      <c r="J16" s="55"/>
    </row>
    <row r="17" spans="1:10" x14ac:dyDescent="0.25">
      <c r="A17" s="89" t="s">
        <v>574</v>
      </c>
      <c r="B17" s="89" t="s">
        <v>29</v>
      </c>
      <c r="C17">
        <v>72758956</v>
      </c>
      <c r="D17" s="89" t="s">
        <v>6</v>
      </c>
      <c r="E17" s="89" t="s">
        <v>501</v>
      </c>
      <c r="F17" s="89" t="s">
        <v>575</v>
      </c>
      <c r="G17" s="55">
        <v>44685</v>
      </c>
      <c r="H17">
        <v>49</v>
      </c>
      <c r="I17" s="89" t="s">
        <v>159</v>
      </c>
      <c r="J17" s="55"/>
    </row>
    <row r="18" spans="1:10" x14ac:dyDescent="0.25">
      <c r="A18" s="89" t="s">
        <v>574</v>
      </c>
      <c r="B18" s="89" t="s">
        <v>10</v>
      </c>
      <c r="C18">
        <v>40980108</v>
      </c>
      <c r="D18" s="89" t="s">
        <v>8</v>
      </c>
      <c r="E18" s="89" t="s">
        <v>501</v>
      </c>
      <c r="F18" s="89" t="s">
        <v>575</v>
      </c>
      <c r="G18" s="55">
        <v>44704</v>
      </c>
      <c r="H18">
        <v>48</v>
      </c>
      <c r="I18" s="89" t="s">
        <v>155</v>
      </c>
      <c r="J18" s="55"/>
    </row>
    <row r="19" spans="1:10" x14ac:dyDescent="0.25">
      <c r="A19" s="89" t="s">
        <v>574</v>
      </c>
      <c r="B19" s="89" t="s">
        <v>75</v>
      </c>
      <c r="C19">
        <v>71264767</v>
      </c>
      <c r="D19" s="89" t="s">
        <v>6</v>
      </c>
      <c r="E19" s="89" t="s">
        <v>501</v>
      </c>
      <c r="F19" s="89" t="s">
        <v>575</v>
      </c>
      <c r="G19" s="55">
        <v>44714</v>
      </c>
      <c r="H19">
        <v>48</v>
      </c>
      <c r="I19" s="89" t="s">
        <v>159</v>
      </c>
      <c r="J19" s="55"/>
    </row>
    <row r="20" spans="1:10" x14ac:dyDescent="0.25">
      <c r="A20" s="89" t="s">
        <v>574</v>
      </c>
      <c r="B20" s="89" t="s">
        <v>15</v>
      </c>
      <c r="C20">
        <v>47587400</v>
      </c>
      <c r="D20" s="89" t="s">
        <v>125</v>
      </c>
      <c r="E20" s="89" t="s">
        <v>501</v>
      </c>
      <c r="F20" s="89" t="s">
        <v>575</v>
      </c>
      <c r="G20" s="55">
        <v>44733</v>
      </c>
      <c r="H20">
        <v>47</v>
      </c>
      <c r="I20" s="89" t="s">
        <v>158</v>
      </c>
      <c r="J20" s="55"/>
    </row>
    <row r="21" spans="1:10" x14ac:dyDescent="0.25">
      <c r="A21" s="89" t="s">
        <v>574</v>
      </c>
      <c r="B21" s="89" t="s">
        <v>35</v>
      </c>
      <c r="C21">
        <v>10491198</v>
      </c>
      <c r="D21" s="89" t="s">
        <v>4</v>
      </c>
      <c r="E21" s="89" t="s">
        <v>501</v>
      </c>
      <c r="F21" s="89" t="s">
        <v>575</v>
      </c>
      <c r="G21" s="55">
        <v>44746</v>
      </c>
      <c r="H21">
        <v>47</v>
      </c>
      <c r="I21" s="89" t="s">
        <v>157</v>
      </c>
      <c r="J21" s="55"/>
    </row>
    <row r="22" spans="1:10" x14ac:dyDescent="0.25">
      <c r="A22" s="89" t="s">
        <v>574</v>
      </c>
      <c r="B22" s="89" t="s">
        <v>48</v>
      </c>
      <c r="C22">
        <v>43307898</v>
      </c>
      <c r="D22" s="89" t="s">
        <v>3</v>
      </c>
      <c r="E22" s="89" t="s">
        <v>501</v>
      </c>
      <c r="F22" s="89" t="s">
        <v>575</v>
      </c>
      <c r="G22" s="55">
        <v>44746</v>
      </c>
      <c r="H22">
        <v>47</v>
      </c>
      <c r="I22" s="89" t="s">
        <v>157</v>
      </c>
      <c r="J22" s="55"/>
    </row>
    <row r="23" spans="1:10" x14ac:dyDescent="0.25">
      <c r="A23" s="89" t="s">
        <v>574</v>
      </c>
      <c r="B23" s="89" t="s">
        <v>106</v>
      </c>
      <c r="C23">
        <v>72197469</v>
      </c>
      <c r="D23" s="89" t="s">
        <v>3</v>
      </c>
      <c r="E23" s="89" t="s">
        <v>577</v>
      </c>
      <c r="F23" s="89" t="s">
        <v>575</v>
      </c>
      <c r="G23" s="55">
        <v>44747</v>
      </c>
      <c r="H23">
        <v>39</v>
      </c>
      <c r="I23" s="89" t="s">
        <v>157</v>
      </c>
      <c r="J23" s="55">
        <v>45961</v>
      </c>
    </row>
    <row r="24" spans="1:10" x14ac:dyDescent="0.25">
      <c r="A24" s="89" t="s">
        <v>574</v>
      </c>
      <c r="B24" s="89" t="s">
        <v>67</v>
      </c>
      <c r="C24">
        <v>9880053</v>
      </c>
      <c r="D24" s="89" t="s">
        <v>6</v>
      </c>
      <c r="E24" s="89" t="s">
        <v>501</v>
      </c>
      <c r="F24" s="89" t="s">
        <v>575</v>
      </c>
      <c r="G24" s="55">
        <v>44809</v>
      </c>
      <c r="H24">
        <v>45</v>
      </c>
      <c r="I24" s="89" t="s">
        <v>159</v>
      </c>
      <c r="J24" s="55"/>
    </row>
    <row r="25" spans="1:10" x14ac:dyDescent="0.25">
      <c r="A25" s="89" t="s">
        <v>574</v>
      </c>
      <c r="B25" s="89" t="s">
        <v>13</v>
      </c>
      <c r="C25">
        <v>72512391</v>
      </c>
      <c r="D25" s="89" t="s">
        <v>9</v>
      </c>
      <c r="E25" s="89" t="s">
        <v>501</v>
      </c>
      <c r="F25" s="89" t="s">
        <v>575</v>
      </c>
      <c r="G25" s="55">
        <v>44809</v>
      </c>
      <c r="H25">
        <v>45</v>
      </c>
      <c r="I25" s="89" t="s">
        <v>156</v>
      </c>
      <c r="J25" s="55"/>
    </row>
    <row r="26" spans="1:10" x14ac:dyDescent="0.25">
      <c r="A26" s="89" t="s">
        <v>574</v>
      </c>
      <c r="B26" s="89" t="s">
        <v>76</v>
      </c>
      <c r="C26">
        <v>60914051</v>
      </c>
      <c r="D26" s="89" t="s">
        <v>8</v>
      </c>
      <c r="E26" s="89" t="s">
        <v>501</v>
      </c>
      <c r="F26" s="89" t="s">
        <v>575</v>
      </c>
      <c r="G26" s="55">
        <v>44817</v>
      </c>
      <c r="H26">
        <v>45</v>
      </c>
      <c r="I26" s="89" t="s">
        <v>155</v>
      </c>
      <c r="J26" s="55"/>
    </row>
    <row r="27" spans="1:10" x14ac:dyDescent="0.25">
      <c r="A27" s="89" t="s">
        <v>574</v>
      </c>
      <c r="B27" s="89" t="s">
        <v>25</v>
      </c>
      <c r="C27">
        <v>72373931</v>
      </c>
      <c r="D27" s="89" t="s">
        <v>8</v>
      </c>
      <c r="E27" s="89" t="s">
        <v>501</v>
      </c>
      <c r="F27" s="89" t="s">
        <v>575</v>
      </c>
      <c r="G27" s="55">
        <v>44818</v>
      </c>
      <c r="H27">
        <v>45</v>
      </c>
      <c r="I27" s="89" t="s">
        <v>155</v>
      </c>
      <c r="J27" s="55"/>
    </row>
    <row r="28" spans="1:10" x14ac:dyDescent="0.25">
      <c r="A28" s="89" t="s">
        <v>574</v>
      </c>
      <c r="B28" s="89" t="s">
        <v>21</v>
      </c>
      <c r="C28">
        <v>44042880</v>
      </c>
      <c r="D28" s="89" t="s">
        <v>7</v>
      </c>
      <c r="E28" s="89" t="s">
        <v>501</v>
      </c>
      <c r="F28" s="89" t="s">
        <v>575</v>
      </c>
      <c r="G28" s="55">
        <v>44824</v>
      </c>
      <c r="H28">
        <v>44</v>
      </c>
      <c r="I28" s="89" t="s">
        <v>159</v>
      </c>
      <c r="J28" s="55"/>
    </row>
    <row r="29" spans="1:10" x14ac:dyDescent="0.25">
      <c r="A29" s="89" t="s">
        <v>574</v>
      </c>
      <c r="B29" s="89" t="s">
        <v>77</v>
      </c>
      <c r="C29">
        <v>42251780</v>
      </c>
      <c r="D29" s="89" t="s">
        <v>9</v>
      </c>
      <c r="E29" s="89" t="s">
        <v>501</v>
      </c>
      <c r="F29" s="89" t="s">
        <v>575</v>
      </c>
      <c r="G29" s="55">
        <v>44838</v>
      </c>
      <c r="H29">
        <v>44</v>
      </c>
      <c r="I29" s="89" t="s">
        <v>156</v>
      </c>
      <c r="J29" s="55"/>
    </row>
    <row r="30" spans="1:10" x14ac:dyDescent="0.25">
      <c r="A30" s="89" t="s">
        <v>574</v>
      </c>
      <c r="B30" s="89" t="s">
        <v>33</v>
      </c>
      <c r="C30">
        <v>80689573</v>
      </c>
      <c r="D30" s="89" t="s">
        <v>3</v>
      </c>
      <c r="E30" s="89" t="s">
        <v>501</v>
      </c>
      <c r="F30" s="89" t="s">
        <v>575</v>
      </c>
      <c r="G30" s="55">
        <v>44867</v>
      </c>
      <c r="H30">
        <v>43</v>
      </c>
      <c r="I30" s="89" t="s">
        <v>157</v>
      </c>
      <c r="J30" s="55"/>
    </row>
    <row r="31" spans="1:10" x14ac:dyDescent="0.25">
      <c r="A31" s="89" t="s">
        <v>574</v>
      </c>
      <c r="B31" s="89" t="s">
        <v>12</v>
      </c>
      <c r="C31">
        <v>45262585</v>
      </c>
      <c r="D31" s="89" t="s">
        <v>125</v>
      </c>
      <c r="E31" s="89" t="s">
        <v>501</v>
      </c>
      <c r="F31" s="89" t="s">
        <v>575</v>
      </c>
      <c r="G31" s="55">
        <v>44868</v>
      </c>
      <c r="H31">
        <v>43</v>
      </c>
      <c r="I31" s="89" t="s">
        <v>158</v>
      </c>
      <c r="J31" s="55"/>
    </row>
    <row r="32" spans="1:10" x14ac:dyDescent="0.25">
      <c r="A32" s="89" t="s">
        <v>574</v>
      </c>
      <c r="B32" s="89" t="s">
        <v>17</v>
      </c>
      <c r="C32">
        <v>70876605</v>
      </c>
      <c r="D32" s="89" t="s">
        <v>6</v>
      </c>
      <c r="E32" s="89" t="s">
        <v>500</v>
      </c>
      <c r="F32" s="89" t="s">
        <v>575</v>
      </c>
      <c r="G32" s="55">
        <v>44886</v>
      </c>
      <c r="H32">
        <v>42</v>
      </c>
      <c r="I32" s="89" t="s">
        <v>159</v>
      </c>
      <c r="J32" s="55"/>
    </row>
    <row r="33" spans="1:10" x14ac:dyDescent="0.25">
      <c r="A33" s="89" t="s">
        <v>574</v>
      </c>
      <c r="B33" s="89" t="s">
        <v>61</v>
      </c>
      <c r="C33">
        <v>44001162</v>
      </c>
      <c r="D33" s="89" t="s">
        <v>8</v>
      </c>
      <c r="E33" s="89" t="s">
        <v>501</v>
      </c>
      <c r="F33" s="89" t="s">
        <v>575</v>
      </c>
      <c r="G33" s="55">
        <v>44907</v>
      </c>
      <c r="H33">
        <v>42</v>
      </c>
      <c r="I33" s="89" t="s">
        <v>155</v>
      </c>
      <c r="J33" s="55"/>
    </row>
    <row r="34" spans="1:10" x14ac:dyDescent="0.25">
      <c r="A34" s="89" t="s">
        <v>574</v>
      </c>
      <c r="B34" s="89" t="s">
        <v>36</v>
      </c>
      <c r="C34">
        <v>76917479</v>
      </c>
      <c r="D34" s="89" t="s">
        <v>6</v>
      </c>
      <c r="E34" s="89" t="s">
        <v>501</v>
      </c>
      <c r="F34" s="89" t="s">
        <v>575</v>
      </c>
      <c r="G34" s="55">
        <v>44939</v>
      </c>
      <c r="H34">
        <v>41</v>
      </c>
      <c r="I34" s="89" t="s">
        <v>159</v>
      </c>
      <c r="J34" s="55"/>
    </row>
    <row r="35" spans="1:10" x14ac:dyDescent="0.25">
      <c r="A35" s="89" t="s">
        <v>574</v>
      </c>
      <c r="B35" s="89" t="s">
        <v>78</v>
      </c>
      <c r="C35">
        <v>10706451</v>
      </c>
      <c r="D35" s="89" t="s">
        <v>6</v>
      </c>
      <c r="E35" s="89" t="s">
        <v>501</v>
      </c>
      <c r="F35" s="89" t="s">
        <v>575</v>
      </c>
      <c r="G35" s="55">
        <v>44943</v>
      </c>
      <c r="H35">
        <v>41</v>
      </c>
      <c r="I35" s="89" t="s">
        <v>159</v>
      </c>
      <c r="J35" s="55"/>
    </row>
    <row r="36" spans="1:10" x14ac:dyDescent="0.25">
      <c r="A36" s="89" t="s">
        <v>574</v>
      </c>
      <c r="B36" s="89" t="s">
        <v>70</v>
      </c>
      <c r="C36">
        <v>47982910</v>
      </c>
      <c r="D36" s="89" t="s">
        <v>5</v>
      </c>
      <c r="E36" s="89" t="s">
        <v>501</v>
      </c>
      <c r="F36" s="89" t="s">
        <v>575</v>
      </c>
      <c r="G36" s="55">
        <v>44967</v>
      </c>
      <c r="H36">
        <v>40</v>
      </c>
      <c r="I36" s="89" t="s">
        <v>158</v>
      </c>
      <c r="J36" s="55"/>
    </row>
    <row r="37" spans="1:10" x14ac:dyDescent="0.25">
      <c r="A37" s="89" t="s">
        <v>574</v>
      </c>
      <c r="B37" s="89" t="s">
        <v>65</v>
      </c>
      <c r="C37">
        <v>47659267</v>
      </c>
      <c r="D37" s="89" t="s">
        <v>125</v>
      </c>
      <c r="E37" s="89" t="s">
        <v>501</v>
      </c>
      <c r="F37" s="89" t="s">
        <v>575</v>
      </c>
      <c r="G37" s="55">
        <v>45019</v>
      </c>
      <c r="H37">
        <v>38</v>
      </c>
      <c r="I37" s="89" t="s">
        <v>158</v>
      </c>
      <c r="J37" s="55"/>
    </row>
    <row r="38" spans="1:10" x14ac:dyDescent="0.25">
      <c r="A38" s="89" t="s">
        <v>574</v>
      </c>
      <c r="B38" s="89" t="s">
        <v>37</v>
      </c>
      <c r="C38">
        <v>70988976</v>
      </c>
      <c r="D38" s="89" t="s">
        <v>9</v>
      </c>
      <c r="E38" s="89" t="s">
        <v>500</v>
      </c>
      <c r="F38" s="89" t="s">
        <v>575</v>
      </c>
      <c r="G38" s="55">
        <v>45112</v>
      </c>
      <c r="H38">
        <v>35</v>
      </c>
      <c r="I38" s="89" t="s">
        <v>156</v>
      </c>
      <c r="J38" s="55"/>
    </row>
    <row r="39" spans="1:10" x14ac:dyDescent="0.25">
      <c r="A39" s="89" t="s">
        <v>574</v>
      </c>
      <c r="B39" s="89" t="s">
        <v>18</v>
      </c>
      <c r="C39">
        <v>76214436</v>
      </c>
      <c r="D39" s="89" t="s">
        <v>7</v>
      </c>
      <c r="E39" s="89" t="s">
        <v>501</v>
      </c>
      <c r="F39" s="89" t="s">
        <v>575</v>
      </c>
      <c r="G39" s="55">
        <v>45132</v>
      </c>
      <c r="H39">
        <v>34</v>
      </c>
      <c r="I39" s="89" t="s">
        <v>159</v>
      </c>
      <c r="J39" s="55"/>
    </row>
    <row r="40" spans="1:10" x14ac:dyDescent="0.25">
      <c r="A40" s="89" t="s">
        <v>574</v>
      </c>
      <c r="B40" s="89" t="s">
        <v>73</v>
      </c>
      <c r="C40">
        <v>40318129</v>
      </c>
      <c r="D40" s="89" t="s">
        <v>125</v>
      </c>
      <c r="E40" s="89" t="s">
        <v>501</v>
      </c>
      <c r="F40" s="89" t="s">
        <v>575</v>
      </c>
      <c r="G40" s="55">
        <v>45141</v>
      </c>
      <c r="H40">
        <v>34</v>
      </c>
      <c r="I40" s="89" t="s">
        <v>158</v>
      </c>
      <c r="J40" s="55"/>
    </row>
    <row r="41" spans="1:10" x14ac:dyDescent="0.25">
      <c r="A41" s="89" t="s">
        <v>574</v>
      </c>
      <c r="B41" s="89" t="s">
        <v>20</v>
      </c>
      <c r="C41">
        <v>48307357</v>
      </c>
      <c r="D41" s="89" t="s">
        <v>7</v>
      </c>
      <c r="E41" s="89" t="s">
        <v>501</v>
      </c>
      <c r="F41" s="89" t="s">
        <v>575</v>
      </c>
      <c r="G41" s="55">
        <v>45141</v>
      </c>
      <c r="H41">
        <v>34</v>
      </c>
      <c r="I41" s="89" t="s">
        <v>159</v>
      </c>
      <c r="J41" s="55"/>
    </row>
    <row r="42" spans="1:10" x14ac:dyDescent="0.25">
      <c r="A42" s="89" t="s">
        <v>574</v>
      </c>
      <c r="B42" s="89" t="s">
        <v>79</v>
      </c>
      <c r="C42">
        <v>71262377</v>
      </c>
      <c r="D42" s="89" t="s">
        <v>5</v>
      </c>
      <c r="E42" s="89" t="s">
        <v>501</v>
      </c>
      <c r="F42" s="89" t="s">
        <v>575</v>
      </c>
      <c r="G42" s="55">
        <v>45145</v>
      </c>
      <c r="H42">
        <v>34</v>
      </c>
      <c r="I42" s="89" t="s">
        <v>158</v>
      </c>
      <c r="J42" s="55"/>
    </row>
    <row r="43" spans="1:10" x14ac:dyDescent="0.25">
      <c r="A43" s="89" t="s">
        <v>574</v>
      </c>
      <c r="B43" s="89" t="s">
        <v>34</v>
      </c>
      <c r="C43">
        <v>76824571</v>
      </c>
      <c r="D43" s="89" t="s">
        <v>9</v>
      </c>
      <c r="E43" s="89" t="s">
        <v>501</v>
      </c>
      <c r="F43" s="89" t="s">
        <v>575</v>
      </c>
      <c r="G43" s="55">
        <v>45173</v>
      </c>
      <c r="H43">
        <v>33</v>
      </c>
      <c r="I43" s="89" t="s">
        <v>156</v>
      </c>
      <c r="J43" s="55"/>
    </row>
    <row r="44" spans="1:10" x14ac:dyDescent="0.25">
      <c r="A44" s="89" t="s">
        <v>574</v>
      </c>
      <c r="B44" s="89" t="s">
        <v>80</v>
      </c>
      <c r="C44">
        <v>45084594</v>
      </c>
      <c r="D44" s="89" t="s">
        <v>9</v>
      </c>
      <c r="E44" s="89" t="s">
        <v>501</v>
      </c>
      <c r="F44" s="89" t="s">
        <v>575</v>
      </c>
      <c r="G44" s="55">
        <v>45281</v>
      </c>
      <c r="H44">
        <v>29</v>
      </c>
      <c r="I44" s="89" t="s">
        <v>156</v>
      </c>
      <c r="J44" s="55"/>
    </row>
    <row r="45" spans="1:10" x14ac:dyDescent="0.25">
      <c r="A45" s="89" t="s">
        <v>574</v>
      </c>
      <c r="B45" s="89" t="s">
        <v>22</v>
      </c>
      <c r="C45">
        <v>70551168</v>
      </c>
      <c r="D45" s="89" t="s">
        <v>6</v>
      </c>
      <c r="E45" s="89" t="s">
        <v>501</v>
      </c>
      <c r="F45" s="89" t="s">
        <v>575</v>
      </c>
      <c r="G45" s="55">
        <v>45295</v>
      </c>
      <c r="H45">
        <v>29</v>
      </c>
      <c r="I45" s="89" t="s">
        <v>159</v>
      </c>
      <c r="J45" s="55"/>
    </row>
    <row r="46" spans="1:10" x14ac:dyDescent="0.25">
      <c r="A46" s="89" t="s">
        <v>574</v>
      </c>
      <c r="B46" s="89" t="s">
        <v>41</v>
      </c>
      <c r="C46">
        <v>46461021</v>
      </c>
      <c r="D46" s="89" t="s">
        <v>125</v>
      </c>
      <c r="E46" s="89" t="s">
        <v>501</v>
      </c>
      <c r="F46" s="89" t="s">
        <v>575</v>
      </c>
      <c r="G46" s="55">
        <v>45302</v>
      </c>
      <c r="H46">
        <v>29</v>
      </c>
      <c r="I46" s="89" t="s">
        <v>158</v>
      </c>
      <c r="J46" s="55"/>
    </row>
    <row r="47" spans="1:10" x14ac:dyDescent="0.25">
      <c r="A47" s="89" t="s">
        <v>574</v>
      </c>
      <c r="B47" s="89" t="s">
        <v>24</v>
      </c>
      <c r="C47">
        <v>43614775</v>
      </c>
      <c r="D47" s="89" t="s">
        <v>9</v>
      </c>
      <c r="E47" s="89" t="s">
        <v>501</v>
      </c>
      <c r="F47" s="89" t="s">
        <v>575</v>
      </c>
      <c r="G47" s="55">
        <v>45334</v>
      </c>
      <c r="H47">
        <v>28</v>
      </c>
      <c r="I47" s="89" t="s">
        <v>156</v>
      </c>
      <c r="J47" s="55"/>
    </row>
    <row r="48" spans="1:10" x14ac:dyDescent="0.25">
      <c r="A48" s="89" t="s">
        <v>574</v>
      </c>
      <c r="B48" s="89" t="s">
        <v>31</v>
      </c>
      <c r="C48">
        <v>75882265</v>
      </c>
      <c r="D48" s="89" t="s">
        <v>6</v>
      </c>
      <c r="E48" s="89" t="s">
        <v>501</v>
      </c>
      <c r="F48" s="89" t="s">
        <v>575</v>
      </c>
      <c r="G48" s="55">
        <v>45334</v>
      </c>
      <c r="H48">
        <v>28</v>
      </c>
      <c r="I48" s="89" t="s">
        <v>159</v>
      </c>
      <c r="J48" s="55"/>
    </row>
    <row r="49" spans="1:10" x14ac:dyDescent="0.25">
      <c r="A49" s="89" t="s">
        <v>574</v>
      </c>
      <c r="B49" s="89" t="s">
        <v>16</v>
      </c>
      <c r="C49">
        <v>47029782</v>
      </c>
      <c r="D49" s="89" t="s">
        <v>125</v>
      </c>
      <c r="E49" s="89" t="s">
        <v>501</v>
      </c>
      <c r="F49" s="89" t="s">
        <v>575</v>
      </c>
      <c r="G49" s="55">
        <v>45334</v>
      </c>
      <c r="H49">
        <v>28</v>
      </c>
      <c r="I49" s="89" t="s">
        <v>158</v>
      </c>
      <c r="J49" s="55"/>
    </row>
    <row r="50" spans="1:10" x14ac:dyDescent="0.25">
      <c r="A50" s="89" t="s">
        <v>574</v>
      </c>
      <c r="B50" s="89" t="s">
        <v>59</v>
      </c>
      <c r="C50">
        <v>60870839</v>
      </c>
      <c r="D50" s="89" t="s">
        <v>8</v>
      </c>
      <c r="E50" s="89" t="s">
        <v>500</v>
      </c>
      <c r="F50" s="89" t="s">
        <v>575</v>
      </c>
      <c r="G50" s="55">
        <v>45344</v>
      </c>
      <c r="H50">
        <v>27</v>
      </c>
      <c r="I50" s="89" t="s">
        <v>155</v>
      </c>
      <c r="J50" s="55"/>
    </row>
    <row r="51" spans="1:10" x14ac:dyDescent="0.25">
      <c r="A51" s="89" t="s">
        <v>574</v>
      </c>
      <c r="B51" s="89" t="s">
        <v>68</v>
      </c>
      <c r="C51">
        <v>73257316</v>
      </c>
      <c r="D51" s="89" t="s">
        <v>5</v>
      </c>
      <c r="E51" s="89" t="s">
        <v>501</v>
      </c>
      <c r="F51" s="89" t="s">
        <v>575</v>
      </c>
      <c r="G51" s="55">
        <v>45363</v>
      </c>
      <c r="H51">
        <v>27</v>
      </c>
      <c r="I51" s="89" t="s">
        <v>158</v>
      </c>
      <c r="J51" s="55"/>
    </row>
    <row r="52" spans="1:10" x14ac:dyDescent="0.25">
      <c r="A52" s="89" t="s">
        <v>574</v>
      </c>
      <c r="B52" s="89" t="s">
        <v>11</v>
      </c>
      <c r="C52">
        <v>45139159</v>
      </c>
      <c r="D52" s="89" t="s">
        <v>7</v>
      </c>
      <c r="E52" s="89" t="s">
        <v>501</v>
      </c>
      <c r="F52" s="89" t="s">
        <v>575</v>
      </c>
      <c r="G52" s="55">
        <v>45369</v>
      </c>
      <c r="H52">
        <v>26</v>
      </c>
      <c r="I52" s="89" t="s">
        <v>159</v>
      </c>
      <c r="J52" s="55"/>
    </row>
    <row r="53" spans="1:10" x14ac:dyDescent="0.25">
      <c r="A53" s="89" t="s">
        <v>574</v>
      </c>
      <c r="B53" s="89" t="s">
        <v>42</v>
      </c>
      <c r="C53">
        <v>73725129</v>
      </c>
      <c r="D53" s="89" t="s">
        <v>8</v>
      </c>
      <c r="E53" s="89" t="s">
        <v>501</v>
      </c>
      <c r="F53" s="89" t="s">
        <v>575</v>
      </c>
      <c r="G53" s="55">
        <v>45398</v>
      </c>
      <c r="H53">
        <v>26</v>
      </c>
      <c r="I53" s="89" t="s">
        <v>155</v>
      </c>
      <c r="J53" s="55"/>
    </row>
    <row r="54" spans="1:10" x14ac:dyDescent="0.25">
      <c r="A54" s="89" t="s">
        <v>574</v>
      </c>
      <c r="B54" s="89" t="s">
        <v>71</v>
      </c>
      <c r="C54">
        <v>45596891</v>
      </c>
      <c r="D54" s="89" t="s">
        <v>4</v>
      </c>
      <c r="E54" s="89" t="s">
        <v>577</v>
      </c>
      <c r="F54" s="89" t="s">
        <v>575</v>
      </c>
      <c r="G54" s="55">
        <v>45427</v>
      </c>
      <c r="H54">
        <v>17</v>
      </c>
      <c r="I54" s="89" t="s">
        <v>157</v>
      </c>
      <c r="J54" s="55">
        <v>45961</v>
      </c>
    </row>
    <row r="55" spans="1:10" x14ac:dyDescent="0.25">
      <c r="A55" s="89" t="s">
        <v>574</v>
      </c>
      <c r="B55" s="89" t="s">
        <v>40</v>
      </c>
      <c r="C55">
        <v>60976055</v>
      </c>
      <c r="D55" s="89" t="s">
        <v>4</v>
      </c>
      <c r="E55" s="89" t="s">
        <v>501</v>
      </c>
      <c r="F55" s="89" t="s">
        <v>575</v>
      </c>
      <c r="G55" s="55">
        <v>45433</v>
      </c>
      <c r="H55">
        <v>24</v>
      </c>
      <c r="I55" s="89" t="s">
        <v>157</v>
      </c>
      <c r="J55" s="55"/>
    </row>
    <row r="56" spans="1:10" x14ac:dyDescent="0.25">
      <c r="A56" s="89" t="s">
        <v>574</v>
      </c>
      <c r="B56" s="89" t="s">
        <v>103</v>
      </c>
      <c r="C56">
        <v>47218693</v>
      </c>
      <c r="D56" s="89" t="s">
        <v>5</v>
      </c>
      <c r="E56" s="89" t="s">
        <v>577</v>
      </c>
      <c r="F56" s="89" t="s">
        <v>575</v>
      </c>
      <c r="G56" s="55">
        <v>45455</v>
      </c>
      <c r="H56">
        <v>16</v>
      </c>
      <c r="I56" s="89" t="s">
        <v>158</v>
      </c>
      <c r="J56" s="55">
        <v>45961</v>
      </c>
    </row>
    <row r="57" spans="1:10" x14ac:dyDescent="0.25">
      <c r="A57" s="89" t="s">
        <v>574</v>
      </c>
      <c r="B57" s="89" t="s">
        <v>81</v>
      </c>
      <c r="C57">
        <v>72716299</v>
      </c>
      <c r="D57" s="89" t="s">
        <v>8</v>
      </c>
      <c r="E57" s="89" t="s">
        <v>501</v>
      </c>
      <c r="F57" s="89" t="s">
        <v>575</v>
      </c>
      <c r="G57" s="55">
        <v>45511</v>
      </c>
      <c r="H57">
        <v>22</v>
      </c>
      <c r="I57" s="89" t="s">
        <v>155</v>
      </c>
      <c r="J57" s="55"/>
    </row>
    <row r="58" spans="1:10" x14ac:dyDescent="0.25">
      <c r="A58" s="89" t="s">
        <v>574</v>
      </c>
      <c r="B58" s="89" t="s">
        <v>32</v>
      </c>
      <c r="C58">
        <v>48584670</v>
      </c>
      <c r="D58" s="89" t="s">
        <v>3</v>
      </c>
      <c r="E58" s="89" t="s">
        <v>500</v>
      </c>
      <c r="F58" s="89" t="s">
        <v>575</v>
      </c>
      <c r="G58" s="55">
        <v>45526</v>
      </c>
      <c r="H58">
        <v>21</v>
      </c>
      <c r="I58" s="89" t="s">
        <v>157</v>
      </c>
      <c r="J58" s="55"/>
    </row>
    <row r="59" spans="1:10" x14ac:dyDescent="0.25">
      <c r="A59" s="89" t="s">
        <v>574</v>
      </c>
      <c r="B59" s="89" t="s">
        <v>57</v>
      </c>
      <c r="C59">
        <v>74996029</v>
      </c>
      <c r="D59" s="89" t="s">
        <v>8</v>
      </c>
      <c r="E59" s="89" t="s">
        <v>501</v>
      </c>
      <c r="F59" s="89" t="s">
        <v>575</v>
      </c>
      <c r="G59" s="55">
        <v>45589</v>
      </c>
      <c r="H59">
        <v>19</v>
      </c>
      <c r="I59" s="89" t="s">
        <v>155</v>
      </c>
      <c r="J59" s="55"/>
    </row>
    <row r="60" spans="1:10" x14ac:dyDescent="0.25">
      <c r="A60" s="89" t="s">
        <v>574</v>
      </c>
      <c r="B60" s="89" t="s">
        <v>66</v>
      </c>
      <c r="C60">
        <v>46819930</v>
      </c>
      <c r="D60" s="89" t="s">
        <v>125</v>
      </c>
      <c r="E60" s="89" t="s">
        <v>500</v>
      </c>
      <c r="F60" s="89" t="s">
        <v>575</v>
      </c>
      <c r="G60" s="55">
        <v>45670</v>
      </c>
      <c r="H60">
        <v>17</v>
      </c>
      <c r="I60" s="89" t="s">
        <v>158</v>
      </c>
      <c r="J60" s="55"/>
    </row>
    <row r="61" spans="1:10" x14ac:dyDescent="0.25">
      <c r="A61" s="89" t="s">
        <v>574</v>
      </c>
      <c r="B61" s="89" t="s">
        <v>27</v>
      </c>
      <c r="C61">
        <v>73203775</v>
      </c>
      <c r="D61" s="89" t="s">
        <v>8</v>
      </c>
      <c r="E61" s="89" t="s">
        <v>501</v>
      </c>
      <c r="F61" s="89" t="s">
        <v>575</v>
      </c>
      <c r="G61" s="55">
        <v>45677</v>
      </c>
      <c r="H61">
        <v>16</v>
      </c>
      <c r="I61" s="89" t="s">
        <v>155</v>
      </c>
      <c r="J61" s="55"/>
    </row>
    <row r="62" spans="1:10" x14ac:dyDescent="0.25">
      <c r="A62" s="89" t="s">
        <v>574</v>
      </c>
      <c r="B62" s="89" t="s">
        <v>51</v>
      </c>
      <c r="C62">
        <v>76089925</v>
      </c>
      <c r="D62" s="89" t="s">
        <v>9</v>
      </c>
      <c r="E62" s="89" t="s">
        <v>501</v>
      </c>
      <c r="F62" s="89" t="s">
        <v>575</v>
      </c>
      <c r="G62" s="55">
        <v>45678</v>
      </c>
      <c r="H62">
        <v>16</v>
      </c>
      <c r="I62" s="89" t="s">
        <v>156</v>
      </c>
      <c r="J62" s="55"/>
    </row>
    <row r="63" spans="1:10" x14ac:dyDescent="0.25">
      <c r="A63" s="89" t="s">
        <v>574</v>
      </c>
      <c r="B63" s="89" t="s">
        <v>72</v>
      </c>
      <c r="C63">
        <v>47690367</v>
      </c>
      <c r="D63" s="89" t="s">
        <v>5</v>
      </c>
      <c r="E63" s="89" t="s">
        <v>501</v>
      </c>
      <c r="F63" s="89" t="s">
        <v>575</v>
      </c>
      <c r="G63" s="55">
        <v>45691</v>
      </c>
      <c r="H63">
        <v>16</v>
      </c>
      <c r="I63" s="89" t="s">
        <v>158</v>
      </c>
      <c r="J63" s="55"/>
    </row>
    <row r="64" spans="1:10" x14ac:dyDescent="0.25">
      <c r="A64" s="89" t="s">
        <v>574</v>
      </c>
      <c r="B64" s="89" t="s">
        <v>110</v>
      </c>
      <c r="C64">
        <v>43611146</v>
      </c>
      <c r="D64" s="89" t="s">
        <v>4</v>
      </c>
      <c r="E64" s="89" t="s">
        <v>577</v>
      </c>
      <c r="F64" s="89" t="s">
        <v>575</v>
      </c>
      <c r="G64" s="55">
        <v>45699</v>
      </c>
      <c r="H64">
        <v>8</v>
      </c>
      <c r="I64" s="89" t="s">
        <v>157</v>
      </c>
      <c r="J64" s="55">
        <v>45961</v>
      </c>
    </row>
    <row r="65" spans="1:10" x14ac:dyDescent="0.25">
      <c r="A65" s="89" t="s">
        <v>574</v>
      </c>
      <c r="B65" s="89" t="s">
        <v>104</v>
      </c>
      <c r="C65">
        <v>72074706</v>
      </c>
      <c r="D65" s="89" t="s">
        <v>4</v>
      </c>
      <c r="E65" s="89" t="s">
        <v>577</v>
      </c>
      <c r="F65" s="89" t="s">
        <v>575</v>
      </c>
      <c r="G65" s="55">
        <v>45699</v>
      </c>
      <c r="H65">
        <v>8</v>
      </c>
      <c r="I65" s="89" t="s">
        <v>157</v>
      </c>
      <c r="J65" s="55">
        <v>45961</v>
      </c>
    </row>
    <row r="66" spans="1:10" x14ac:dyDescent="0.25">
      <c r="A66" s="89" t="s">
        <v>574</v>
      </c>
      <c r="B66" s="89" t="s">
        <v>53</v>
      </c>
      <c r="C66">
        <v>46587976</v>
      </c>
      <c r="D66" s="89" t="s">
        <v>3</v>
      </c>
      <c r="E66" s="89" t="s">
        <v>501</v>
      </c>
      <c r="F66" s="89" t="s">
        <v>575</v>
      </c>
      <c r="G66" s="55">
        <v>45726</v>
      </c>
      <c r="H66">
        <v>15</v>
      </c>
      <c r="I66" s="89" t="s">
        <v>157</v>
      </c>
      <c r="J66" s="55"/>
    </row>
    <row r="67" spans="1:10" x14ac:dyDescent="0.25">
      <c r="A67" s="89" t="s">
        <v>574</v>
      </c>
      <c r="B67" s="89" t="s">
        <v>105</v>
      </c>
      <c r="C67">
        <v>48344037</v>
      </c>
      <c r="D67" s="89" t="s">
        <v>7</v>
      </c>
      <c r="E67" s="89" t="s">
        <v>501</v>
      </c>
      <c r="F67" s="89" t="s">
        <v>575</v>
      </c>
      <c r="G67" s="55">
        <v>45748</v>
      </c>
      <c r="H67">
        <v>14</v>
      </c>
      <c r="I67" s="89" t="s">
        <v>159</v>
      </c>
      <c r="J67" s="55"/>
    </row>
    <row r="68" spans="1:10" x14ac:dyDescent="0.25">
      <c r="A68" s="89" t="s">
        <v>574</v>
      </c>
      <c r="B68" s="89" t="s">
        <v>50</v>
      </c>
      <c r="C68">
        <v>72733809</v>
      </c>
      <c r="D68" s="89" t="s">
        <v>9</v>
      </c>
      <c r="E68" s="89" t="s">
        <v>501</v>
      </c>
      <c r="F68" s="89" t="s">
        <v>575</v>
      </c>
      <c r="G68" s="55">
        <v>45789</v>
      </c>
      <c r="H68">
        <v>13</v>
      </c>
      <c r="I68" s="89" t="s">
        <v>156</v>
      </c>
      <c r="J68" s="55"/>
    </row>
    <row r="69" spans="1:10" x14ac:dyDescent="0.25">
      <c r="A69" s="89" t="s">
        <v>574</v>
      </c>
      <c r="B69" s="89" t="s">
        <v>43</v>
      </c>
      <c r="C69">
        <v>74799185</v>
      </c>
      <c r="D69" s="89" t="s">
        <v>3</v>
      </c>
      <c r="E69" s="89" t="s">
        <v>501</v>
      </c>
      <c r="F69" s="89" t="s">
        <v>575</v>
      </c>
      <c r="G69" s="55">
        <v>45792</v>
      </c>
      <c r="H69">
        <v>13</v>
      </c>
      <c r="I69" s="89" t="s">
        <v>157</v>
      </c>
      <c r="J69" s="55"/>
    </row>
    <row r="70" spans="1:10" x14ac:dyDescent="0.25">
      <c r="A70" s="89" t="s">
        <v>574</v>
      </c>
      <c r="B70" s="89" t="s">
        <v>44</v>
      </c>
      <c r="C70">
        <v>45468175</v>
      </c>
      <c r="D70" s="89" t="s">
        <v>3</v>
      </c>
      <c r="E70" s="89" t="s">
        <v>501</v>
      </c>
      <c r="F70" s="89" t="s">
        <v>575</v>
      </c>
      <c r="G70" s="55">
        <v>45799</v>
      </c>
      <c r="H70">
        <v>12</v>
      </c>
      <c r="I70" s="89" t="s">
        <v>157</v>
      </c>
      <c r="J70" s="55"/>
    </row>
    <row r="71" spans="1:10" x14ac:dyDescent="0.25">
      <c r="A71" s="89" t="s">
        <v>574</v>
      </c>
      <c r="B71" s="89" t="s">
        <v>38</v>
      </c>
      <c r="C71">
        <v>47411966</v>
      </c>
      <c r="D71" s="89" t="s">
        <v>125</v>
      </c>
      <c r="E71" s="89" t="s">
        <v>501</v>
      </c>
      <c r="F71" s="89" t="s">
        <v>575</v>
      </c>
      <c r="G71" s="55">
        <v>45800</v>
      </c>
      <c r="H71">
        <v>12</v>
      </c>
      <c r="I71" s="89" t="s">
        <v>158</v>
      </c>
      <c r="J71" s="55"/>
    </row>
    <row r="72" spans="1:10" x14ac:dyDescent="0.25">
      <c r="A72" s="89" t="s">
        <v>574</v>
      </c>
      <c r="B72" s="89" t="s">
        <v>55</v>
      </c>
      <c r="C72">
        <v>45119892</v>
      </c>
      <c r="D72" s="89" t="s">
        <v>4</v>
      </c>
      <c r="E72" s="89" t="s">
        <v>501</v>
      </c>
      <c r="F72" s="89" t="s">
        <v>575</v>
      </c>
      <c r="G72" s="55">
        <v>45813</v>
      </c>
      <c r="H72">
        <v>12</v>
      </c>
      <c r="I72" s="89" t="s">
        <v>157</v>
      </c>
      <c r="J72" s="55"/>
    </row>
    <row r="73" spans="1:10" x14ac:dyDescent="0.25">
      <c r="A73" s="89" t="s">
        <v>574</v>
      </c>
      <c r="B73" s="89" t="s">
        <v>54</v>
      </c>
      <c r="C73">
        <v>70155949</v>
      </c>
      <c r="D73" s="89" t="s">
        <v>9</v>
      </c>
      <c r="E73" s="89" t="s">
        <v>501</v>
      </c>
      <c r="F73" s="89" t="s">
        <v>575</v>
      </c>
      <c r="G73" s="55">
        <v>45814</v>
      </c>
      <c r="H73">
        <v>12</v>
      </c>
      <c r="I73" s="89" t="s">
        <v>156</v>
      </c>
      <c r="J73" s="55"/>
    </row>
    <row r="74" spans="1:10" x14ac:dyDescent="0.25">
      <c r="A74" s="89" t="s">
        <v>574</v>
      </c>
      <c r="B74" s="89" t="s">
        <v>28</v>
      </c>
      <c r="C74">
        <v>70951123</v>
      </c>
      <c r="D74" s="89" t="s">
        <v>5</v>
      </c>
      <c r="E74" s="89" t="s">
        <v>501</v>
      </c>
      <c r="F74" s="89" t="s">
        <v>575</v>
      </c>
      <c r="G74" s="55">
        <v>45840</v>
      </c>
      <c r="H74">
        <v>11</v>
      </c>
      <c r="I74" s="89" t="s">
        <v>158</v>
      </c>
      <c r="J74" s="55"/>
    </row>
    <row r="75" spans="1:10" x14ac:dyDescent="0.25">
      <c r="A75" s="89" t="s">
        <v>574</v>
      </c>
      <c r="B75" s="89" t="s">
        <v>60</v>
      </c>
      <c r="C75">
        <v>72839865</v>
      </c>
      <c r="D75" s="89" t="s">
        <v>7</v>
      </c>
      <c r="E75" s="89" t="s">
        <v>501</v>
      </c>
      <c r="F75" s="89" t="s">
        <v>575</v>
      </c>
      <c r="G75" s="55">
        <v>45854</v>
      </c>
      <c r="H75">
        <v>11</v>
      </c>
      <c r="I75" s="89" t="s">
        <v>159</v>
      </c>
      <c r="J75" s="55"/>
    </row>
    <row r="76" spans="1:10" x14ac:dyDescent="0.25">
      <c r="A76" s="89" t="s">
        <v>574</v>
      </c>
      <c r="B76" s="89" t="s">
        <v>101</v>
      </c>
      <c r="C76">
        <v>46938414</v>
      </c>
      <c r="D76" s="89" t="s">
        <v>3</v>
      </c>
      <c r="E76" s="89" t="s">
        <v>577</v>
      </c>
      <c r="F76" s="89" t="s">
        <v>575</v>
      </c>
      <c r="G76" s="55">
        <v>45870</v>
      </c>
      <c r="H76">
        <v>2</v>
      </c>
      <c r="I76" s="89" t="s">
        <v>157</v>
      </c>
      <c r="J76" s="55">
        <v>45961</v>
      </c>
    </row>
    <row r="77" spans="1:10" x14ac:dyDescent="0.25">
      <c r="A77" s="89" t="s">
        <v>574</v>
      </c>
      <c r="B77" s="89" t="s">
        <v>102</v>
      </c>
      <c r="C77">
        <v>9996175</v>
      </c>
      <c r="D77" s="89" t="s">
        <v>3</v>
      </c>
      <c r="E77" s="89" t="s">
        <v>577</v>
      </c>
      <c r="F77" s="89" t="s">
        <v>575</v>
      </c>
      <c r="G77" s="55">
        <v>45870</v>
      </c>
      <c r="H77">
        <v>2</v>
      </c>
      <c r="I77" s="89" t="s">
        <v>157</v>
      </c>
      <c r="J77" s="55">
        <v>45961</v>
      </c>
    </row>
    <row r="78" spans="1:10" x14ac:dyDescent="0.25">
      <c r="A78" s="89" t="s">
        <v>574</v>
      </c>
      <c r="B78" s="89" t="s">
        <v>91</v>
      </c>
      <c r="C78">
        <v>75346810</v>
      </c>
      <c r="D78" s="89" t="s">
        <v>125</v>
      </c>
      <c r="E78" s="89" t="s">
        <v>501</v>
      </c>
      <c r="F78" s="89" t="s">
        <v>575</v>
      </c>
      <c r="G78" s="55">
        <v>45877</v>
      </c>
      <c r="H78">
        <v>10</v>
      </c>
      <c r="I78" s="89" t="s">
        <v>158</v>
      </c>
      <c r="J78" s="55"/>
    </row>
    <row r="79" spans="1:10" x14ac:dyDescent="0.25">
      <c r="A79" s="89" t="s">
        <v>574</v>
      </c>
      <c r="B79" s="89" t="s">
        <v>93</v>
      </c>
      <c r="C79">
        <v>47322258</v>
      </c>
      <c r="D79" s="89" t="s">
        <v>4</v>
      </c>
      <c r="E79" s="89" t="s">
        <v>501</v>
      </c>
      <c r="F79" s="89" t="s">
        <v>575</v>
      </c>
      <c r="G79" s="55">
        <v>45880</v>
      </c>
      <c r="H79">
        <v>10</v>
      </c>
      <c r="I79" s="89" t="s">
        <v>157</v>
      </c>
      <c r="J79" s="55"/>
    </row>
    <row r="80" spans="1:10" x14ac:dyDescent="0.25">
      <c r="A80" s="89" t="s">
        <v>574</v>
      </c>
      <c r="B80" s="89" t="s">
        <v>92</v>
      </c>
      <c r="C80">
        <v>73040632</v>
      </c>
      <c r="D80" s="89" t="s">
        <v>4</v>
      </c>
      <c r="E80" s="89" t="s">
        <v>501</v>
      </c>
      <c r="F80" s="89" t="s">
        <v>575</v>
      </c>
      <c r="G80" s="55">
        <v>45880</v>
      </c>
      <c r="H80">
        <v>10</v>
      </c>
      <c r="I80" s="89" t="s">
        <v>157</v>
      </c>
      <c r="J80" s="55"/>
    </row>
    <row r="81" spans="1:10" x14ac:dyDescent="0.25">
      <c r="A81" s="89" t="s">
        <v>574</v>
      </c>
      <c r="B81" s="89" t="s">
        <v>96</v>
      </c>
      <c r="C81">
        <v>46793103</v>
      </c>
      <c r="D81" s="89" t="s">
        <v>5</v>
      </c>
      <c r="E81" s="89" t="s">
        <v>501</v>
      </c>
      <c r="F81" s="89" t="s">
        <v>575</v>
      </c>
      <c r="G81" s="55">
        <v>45882</v>
      </c>
      <c r="H81">
        <v>10</v>
      </c>
      <c r="I81" s="89" t="s">
        <v>158</v>
      </c>
      <c r="J81" s="55"/>
    </row>
    <row r="82" spans="1:10" x14ac:dyDescent="0.25">
      <c r="A82" s="89" t="s">
        <v>574</v>
      </c>
      <c r="B82" s="89" t="s">
        <v>97</v>
      </c>
      <c r="C82">
        <v>74602206</v>
      </c>
      <c r="D82" s="89" t="s">
        <v>3</v>
      </c>
      <c r="E82" s="89" t="s">
        <v>501</v>
      </c>
      <c r="F82" s="89" t="s">
        <v>575</v>
      </c>
      <c r="G82" s="55">
        <v>45884</v>
      </c>
      <c r="H82">
        <v>10</v>
      </c>
      <c r="I82" s="89" t="s">
        <v>157</v>
      </c>
      <c r="J82" s="55"/>
    </row>
    <row r="83" spans="1:10" x14ac:dyDescent="0.25">
      <c r="A83" s="89" t="s">
        <v>574</v>
      </c>
      <c r="B83" s="89" t="s">
        <v>100</v>
      </c>
      <c r="C83">
        <v>41285428</v>
      </c>
      <c r="D83" s="89" t="s">
        <v>9</v>
      </c>
      <c r="E83" s="89" t="s">
        <v>501</v>
      </c>
      <c r="F83" s="89" t="s">
        <v>575</v>
      </c>
      <c r="G83" s="55">
        <v>45890</v>
      </c>
      <c r="H83">
        <v>9</v>
      </c>
      <c r="I83" s="89" t="s">
        <v>156</v>
      </c>
      <c r="J83" s="55"/>
    </row>
    <row r="84" spans="1:10" x14ac:dyDescent="0.25">
      <c r="A84" s="89" t="s">
        <v>574</v>
      </c>
      <c r="B84" s="89" t="s">
        <v>99</v>
      </c>
      <c r="C84">
        <v>73708621</v>
      </c>
      <c r="D84" s="89" t="s">
        <v>6</v>
      </c>
      <c r="E84" s="89" t="s">
        <v>501</v>
      </c>
      <c r="F84" s="89" t="s">
        <v>575</v>
      </c>
      <c r="G84" s="55">
        <v>45891</v>
      </c>
      <c r="H84">
        <v>9</v>
      </c>
      <c r="I84" s="89" t="s">
        <v>159</v>
      </c>
      <c r="J84" s="55"/>
    </row>
    <row r="85" spans="1:10" x14ac:dyDescent="0.25">
      <c r="A85" s="89" t="s">
        <v>574</v>
      </c>
      <c r="B85" s="89" t="s">
        <v>114</v>
      </c>
      <c r="C85">
        <v>47005973</v>
      </c>
      <c r="D85" s="89" t="s">
        <v>4</v>
      </c>
      <c r="E85" s="89" t="s">
        <v>501</v>
      </c>
      <c r="F85" s="89" t="s">
        <v>575</v>
      </c>
      <c r="G85" s="55">
        <v>45912</v>
      </c>
      <c r="H85">
        <v>9</v>
      </c>
      <c r="I85" s="89" t="s">
        <v>157</v>
      </c>
      <c r="J85" s="55"/>
    </row>
    <row r="86" spans="1:10" x14ac:dyDescent="0.25">
      <c r="A86" s="89" t="s">
        <v>578</v>
      </c>
      <c r="B86" s="89" t="s">
        <v>219</v>
      </c>
      <c r="C86">
        <v>74122258</v>
      </c>
      <c r="D86" s="89" t="s">
        <v>6</v>
      </c>
      <c r="E86" s="89" t="s">
        <v>133</v>
      </c>
      <c r="F86" s="89" t="s">
        <v>575</v>
      </c>
      <c r="G86" s="55">
        <v>44022</v>
      </c>
      <c r="H86">
        <v>71</v>
      </c>
      <c r="I86" s="89" t="s">
        <v>209</v>
      </c>
      <c r="J86" s="55"/>
    </row>
    <row r="87" spans="1:10" x14ac:dyDescent="0.25">
      <c r="A87" s="89" t="s">
        <v>578</v>
      </c>
      <c r="B87" s="89" t="s">
        <v>248</v>
      </c>
      <c r="C87">
        <v>44265602</v>
      </c>
      <c r="D87" s="89" t="s">
        <v>2</v>
      </c>
      <c r="E87" s="89" t="s">
        <v>133</v>
      </c>
      <c r="F87" s="89" t="s">
        <v>575</v>
      </c>
      <c r="G87" s="55">
        <v>44673</v>
      </c>
      <c r="H87">
        <v>49</v>
      </c>
      <c r="I87" s="89" t="s">
        <v>158</v>
      </c>
      <c r="J87" s="55"/>
    </row>
    <row r="88" spans="1:10" x14ac:dyDescent="0.25">
      <c r="A88" s="89" t="s">
        <v>578</v>
      </c>
      <c r="B88" s="89" t="s">
        <v>226</v>
      </c>
      <c r="C88">
        <v>73049631</v>
      </c>
      <c r="D88" s="89" t="s">
        <v>3</v>
      </c>
      <c r="E88" s="89" t="s">
        <v>133</v>
      </c>
      <c r="F88" s="89" t="s">
        <v>575</v>
      </c>
      <c r="G88" s="55">
        <v>43506</v>
      </c>
      <c r="H88">
        <v>88</v>
      </c>
      <c r="I88" s="89" t="s">
        <v>159</v>
      </c>
      <c r="J88" s="55"/>
    </row>
    <row r="89" spans="1:10" x14ac:dyDescent="0.25">
      <c r="A89" s="89" t="s">
        <v>578</v>
      </c>
      <c r="B89" s="89" t="s">
        <v>214</v>
      </c>
      <c r="C89">
        <v>46872195</v>
      </c>
      <c r="D89" s="89" t="s">
        <v>7</v>
      </c>
      <c r="E89" s="89" t="s">
        <v>133</v>
      </c>
      <c r="F89" s="89" t="s">
        <v>575</v>
      </c>
      <c r="G89" s="55">
        <v>43805</v>
      </c>
      <c r="H89">
        <v>78</v>
      </c>
      <c r="I89" s="89" t="s">
        <v>160</v>
      </c>
      <c r="J89" s="55"/>
    </row>
    <row r="90" spans="1:10" x14ac:dyDescent="0.25">
      <c r="A90" s="89" t="s">
        <v>578</v>
      </c>
      <c r="B90" s="89" t="s">
        <v>224</v>
      </c>
      <c r="C90">
        <v>70984733</v>
      </c>
      <c r="D90" s="89" t="s">
        <v>4</v>
      </c>
      <c r="E90" s="89" t="s">
        <v>133</v>
      </c>
      <c r="F90" s="89" t="s">
        <v>575</v>
      </c>
      <c r="G90" s="55">
        <v>43466</v>
      </c>
      <c r="H90">
        <v>89</v>
      </c>
      <c r="I90" s="89" t="s">
        <v>159</v>
      </c>
      <c r="J90" s="55"/>
    </row>
    <row r="91" spans="1:10" x14ac:dyDescent="0.25">
      <c r="A91" s="89" t="s">
        <v>578</v>
      </c>
      <c r="B91" s="89" t="s">
        <v>212</v>
      </c>
      <c r="C91">
        <v>73613568</v>
      </c>
      <c r="D91" s="89" t="s">
        <v>5</v>
      </c>
      <c r="E91" s="89" t="s">
        <v>133</v>
      </c>
      <c r="F91" s="89" t="s">
        <v>575</v>
      </c>
      <c r="G91" s="55">
        <v>43318</v>
      </c>
      <c r="H91">
        <v>94</v>
      </c>
      <c r="I91" s="89" t="s">
        <v>160</v>
      </c>
      <c r="J91" s="55"/>
    </row>
    <row r="92" spans="1:10" x14ac:dyDescent="0.25">
      <c r="A92" s="89" t="s">
        <v>578</v>
      </c>
      <c r="B92" s="89" t="s">
        <v>58</v>
      </c>
      <c r="C92">
        <v>72519113</v>
      </c>
      <c r="D92" s="89" t="s">
        <v>4</v>
      </c>
      <c r="E92" s="89" t="s">
        <v>501</v>
      </c>
      <c r="F92" s="89" t="s">
        <v>575</v>
      </c>
      <c r="G92" s="55">
        <v>43119</v>
      </c>
      <c r="H92">
        <v>100</v>
      </c>
      <c r="I92" s="89" t="s">
        <v>159</v>
      </c>
      <c r="J92" s="55"/>
    </row>
    <row r="93" spans="1:10" x14ac:dyDescent="0.25">
      <c r="A93" s="89" t="s">
        <v>578</v>
      </c>
      <c r="B93" s="89" t="s">
        <v>49</v>
      </c>
      <c r="C93">
        <v>40702064</v>
      </c>
      <c r="D93" s="89" t="s">
        <v>2</v>
      </c>
      <c r="E93" s="89" t="s">
        <v>501</v>
      </c>
      <c r="F93" s="89" t="s">
        <v>575</v>
      </c>
      <c r="G93" s="55">
        <v>43313</v>
      </c>
      <c r="H93">
        <v>94</v>
      </c>
      <c r="I93" s="89" t="s">
        <v>158</v>
      </c>
      <c r="J93" s="55"/>
    </row>
    <row r="94" spans="1:10" x14ac:dyDescent="0.25">
      <c r="A94" s="89" t="s">
        <v>578</v>
      </c>
      <c r="B94" s="89" t="s">
        <v>23</v>
      </c>
      <c r="C94">
        <v>72413556</v>
      </c>
      <c r="D94" s="89" t="s">
        <v>3</v>
      </c>
      <c r="E94" s="89" t="s">
        <v>501</v>
      </c>
      <c r="F94" s="89" t="s">
        <v>575</v>
      </c>
      <c r="G94" s="55">
        <v>44109</v>
      </c>
      <c r="H94">
        <v>68</v>
      </c>
      <c r="I94" s="89" t="s">
        <v>159</v>
      </c>
      <c r="J94" s="55"/>
    </row>
    <row r="95" spans="1:10" x14ac:dyDescent="0.25">
      <c r="A95" s="89" t="s">
        <v>578</v>
      </c>
      <c r="B95" s="89" t="s">
        <v>26</v>
      </c>
      <c r="C95">
        <v>41005089</v>
      </c>
      <c r="D95" s="89" t="s">
        <v>6</v>
      </c>
      <c r="E95" s="89" t="s">
        <v>501</v>
      </c>
      <c r="F95" s="89" t="s">
        <v>575</v>
      </c>
      <c r="G95" s="55">
        <v>44257</v>
      </c>
      <c r="H95">
        <v>63</v>
      </c>
      <c r="I95" s="89" t="s">
        <v>161</v>
      </c>
      <c r="J95" s="55"/>
    </row>
    <row r="96" spans="1:10" x14ac:dyDescent="0.25">
      <c r="A96" s="89" t="s">
        <v>578</v>
      </c>
      <c r="B96" s="89" t="s">
        <v>69</v>
      </c>
      <c r="C96">
        <v>73930771</v>
      </c>
      <c r="D96" s="89" t="s">
        <v>3</v>
      </c>
      <c r="E96" s="89" t="s">
        <v>501</v>
      </c>
      <c r="F96" s="89" t="s">
        <v>575</v>
      </c>
      <c r="G96" s="55">
        <v>44459</v>
      </c>
      <c r="H96">
        <v>56</v>
      </c>
      <c r="I96" s="89" t="s">
        <v>159</v>
      </c>
      <c r="J96" s="55"/>
    </row>
    <row r="97" spans="1:10" x14ac:dyDescent="0.25">
      <c r="A97" s="89" t="s">
        <v>578</v>
      </c>
      <c r="B97" s="89" t="s">
        <v>74</v>
      </c>
      <c r="C97">
        <v>70135127</v>
      </c>
      <c r="D97" s="89" t="s">
        <v>7</v>
      </c>
      <c r="E97" s="89" t="s">
        <v>577</v>
      </c>
      <c r="F97" s="89" t="s">
        <v>575</v>
      </c>
      <c r="G97" s="55">
        <v>44468</v>
      </c>
      <c r="H97">
        <v>50</v>
      </c>
      <c r="I97" s="89" t="s">
        <v>160</v>
      </c>
      <c r="J97" s="55">
        <v>45991</v>
      </c>
    </row>
    <row r="98" spans="1:10" x14ac:dyDescent="0.25">
      <c r="A98" s="89" t="s">
        <v>578</v>
      </c>
      <c r="B98" s="89" t="s">
        <v>19</v>
      </c>
      <c r="C98">
        <v>76656128</v>
      </c>
      <c r="D98" s="89" t="s">
        <v>6</v>
      </c>
      <c r="E98" s="89" t="s">
        <v>501</v>
      </c>
      <c r="F98" s="89" t="s">
        <v>575</v>
      </c>
      <c r="G98" s="55">
        <v>44671</v>
      </c>
      <c r="H98">
        <v>49</v>
      </c>
      <c r="I98" s="89" t="s">
        <v>161</v>
      </c>
      <c r="J98" s="55"/>
    </row>
    <row r="99" spans="1:10" x14ac:dyDescent="0.25">
      <c r="A99" s="89" t="s">
        <v>578</v>
      </c>
      <c r="B99" s="89" t="s">
        <v>29</v>
      </c>
      <c r="C99">
        <v>72758956</v>
      </c>
      <c r="D99" s="89" t="s">
        <v>5</v>
      </c>
      <c r="E99" s="89" t="s">
        <v>501</v>
      </c>
      <c r="F99" s="89" t="s">
        <v>575</v>
      </c>
      <c r="G99" s="55">
        <v>44685</v>
      </c>
      <c r="H99">
        <v>49</v>
      </c>
      <c r="I99" s="89" t="s">
        <v>160</v>
      </c>
      <c r="J99" s="55"/>
    </row>
    <row r="100" spans="1:10" x14ac:dyDescent="0.25">
      <c r="A100" s="89" t="s">
        <v>578</v>
      </c>
      <c r="B100" s="89" t="s">
        <v>10</v>
      </c>
      <c r="C100">
        <v>40980108</v>
      </c>
      <c r="D100" s="89" t="s">
        <v>4</v>
      </c>
      <c r="E100" s="89" t="s">
        <v>501</v>
      </c>
      <c r="F100" s="89" t="s">
        <v>575</v>
      </c>
      <c r="G100" s="55">
        <v>44704</v>
      </c>
      <c r="H100">
        <v>48</v>
      </c>
      <c r="I100" s="89" t="s">
        <v>159</v>
      </c>
      <c r="J100" s="55"/>
    </row>
    <row r="101" spans="1:10" x14ac:dyDescent="0.25">
      <c r="A101" s="89" t="s">
        <v>578</v>
      </c>
      <c r="B101" s="89" t="s">
        <v>75</v>
      </c>
      <c r="C101">
        <v>71264767</v>
      </c>
      <c r="D101" s="89" t="s">
        <v>4</v>
      </c>
      <c r="E101" s="89" t="s">
        <v>501</v>
      </c>
      <c r="F101" s="89" t="s">
        <v>575</v>
      </c>
      <c r="G101" s="55">
        <v>44714</v>
      </c>
      <c r="H101">
        <v>48</v>
      </c>
      <c r="I101" s="89" t="s">
        <v>159</v>
      </c>
      <c r="J101" s="55"/>
    </row>
    <row r="102" spans="1:10" x14ac:dyDescent="0.25">
      <c r="A102" s="89" t="s">
        <v>578</v>
      </c>
      <c r="B102" s="89" t="s">
        <v>15</v>
      </c>
      <c r="C102">
        <v>47587400</v>
      </c>
      <c r="D102" s="89" t="s">
        <v>2</v>
      </c>
      <c r="E102" s="89" t="s">
        <v>501</v>
      </c>
      <c r="F102" s="89" t="s">
        <v>575</v>
      </c>
      <c r="G102" s="55">
        <v>44733</v>
      </c>
      <c r="H102">
        <v>47</v>
      </c>
      <c r="I102" s="89" t="s">
        <v>158</v>
      </c>
      <c r="J102" s="55"/>
    </row>
    <row r="103" spans="1:10" x14ac:dyDescent="0.25">
      <c r="A103" s="89" t="s">
        <v>578</v>
      </c>
      <c r="B103" s="89" t="s">
        <v>35</v>
      </c>
      <c r="C103">
        <v>10491198</v>
      </c>
      <c r="D103" s="89" t="s">
        <v>6</v>
      </c>
      <c r="E103" s="89" t="s">
        <v>501</v>
      </c>
      <c r="F103" s="89" t="s">
        <v>575</v>
      </c>
      <c r="G103" s="55">
        <v>44746</v>
      </c>
      <c r="H103">
        <v>47</v>
      </c>
      <c r="I103" s="89" t="s">
        <v>161</v>
      </c>
      <c r="J103" s="55"/>
    </row>
    <row r="104" spans="1:10" x14ac:dyDescent="0.25">
      <c r="A104" s="89" t="s">
        <v>578</v>
      </c>
      <c r="B104" s="89" t="s">
        <v>48</v>
      </c>
      <c r="C104">
        <v>43307898</v>
      </c>
      <c r="D104" s="89" t="s">
        <v>2</v>
      </c>
      <c r="E104" s="89" t="s">
        <v>501</v>
      </c>
      <c r="F104" s="89" t="s">
        <v>575</v>
      </c>
      <c r="G104" s="55">
        <v>44746</v>
      </c>
      <c r="H104">
        <v>47</v>
      </c>
      <c r="I104" s="89" t="s">
        <v>158</v>
      </c>
      <c r="J104" s="55"/>
    </row>
    <row r="105" spans="1:10" x14ac:dyDescent="0.25">
      <c r="A105" s="89" t="s">
        <v>578</v>
      </c>
      <c r="B105" s="89" t="s">
        <v>67</v>
      </c>
      <c r="C105">
        <v>9880053</v>
      </c>
      <c r="D105" s="89" t="s">
        <v>6</v>
      </c>
      <c r="E105" s="89" t="s">
        <v>577</v>
      </c>
      <c r="F105" s="89" t="s">
        <v>575</v>
      </c>
      <c r="G105" s="55">
        <v>44809</v>
      </c>
      <c r="H105">
        <v>38</v>
      </c>
      <c r="I105" s="89" t="s">
        <v>161</v>
      </c>
      <c r="J105" s="55">
        <v>45991</v>
      </c>
    </row>
    <row r="106" spans="1:10" x14ac:dyDescent="0.25">
      <c r="A106" s="89" t="s">
        <v>578</v>
      </c>
      <c r="B106" s="89" t="s">
        <v>13</v>
      </c>
      <c r="C106">
        <v>72512391</v>
      </c>
      <c r="D106" s="89" t="s">
        <v>3</v>
      </c>
      <c r="E106" s="89" t="s">
        <v>501</v>
      </c>
      <c r="F106" s="89" t="s">
        <v>575</v>
      </c>
      <c r="G106" s="55">
        <v>44809</v>
      </c>
      <c r="H106">
        <v>45</v>
      </c>
      <c r="I106" s="89" t="s">
        <v>159</v>
      </c>
      <c r="J106" s="55"/>
    </row>
    <row r="107" spans="1:10" x14ac:dyDescent="0.25">
      <c r="A107" s="89" t="s">
        <v>578</v>
      </c>
      <c r="B107" s="89" t="s">
        <v>76</v>
      </c>
      <c r="C107">
        <v>60914051</v>
      </c>
      <c r="D107" s="89" t="s">
        <v>3</v>
      </c>
      <c r="E107" s="89" t="s">
        <v>501</v>
      </c>
      <c r="F107" s="89" t="s">
        <v>575</v>
      </c>
      <c r="G107" s="55">
        <v>44817</v>
      </c>
      <c r="H107">
        <v>45</v>
      </c>
      <c r="I107" s="89" t="s">
        <v>159</v>
      </c>
      <c r="J107" s="55"/>
    </row>
    <row r="108" spans="1:10" x14ac:dyDescent="0.25">
      <c r="A108" s="89" t="s">
        <v>578</v>
      </c>
      <c r="B108" s="89" t="s">
        <v>25</v>
      </c>
      <c r="C108">
        <v>72373931</v>
      </c>
      <c r="D108" s="89" t="s">
        <v>2</v>
      </c>
      <c r="E108" s="89" t="s">
        <v>500</v>
      </c>
      <c r="F108" s="89" t="s">
        <v>575</v>
      </c>
      <c r="G108" s="55">
        <v>44818</v>
      </c>
      <c r="H108">
        <v>45</v>
      </c>
      <c r="I108" s="89" t="s">
        <v>158</v>
      </c>
      <c r="J108" s="55"/>
    </row>
    <row r="109" spans="1:10" x14ac:dyDescent="0.25">
      <c r="A109" s="89" t="s">
        <v>578</v>
      </c>
      <c r="B109" s="89" t="s">
        <v>21</v>
      </c>
      <c r="C109">
        <v>44042880</v>
      </c>
      <c r="D109" s="89" t="s">
        <v>2</v>
      </c>
      <c r="E109" s="89" t="s">
        <v>501</v>
      </c>
      <c r="F109" s="89" t="s">
        <v>575</v>
      </c>
      <c r="G109" s="55">
        <v>44824</v>
      </c>
      <c r="H109">
        <v>44</v>
      </c>
      <c r="I109" s="89" t="s">
        <v>158</v>
      </c>
      <c r="J109" s="55"/>
    </row>
    <row r="110" spans="1:10" x14ac:dyDescent="0.25">
      <c r="A110" s="89" t="s">
        <v>578</v>
      </c>
      <c r="B110" s="89" t="s">
        <v>77</v>
      </c>
      <c r="C110">
        <v>42251780</v>
      </c>
      <c r="D110" s="89" t="s">
        <v>5</v>
      </c>
      <c r="E110" s="89" t="s">
        <v>501</v>
      </c>
      <c r="F110" s="89" t="s">
        <v>575</v>
      </c>
      <c r="G110" s="55">
        <v>44838</v>
      </c>
      <c r="H110">
        <v>44</v>
      </c>
      <c r="I110" s="89" t="s">
        <v>160</v>
      </c>
      <c r="J110" s="55"/>
    </row>
    <row r="111" spans="1:10" x14ac:dyDescent="0.25">
      <c r="A111" s="89" t="s">
        <v>578</v>
      </c>
      <c r="B111" s="89" t="s">
        <v>33</v>
      </c>
      <c r="C111">
        <v>80689573</v>
      </c>
      <c r="D111" s="89" t="s">
        <v>2</v>
      </c>
      <c r="E111" s="89" t="s">
        <v>500</v>
      </c>
      <c r="F111" s="89" t="s">
        <v>575</v>
      </c>
      <c r="G111" s="55">
        <v>44867</v>
      </c>
      <c r="H111">
        <v>43</v>
      </c>
      <c r="I111" s="89" t="s">
        <v>158</v>
      </c>
      <c r="J111" s="55"/>
    </row>
    <row r="112" spans="1:10" x14ac:dyDescent="0.25">
      <c r="A112" s="89" t="s">
        <v>578</v>
      </c>
      <c r="B112" s="89" t="s">
        <v>12</v>
      </c>
      <c r="C112">
        <v>45262585</v>
      </c>
      <c r="D112" s="89" t="s">
        <v>2</v>
      </c>
      <c r="E112" s="89" t="s">
        <v>500</v>
      </c>
      <c r="F112" s="89" t="s">
        <v>575</v>
      </c>
      <c r="G112" s="55">
        <v>44868</v>
      </c>
      <c r="H112">
        <v>43</v>
      </c>
      <c r="I112" s="89" t="s">
        <v>158</v>
      </c>
      <c r="J112" s="55"/>
    </row>
    <row r="113" spans="1:10" x14ac:dyDescent="0.25">
      <c r="A113" s="89" t="s">
        <v>578</v>
      </c>
      <c r="B113" s="89" t="s">
        <v>17</v>
      </c>
      <c r="C113">
        <v>70876605</v>
      </c>
      <c r="D113" s="89" t="s">
        <v>3</v>
      </c>
      <c r="E113" s="89" t="s">
        <v>501</v>
      </c>
      <c r="F113" s="89" t="s">
        <v>575</v>
      </c>
      <c r="G113" s="55">
        <v>44886</v>
      </c>
      <c r="H113">
        <v>42</v>
      </c>
      <c r="I113" s="89" t="s">
        <v>159</v>
      </c>
      <c r="J113" s="55"/>
    </row>
    <row r="114" spans="1:10" x14ac:dyDescent="0.25">
      <c r="A114" s="89" t="s">
        <v>578</v>
      </c>
      <c r="B114" s="89" t="s">
        <v>61</v>
      </c>
      <c r="C114">
        <v>44001162</v>
      </c>
      <c r="D114" s="89" t="s">
        <v>6</v>
      </c>
      <c r="E114" s="89" t="s">
        <v>501</v>
      </c>
      <c r="F114" s="89" t="s">
        <v>575</v>
      </c>
      <c r="G114" s="55">
        <v>44907</v>
      </c>
      <c r="H114">
        <v>42</v>
      </c>
      <c r="I114" s="89" t="s">
        <v>161</v>
      </c>
      <c r="J114" s="55"/>
    </row>
    <row r="115" spans="1:10" x14ac:dyDescent="0.25">
      <c r="A115" s="89" t="s">
        <v>578</v>
      </c>
      <c r="B115" s="89" t="s">
        <v>36</v>
      </c>
      <c r="C115">
        <v>76917479</v>
      </c>
      <c r="D115" s="89" t="s">
        <v>5</v>
      </c>
      <c r="E115" s="89" t="s">
        <v>577</v>
      </c>
      <c r="F115" s="89" t="s">
        <v>575</v>
      </c>
      <c r="G115" s="55">
        <v>44939</v>
      </c>
      <c r="H115">
        <v>34</v>
      </c>
      <c r="I115" s="89" t="s">
        <v>160</v>
      </c>
      <c r="J115" s="55">
        <v>45991</v>
      </c>
    </row>
    <row r="116" spans="1:10" x14ac:dyDescent="0.25">
      <c r="A116" s="89" t="s">
        <v>578</v>
      </c>
      <c r="B116" s="89" t="s">
        <v>78</v>
      </c>
      <c r="C116">
        <v>10706451</v>
      </c>
      <c r="D116" s="89" t="s">
        <v>6</v>
      </c>
      <c r="E116" s="89" t="s">
        <v>501</v>
      </c>
      <c r="F116" s="89" t="s">
        <v>575</v>
      </c>
      <c r="G116" s="55">
        <v>44943</v>
      </c>
      <c r="H116">
        <v>41</v>
      </c>
      <c r="I116" s="89" t="s">
        <v>161</v>
      </c>
      <c r="J116" s="55"/>
    </row>
    <row r="117" spans="1:10" x14ac:dyDescent="0.25">
      <c r="A117" s="89" t="s">
        <v>578</v>
      </c>
      <c r="B117" s="89" t="s">
        <v>70</v>
      </c>
      <c r="C117">
        <v>47982910</v>
      </c>
      <c r="D117" s="89" t="s">
        <v>7</v>
      </c>
      <c r="E117" s="89" t="s">
        <v>577</v>
      </c>
      <c r="F117" s="89" t="s">
        <v>575</v>
      </c>
      <c r="G117" s="55">
        <v>44967</v>
      </c>
      <c r="H117">
        <v>32</v>
      </c>
      <c r="I117" s="89" t="s">
        <v>160</v>
      </c>
      <c r="J117" s="55">
        <v>45965</v>
      </c>
    </row>
    <row r="118" spans="1:10" x14ac:dyDescent="0.25">
      <c r="A118" s="89" t="s">
        <v>578</v>
      </c>
      <c r="B118" s="89" t="s">
        <v>65</v>
      </c>
      <c r="C118">
        <v>47659267</v>
      </c>
      <c r="D118" s="89" t="s">
        <v>6</v>
      </c>
      <c r="E118" s="89" t="s">
        <v>501</v>
      </c>
      <c r="F118" s="89" t="s">
        <v>575</v>
      </c>
      <c r="G118" s="55">
        <v>45019</v>
      </c>
      <c r="H118">
        <v>38</v>
      </c>
      <c r="I118" s="89" t="s">
        <v>161</v>
      </c>
      <c r="J118" s="55"/>
    </row>
    <row r="119" spans="1:10" x14ac:dyDescent="0.25">
      <c r="A119" s="89" t="s">
        <v>578</v>
      </c>
      <c r="B119" s="89" t="s">
        <v>37</v>
      </c>
      <c r="C119">
        <v>70988976</v>
      </c>
      <c r="D119" s="89" t="s">
        <v>4</v>
      </c>
      <c r="E119" s="89" t="s">
        <v>501</v>
      </c>
      <c r="F119" s="89" t="s">
        <v>575</v>
      </c>
      <c r="G119" s="55">
        <v>45112</v>
      </c>
      <c r="H119">
        <v>35</v>
      </c>
      <c r="I119" s="89" t="s">
        <v>159</v>
      </c>
      <c r="J119" s="55"/>
    </row>
    <row r="120" spans="1:10" x14ac:dyDescent="0.25">
      <c r="A120" s="89" t="s">
        <v>578</v>
      </c>
      <c r="B120" s="89" t="s">
        <v>18</v>
      </c>
      <c r="C120">
        <v>76214436</v>
      </c>
      <c r="D120" s="89" t="s">
        <v>6</v>
      </c>
      <c r="E120" s="89" t="s">
        <v>501</v>
      </c>
      <c r="F120" s="89" t="s">
        <v>575</v>
      </c>
      <c r="G120" s="55">
        <v>45132</v>
      </c>
      <c r="H120">
        <v>34</v>
      </c>
      <c r="I120" s="89" t="s">
        <v>161</v>
      </c>
      <c r="J120" s="55"/>
    </row>
    <row r="121" spans="1:10" x14ac:dyDescent="0.25">
      <c r="A121" s="89" t="s">
        <v>578</v>
      </c>
      <c r="B121" s="89" t="s">
        <v>73</v>
      </c>
      <c r="C121">
        <v>40318129</v>
      </c>
      <c r="D121" s="89" t="s">
        <v>2</v>
      </c>
      <c r="E121" s="89" t="s">
        <v>501</v>
      </c>
      <c r="F121" s="89" t="s">
        <v>575</v>
      </c>
      <c r="G121" s="55">
        <v>45141</v>
      </c>
      <c r="H121">
        <v>34</v>
      </c>
      <c r="I121" s="89" t="s">
        <v>158</v>
      </c>
      <c r="J121" s="55"/>
    </row>
    <row r="122" spans="1:10" x14ac:dyDescent="0.25">
      <c r="A122" s="89" t="s">
        <v>578</v>
      </c>
      <c r="B122" s="89" t="s">
        <v>20</v>
      </c>
      <c r="C122">
        <v>48307357</v>
      </c>
      <c r="D122" s="89" t="s">
        <v>7</v>
      </c>
      <c r="E122" s="89" t="s">
        <v>577</v>
      </c>
      <c r="F122" s="89" t="s">
        <v>575</v>
      </c>
      <c r="G122" s="55">
        <v>45141</v>
      </c>
      <c r="H122">
        <v>27</v>
      </c>
      <c r="I122" s="89" t="s">
        <v>160</v>
      </c>
      <c r="J122" s="55">
        <v>45991</v>
      </c>
    </row>
    <row r="123" spans="1:10" x14ac:dyDescent="0.25">
      <c r="A123" s="89" t="s">
        <v>578</v>
      </c>
      <c r="B123" s="89" t="s">
        <v>79</v>
      </c>
      <c r="C123">
        <v>71262377</v>
      </c>
      <c r="D123" s="89" t="s">
        <v>5</v>
      </c>
      <c r="E123" s="89" t="s">
        <v>501</v>
      </c>
      <c r="F123" s="89" t="s">
        <v>575</v>
      </c>
      <c r="G123" s="55">
        <v>45145</v>
      </c>
      <c r="H123">
        <v>34</v>
      </c>
      <c r="I123" s="89" t="s">
        <v>160</v>
      </c>
      <c r="J123" s="55"/>
    </row>
    <row r="124" spans="1:10" x14ac:dyDescent="0.25">
      <c r="A124" s="89" t="s">
        <v>578</v>
      </c>
      <c r="B124" s="89" t="s">
        <v>34</v>
      </c>
      <c r="C124">
        <v>76824571</v>
      </c>
      <c r="D124" s="89" t="s">
        <v>2</v>
      </c>
      <c r="E124" s="89" t="s">
        <v>500</v>
      </c>
      <c r="F124" s="89" t="s">
        <v>575</v>
      </c>
      <c r="G124" s="55">
        <v>45173</v>
      </c>
      <c r="H124">
        <v>33</v>
      </c>
      <c r="I124" s="89" t="s">
        <v>158</v>
      </c>
      <c r="J124" s="55"/>
    </row>
    <row r="125" spans="1:10" x14ac:dyDescent="0.25">
      <c r="A125" s="89" t="s">
        <v>578</v>
      </c>
      <c r="B125" s="89" t="s">
        <v>80</v>
      </c>
      <c r="C125">
        <v>45084594</v>
      </c>
      <c r="D125" s="89" t="s">
        <v>4</v>
      </c>
      <c r="E125" s="89" t="s">
        <v>501</v>
      </c>
      <c r="F125" s="89" t="s">
        <v>575</v>
      </c>
      <c r="G125" s="55">
        <v>45281</v>
      </c>
      <c r="H125">
        <v>29</v>
      </c>
      <c r="I125" s="89" t="s">
        <v>159</v>
      </c>
      <c r="J125" s="55"/>
    </row>
    <row r="126" spans="1:10" x14ac:dyDescent="0.25">
      <c r="A126" s="89" t="s">
        <v>578</v>
      </c>
      <c r="B126" s="89" t="s">
        <v>22</v>
      </c>
      <c r="C126">
        <v>70551168</v>
      </c>
      <c r="D126" s="89" t="s">
        <v>3</v>
      </c>
      <c r="E126" s="89" t="s">
        <v>501</v>
      </c>
      <c r="F126" s="89" t="s">
        <v>575</v>
      </c>
      <c r="G126" s="55">
        <v>45295</v>
      </c>
      <c r="H126">
        <v>29</v>
      </c>
      <c r="I126" s="89" t="s">
        <v>159</v>
      </c>
      <c r="J126" s="55"/>
    </row>
    <row r="127" spans="1:10" x14ac:dyDescent="0.25">
      <c r="A127" s="89" t="s">
        <v>578</v>
      </c>
      <c r="B127" s="89" t="s">
        <v>41</v>
      </c>
      <c r="C127">
        <v>46461021</v>
      </c>
      <c r="D127" s="89" t="s">
        <v>6</v>
      </c>
      <c r="E127" s="89" t="s">
        <v>501</v>
      </c>
      <c r="F127" s="89" t="s">
        <v>575</v>
      </c>
      <c r="G127" s="55">
        <v>45302</v>
      </c>
      <c r="H127">
        <v>29</v>
      </c>
      <c r="I127" s="89" t="s">
        <v>161</v>
      </c>
      <c r="J127" s="55"/>
    </row>
    <row r="128" spans="1:10" x14ac:dyDescent="0.25">
      <c r="A128" s="89" t="s">
        <v>578</v>
      </c>
      <c r="B128" s="89" t="s">
        <v>24</v>
      </c>
      <c r="C128">
        <v>43614775</v>
      </c>
      <c r="D128" s="89" t="s">
        <v>6</v>
      </c>
      <c r="E128" s="89" t="s">
        <v>501</v>
      </c>
      <c r="F128" s="89" t="s">
        <v>575</v>
      </c>
      <c r="G128" s="55">
        <v>45334</v>
      </c>
      <c r="H128">
        <v>28</v>
      </c>
      <c r="I128" s="89" t="s">
        <v>161</v>
      </c>
      <c r="J128" s="55"/>
    </row>
    <row r="129" spans="1:10" x14ac:dyDescent="0.25">
      <c r="A129" s="89" t="s">
        <v>578</v>
      </c>
      <c r="B129" s="89" t="s">
        <v>31</v>
      </c>
      <c r="C129">
        <v>75882265</v>
      </c>
      <c r="D129" s="89" t="s">
        <v>3</v>
      </c>
      <c r="E129" s="89" t="s">
        <v>501</v>
      </c>
      <c r="F129" s="89" t="s">
        <v>575</v>
      </c>
      <c r="G129" s="55">
        <v>45334</v>
      </c>
      <c r="H129">
        <v>28</v>
      </c>
      <c r="I129" s="89" t="s">
        <v>159</v>
      </c>
      <c r="J129" s="55"/>
    </row>
    <row r="130" spans="1:10" x14ac:dyDescent="0.25">
      <c r="A130" s="89" t="s">
        <v>578</v>
      </c>
      <c r="B130" s="89" t="s">
        <v>16</v>
      </c>
      <c r="C130">
        <v>47029782</v>
      </c>
      <c r="D130" s="89" t="s">
        <v>3</v>
      </c>
      <c r="E130" s="89" t="s">
        <v>501</v>
      </c>
      <c r="F130" s="89" t="s">
        <v>575</v>
      </c>
      <c r="G130" s="55">
        <v>45334</v>
      </c>
      <c r="H130">
        <v>28</v>
      </c>
      <c r="I130" s="89" t="s">
        <v>159</v>
      </c>
      <c r="J130" s="55"/>
    </row>
    <row r="131" spans="1:10" x14ac:dyDescent="0.25">
      <c r="A131" s="89" t="s">
        <v>578</v>
      </c>
      <c r="B131" s="89" t="s">
        <v>59</v>
      </c>
      <c r="C131">
        <v>60870839</v>
      </c>
      <c r="D131" s="89" t="s">
        <v>4</v>
      </c>
      <c r="E131" s="89" t="s">
        <v>501</v>
      </c>
      <c r="F131" s="89" t="s">
        <v>575</v>
      </c>
      <c r="G131" s="55">
        <v>45344</v>
      </c>
      <c r="H131">
        <v>27</v>
      </c>
      <c r="I131" s="89" t="s">
        <v>159</v>
      </c>
      <c r="J131" s="55"/>
    </row>
    <row r="132" spans="1:10" x14ac:dyDescent="0.25">
      <c r="A132" s="89" t="s">
        <v>578</v>
      </c>
      <c r="B132" s="89" t="s">
        <v>68</v>
      </c>
      <c r="C132">
        <v>73257316</v>
      </c>
      <c r="D132" s="89" t="s">
        <v>2</v>
      </c>
      <c r="E132" s="89" t="s">
        <v>501</v>
      </c>
      <c r="F132" s="89" t="s">
        <v>575</v>
      </c>
      <c r="G132" s="55">
        <v>45363</v>
      </c>
      <c r="H132">
        <v>27</v>
      </c>
      <c r="I132" s="89" t="s">
        <v>158</v>
      </c>
      <c r="J132" s="55"/>
    </row>
    <row r="133" spans="1:10" x14ac:dyDescent="0.25">
      <c r="A133" s="89" t="s">
        <v>578</v>
      </c>
      <c r="B133" s="89" t="s">
        <v>11</v>
      </c>
      <c r="C133">
        <v>45139159</v>
      </c>
      <c r="D133" s="89" t="s">
        <v>6</v>
      </c>
      <c r="E133" s="89" t="s">
        <v>501</v>
      </c>
      <c r="F133" s="89" t="s">
        <v>575</v>
      </c>
      <c r="G133" s="55">
        <v>45369</v>
      </c>
      <c r="H133">
        <v>26</v>
      </c>
      <c r="I133" s="89" t="s">
        <v>161</v>
      </c>
      <c r="J133" s="55"/>
    </row>
    <row r="134" spans="1:10" x14ac:dyDescent="0.25">
      <c r="A134" s="89" t="s">
        <v>578</v>
      </c>
      <c r="B134" s="89" t="s">
        <v>42</v>
      </c>
      <c r="C134">
        <v>73725129</v>
      </c>
      <c r="D134" s="89" t="s">
        <v>2</v>
      </c>
      <c r="E134" s="89" t="s">
        <v>501</v>
      </c>
      <c r="F134" s="89" t="s">
        <v>575</v>
      </c>
      <c r="G134" s="55">
        <v>45398</v>
      </c>
      <c r="H134">
        <v>26</v>
      </c>
      <c r="I134" s="89" t="s">
        <v>158</v>
      </c>
      <c r="J134" s="55"/>
    </row>
    <row r="135" spans="1:10" x14ac:dyDescent="0.25">
      <c r="A135" s="89" t="s">
        <v>578</v>
      </c>
      <c r="B135" s="89" t="s">
        <v>40</v>
      </c>
      <c r="C135">
        <v>60976055</v>
      </c>
      <c r="D135" s="89" t="s">
        <v>4</v>
      </c>
      <c r="E135" s="89" t="s">
        <v>501</v>
      </c>
      <c r="F135" s="89" t="s">
        <v>575</v>
      </c>
      <c r="G135" s="55">
        <v>45433</v>
      </c>
      <c r="H135">
        <v>24</v>
      </c>
      <c r="I135" s="89" t="s">
        <v>159</v>
      </c>
      <c r="J135" s="55"/>
    </row>
    <row r="136" spans="1:10" x14ac:dyDescent="0.25">
      <c r="A136" s="89" t="s">
        <v>578</v>
      </c>
      <c r="B136" s="89" t="s">
        <v>81</v>
      </c>
      <c r="C136">
        <v>72716299</v>
      </c>
      <c r="D136" s="89" t="s">
        <v>6</v>
      </c>
      <c r="E136" s="89" t="s">
        <v>501</v>
      </c>
      <c r="F136" s="89" t="s">
        <v>575</v>
      </c>
      <c r="G136" s="55">
        <v>45511</v>
      </c>
      <c r="H136">
        <v>22</v>
      </c>
      <c r="I136" s="89" t="s">
        <v>161</v>
      </c>
      <c r="J136" s="55"/>
    </row>
    <row r="137" spans="1:10" x14ac:dyDescent="0.25">
      <c r="A137" s="89" t="s">
        <v>578</v>
      </c>
      <c r="B137" s="89" t="s">
        <v>32</v>
      </c>
      <c r="C137">
        <v>48584670</v>
      </c>
      <c r="D137" s="89" t="s">
        <v>3</v>
      </c>
      <c r="E137" s="89" t="s">
        <v>501</v>
      </c>
      <c r="F137" s="89" t="s">
        <v>575</v>
      </c>
      <c r="G137" s="55">
        <v>45526</v>
      </c>
      <c r="H137">
        <v>21</v>
      </c>
      <c r="I137" s="89" t="s">
        <v>159</v>
      </c>
      <c r="J137" s="55"/>
    </row>
    <row r="138" spans="1:10" x14ac:dyDescent="0.25">
      <c r="A138" s="89" t="s">
        <v>578</v>
      </c>
      <c r="B138" s="89" t="s">
        <v>57</v>
      </c>
      <c r="C138">
        <v>74996029</v>
      </c>
      <c r="D138" s="89" t="s">
        <v>4</v>
      </c>
      <c r="E138" s="89" t="s">
        <v>501</v>
      </c>
      <c r="F138" s="89" t="s">
        <v>575</v>
      </c>
      <c r="G138" s="55">
        <v>45589</v>
      </c>
      <c r="H138">
        <v>19</v>
      </c>
      <c r="I138" s="89" t="s">
        <v>159</v>
      </c>
      <c r="J138" s="55"/>
    </row>
    <row r="139" spans="1:10" x14ac:dyDescent="0.25">
      <c r="A139" s="89" t="s">
        <v>578</v>
      </c>
      <c r="B139" s="89" t="s">
        <v>27</v>
      </c>
      <c r="C139">
        <v>73203775</v>
      </c>
      <c r="D139" s="89" t="s">
        <v>2</v>
      </c>
      <c r="E139" s="89" t="s">
        <v>577</v>
      </c>
      <c r="F139" s="89" t="s">
        <v>575</v>
      </c>
      <c r="G139" s="55">
        <v>45677</v>
      </c>
      <c r="H139">
        <v>10</v>
      </c>
      <c r="I139" s="89" t="s">
        <v>158</v>
      </c>
      <c r="J139" s="55">
        <v>45991</v>
      </c>
    </row>
    <row r="140" spans="1:10" x14ac:dyDescent="0.25">
      <c r="A140" s="89" t="s">
        <v>578</v>
      </c>
      <c r="B140" s="89" t="s">
        <v>51</v>
      </c>
      <c r="C140">
        <v>76089925</v>
      </c>
      <c r="D140" s="89" t="s">
        <v>7</v>
      </c>
      <c r="E140" s="89" t="s">
        <v>501</v>
      </c>
      <c r="F140" s="89" t="s">
        <v>575</v>
      </c>
      <c r="G140" s="55">
        <v>45678</v>
      </c>
      <c r="H140">
        <v>16</v>
      </c>
      <c r="I140" s="89" t="s">
        <v>160</v>
      </c>
      <c r="J140" s="55"/>
    </row>
    <row r="141" spans="1:10" x14ac:dyDescent="0.25">
      <c r="A141" s="89" t="s">
        <v>578</v>
      </c>
      <c r="B141" s="89" t="s">
        <v>72</v>
      </c>
      <c r="C141">
        <v>47690367</v>
      </c>
      <c r="D141" s="89" t="s">
        <v>7</v>
      </c>
      <c r="E141" s="89" t="s">
        <v>501</v>
      </c>
      <c r="F141" s="89" t="s">
        <v>575</v>
      </c>
      <c r="G141" s="55">
        <v>45691</v>
      </c>
      <c r="H141">
        <v>16</v>
      </c>
      <c r="I141" s="89" t="s">
        <v>160</v>
      </c>
      <c r="J141" s="55"/>
    </row>
    <row r="142" spans="1:10" x14ac:dyDescent="0.25">
      <c r="A142" s="89" t="s">
        <v>578</v>
      </c>
      <c r="B142" s="89" t="s">
        <v>53</v>
      </c>
      <c r="C142">
        <v>46587976</v>
      </c>
      <c r="D142" s="89" t="s">
        <v>7</v>
      </c>
      <c r="E142" s="89" t="s">
        <v>577</v>
      </c>
      <c r="F142" s="89" t="s">
        <v>575</v>
      </c>
      <c r="G142" s="55">
        <v>45726</v>
      </c>
      <c r="H142">
        <v>8</v>
      </c>
      <c r="I142" s="89" t="s">
        <v>160</v>
      </c>
      <c r="J142" s="55">
        <v>45991</v>
      </c>
    </row>
    <row r="143" spans="1:10" x14ac:dyDescent="0.25">
      <c r="A143" s="89" t="s">
        <v>578</v>
      </c>
      <c r="B143" s="89" t="s">
        <v>105</v>
      </c>
      <c r="C143">
        <v>48344037</v>
      </c>
      <c r="D143" s="89" t="s">
        <v>4</v>
      </c>
      <c r="E143" s="89" t="s">
        <v>577</v>
      </c>
      <c r="F143" s="89" t="s">
        <v>575</v>
      </c>
      <c r="G143" s="55">
        <v>45748</v>
      </c>
      <c r="H143">
        <v>7</v>
      </c>
      <c r="I143" s="89" t="s">
        <v>159</v>
      </c>
      <c r="J143" s="55">
        <v>45991</v>
      </c>
    </row>
    <row r="144" spans="1:10" x14ac:dyDescent="0.25">
      <c r="A144" s="89" t="s">
        <v>578</v>
      </c>
      <c r="B144" s="89" t="s">
        <v>50</v>
      </c>
      <c r="C144">
        <v>72733809</v>
      </c>
      <c r="D144" s="89" t="s">
        <v>6</v>
      </c>
      <c r="E144" s="89" t="s">
        <v>501</v>
      </c>
      <c r="F144" s="89" t="s">
        <v>575</v>
      </c>
      <c r="G144" s="55">
        <v>45789</v>
      </c>
      <c r="H144">
        <v>13</v>
      </c>
      <c r="I144" s="89" t="s">
        <v>161</v>
      </c>
      <c r="J144" s="55"/>
    </row>
    <row r="145" spans="1:10" x14ac:dyDescent="0.25">
      <c r="A145" s="89" t="s">
        <v>578</v>
      </c>
      <c r="B145" s="89" t="s">
        <v>43</v>
      </c>
      <c r="C145">
        <v>74799185</v>
      </c>
      <c r="D145" s="89" t="s">
        <v>2</v>
      </c>
      <c r="E145" s="89" t="s">
        <v>577</v>
      </c>
      <c r="F145" s="89" t="s">
        <v>575</v>
      </c>
      <c r="G145" s="55">
        <v>45792</v>
      </c>
      <c r="H145">
        <v>6</v>
      </c>
      <c r="I145" s="89" t="s">
        <v>158</v>
      </c>
      <c r="J145" s="55">
        <v>45978</v>
      </c>
    </row>
    <row r="146" spans="1:10" x14ac:dyDescent="0.25">
      <c r="A146" s="89" t="s">
        <v>578</v>
      </c>
      <c r="B146" s="89" t="s">
        <v>44</v>
      </c>
      <c r="C146">
        <v>45468175</v>
      </c>
      <c r="D146" s="89" t="s">
        <v>3</v>
      </c>
      <c r="E146" s="89" t="s">
        <v>501</v>
      </c>
      <c r="F146" s="89" t="s">
        <v>575</v>
      </c>
      <c r="G146" s="55">
        <v>45799</v>
      </c>
      <c r="H146">
        <v>12</v>
      </c>
      <c r="I146" s="89" t="s">
        <v>159</v>
      </c>
      <c r="J146" s="55"/>
    </row>
    <row r="147" spans="1:10" x14ac:dyDescent="0.25">
      <c r="A147" s="89" t="s">
        <v>578</v>
      </c>
      <c r="B147" s="89" t="s">
        <v>38</v>
      </c>
      <c r="C147">
        <v>47411966</v>
      </c>
      <c r="D147" s="89" t="s">
        <v>2</v>
      </c>
      <c r="E147" s="89" t="s">
        <v>501</v>
      </c>
      <c r="F147" s="89" t="s">
        <v>575</v>
      </c>
      <c r="G147" s="55">
        <v>45800</v>
      </c>
      <c r="H147">
        <v>12</v>
      </c>
      <c r="I147" s="89" t="s">
        <v>158</v>
      </c>
      <c r="J147" s="55"/>
    </row>
    <row r="148" spans="1:10" x14ac:dyDescent="0.25">
      <c r="A148" s="89" t="s">
        <v>578</v>
      </c>
      <c r="B148" s="89" t="s">
        <v>55</v>
      </c>
      <c r="C148">
        <v>45119892</v>
      </c>
      <c r="D148" s="89" t="s">
        <v>5</v>
      </c>
      <c r="E148" s="89" t="s">
        <v>501</v>
      </c>
      <c r="F148" s="89" t="s">
        <v>575</v>
      </c>
      <c r="G148" s="55">
        <v>45813</v>
      </c>
      <c r="H148">
        <v>12</v>
      </c>
      <c r="I148" s="89" t="s">
        <v>160</v>
      </c>
      <c r="J148" s="55"/>
    </row>
    <row r="149" spans="1:10" x14ac:dyDescent="0.25">
      <c r="A149" s="89" t="s">
        <v>578</v>
      </c>
      <c r="B149" s="89" t="s">
        <v>54</v>
      </c>
      <c r="C149">
        <v>70155949</v>
      </c>
      <c r="D149" s="89" t="s">
        <v>5</v>
      </c>
      <c r="E149" s="89" t="s">
        <v>577</v>
      </c>
      <c r="F149" s="89" t="s">
        <v>575</v>
      </c>
      <c r="G149" s="55">
        <v>45814</v>
      </c>
      <c r="H149">
        <v>5</v>
      </c>
      <c r="I149" s="89" t="s">
        <v>160</v>
      </c>
      <c r="J149" s="55">
        <v>45991</v>
      </c>
    </row>
    <row r="150" spans="1:10" x14ac:dyDescent="0.25">
      <c r="A150" s="89" t="s">
        <v>578</v>
      </c>
      <c r="B150" s="89" t="s">
        <v>60</v>
      </c>
      <c r="C150">
        <v>72839865</v>
      </c>
      <c r="D150" s="89" t="s">
        <v>4</v>
      </c>
      <c r="E150" s="89" t="s">
        <v>501</v>
      </c>
      <c r="F150" s="89" t="s">
        <v>575</v>
      </c>
      <c r="G150" s="55">
        <v>45854</v>
      </c>
      <c r="H150">
        <v>11</v>
      </c>
      <c r="I150" s="89" t="s">
        <v>159</v>
      </c>
      <c r="J150" s="55"/>
    </row>
    <row r="151" spans="1:10" x14ac:dyDescent="0.25">
      <c r="A151" s="89" t="s">
        <v>578</v>
      </c>
      <c r="B151" s="89" t="s">
        <v>93</v>
      </c>
      <c r="C151">
        <v>47322258</v>
      </c>
      <c r="D151" s="89" t="s">
        <v>4</v>
      </c>
      <c r="E151" s="89" t="s">
        <v>501</v>
      </c>
      <c r="F151" s="89" t="s">
        <v>575</v>
      </c>
      <c r="G151" s="55">
        <v>45880</v>
      </c>
      <c r="H151">
        <v>10</v>
      </c>
      <c r="I151" s="89" t="s">
        <v>159</v>
      </c>
      <c r="J151" s="55"/>
    </row>
    <row r="152" spans="1:10" x14ac:dyDescent="0.25">
      <c r="A152" s="89" t="s">
        <v>578</v>
      </c>
      <c r="B152" s="89" t="s">
        <v>92</v>
      </c>
      <c r="C152">
        <v>73040632</v>
      </c>
      <c r="D152" s="89" t="s">
        <v>7</v>
      </c>
      <c r="E152" s="89" t="s">
        <v>577</v>
      </c>
      <c r="F152" s="89" t="s">
        <v>575</v>
      </c>
      <c r="G152" s="55">
        <v>45880</v>
      </c>
      <c r="H152">
        <v>2</v>
      </c>
      <c r="I152" s="89" t="s">
        <v>160</v>
      </c>
      <c r="J152" s="55">
        <v>45968</v>
      </c>
    </row>
    <row r="153" spans="1:10" x14ac:dyDescent="0.25">
      <c r="A153" s="89" t="s">
        <v>578</v>
      </c>
      <c r="B153" s="89" t="s">
        <v>96</v>
      </c>
      <c r="C153">
        <v>46793103</v>
      </c>
      <c r="D153" s="89" t="s">
        <v>5</v>
      </c>
      <c r="E153" s="89" t="s">
        <v>501</v>
      </c>
      <c r="F153" s="89" t="s">
        <v>575</v>
      </c>
      <c r="G153" s="55">
        <v>45882</v>
      </c>
      <c r="H153">
        <v>10</v>
      </c>
      <c r="I153" s="89" t="s">
        <v>160</v>
      </c>
      <c r="J153" s="55"/>
    </row>
    <row r="154" spans="1:10" x14ac:dyDescent="0.25">
      <c r="A154" s="89" t="s">
        <v>578</v>
      </c>
      <c r="B154" s="89" t="s">
        <v>97</v>
      </c>
      <c r="C154">
        <v>74602206</v>
      </c>
      <c r="D154" s="89" t="s">
        <v>3</v>
      </c>
      <c r="E154" s="89" t="s">
        <v>501</v>
      </c>
      <c r="F154" s="89" t="s">
        <v>575</v>
      </c>
      <c r="G154" s="55">
        <v>45884</v>
      </c>
      <c r="H154">
        <v>10</v>
      </c>
      <c r="I154" s="89" t="s">
        <v>159</v>
      </c>
      <c r="J154" s="55"/>
    </row>
    <row r="155" spans="1:10" x14ac:dyDescent="0.25">
      <c r="A155" s="89" t="s">
        <v>578</v>
      </c>
      <c r="B155" s="89" t="s">
        <v>100</v>
      </c>
      <c r="C155">
        <v>41285428</v>
      </c>
      <c r="D155" s="89" t="s">
        <v>5</v>
      </c>
      <c r="E155" s="89" t="s">
        <v>577</v>
      </c>
      <c r="F155" s="89" t="s">
        <v>575</v>
      </c>
      <c r="G155" s="55">
        <v>45890</v>
      </c>
      <c r="H155">
        <v>2</v>
      </c>
      <c r="I155" s="89" t="s">
        <v>160</v>
      </c>
      <c r="J155" s="55">
        <v>45979</v>
      </c>
    </row>
    <row r="156" spans="1:10" x14ac:dyDescent="0.25">
      <c r="A156" s="89" t="s">
        <v>578</v>
      </c>
      <c r="B156" s="89" t="s">
        <v>114</v>
      </c>
      <c r="C156">
        <v>47005973</v>
      </c>
      <c r="D156" s="89" t="s">
        <v>7</v>
      </c>
      <c r="E156" s="89" t="s">
        <v>501</v>
      </c>
      <c r="F156" s="89" t="s">
        <v>575</v>
      </c>
      <c r="G156" s="55">
        <v>45912</v>
      </c>
      <c r="H156">
        <v>9</v>
      </c>
      <c r="I156" s="89" t="s">
        <v>160</v>
      </c>
      <c r="J156" s="55"/>
    </row>
    <row r="157" spans="1:10" x14ac:dyDescent="0.25">
      <c r="A157" s="89" t="s">
        <v>578</v>
      </c>
      <c r="B157" s="89" t="s">
        <v>122</v>
      </c>
      <c r="C157">
        <v>76586998</v>
      </c>
      <c r="D157" s="89" t="s">
        <v>7</v>
      </c>
      <c r="E157" s="89" t="s">
        <v>501</v>
      </c>
      <c r="F157" s="89" t="s">
        <v>575</v>
      </c>
      <c r="G157" s="55">
        <v>45971</v>
      </c>
      <c r="H157">
        <v>7</v>
      </c>
      <c r="I157" s="89" t="s">
        <v>160</v>
      </c>
      <c r="J157" s="55"/>
    </row>
    <row r="158" spans="1:10" x14ac:dyDescent="0.25">
      <c r="A158" s="89" t="s">
        <v>579</v>
      </c>
      <c r="B158" s="89" t="s">
        <v>219</v>
      </c>
      <c r="C158">
        <v>74122258</v>
      </c>
      <c r="D158" s="89" t="s">
        <v>6</v>
      </c>
      <c r="E158" s="89" t="s">
        <v>133</v>
      </c>
      <c r="F158" s="89" t="s">
        <v>575</v>
      </c>
      <c r="G158" s="55">
        <v>44022</v>
      </c>
      <c r="H158">
        <v>71</v>
      </c>
      <c r="I158" s="89" t="s">
        <v>209</v>
      </c>
      <c r="J158" s="55"/>
    </row>
    <row r="159" spans="1:10" x14ac:dyDescent="0.25">
      <c r="A159" s="89" t="s">
        <v>579</v>
      </c>
      <c r="B159" s="89" t="s">
        <v>248</v>
      </c>
      <c r="C159">
        <v>44265602</v>
      </c>
      <c r="D159" s="89" t="s">
        <v>2</v>
      </c>
      <c r="E159" s="89" t="s">
        <v>133</v>
      </c>
      <c r="F159" s="89" t="s">
        <v>575</v>
      </c>
      <c r="G159" s="55">
        <v>44673</v>
      </c>
      <c r="H159">
        <v>49</v>
      </c>
      <c r="I159" s="89" t="s">
        <v>209</v>
      </c>
      <c r="J159" s="55"/>
    </row>
    <row r="160" spans="1:10" x14ac:dyDescent="0.25">
      <c r="A160" s="89" t="s">
        <v>579</v>
      </c>
      <c r="B160" s="89" t="s">
        <v>226</v>
      </c>
      <c r="C160">
        <v>73049631</v>
      </c>
      <c r="D160" s="89" t="s">
        <v>3</v>
      </c>
      <c r="E160" s="89" t="s">
        <v>133</v>
      </c>
      <c r="F160" s="89" t="s">
        <v>575</v>
      </c>
      <c r="G160" s="55">
        <v>43506</v>
      </c>
      <c r="H160">
        <v>88</v>
      </c>
      <c r="I160" s="89" t="s">
        <v>159</v>
      </c>
      <c r="J160" s="55"/>
    </row>
    <row r="161" spans="1:10" x14ac:dyDescent="0.25">
      <c r="A161" s="89" t="s">
        <v>579</v>
      </c>
      <c r="B161" s="89" t="s">
        <v>214</v>
      </c>
      <c r="C161">
        <v>46872195</v>
      </c>
      <c r="D161" s="89" t="s">
        <v>7</v>
      </c>
      <c r="E161" s="89" t="s">
        <v>133</v>
      </c>
      <c r="F161" s="89" t="s">
        <v>575</v>
      </c>
      <c r="G161" s="55">
        <v>43805</v>
      </c>
      <c r="H161">
        <v>78</v>
      </c>
      <c r="I161" s="89" t="s">
        <v>175</v>
      </c>
      <c r="J161" s="55"/>
    </row>
    <row r="162" spans="1:10" x14ac:dyDescent="0.25">
      <c r="A162" s="89" t="s">
        <v>579</v>
      </c>
      <c r="B162" s="89" t="s">
        <v>224</v>
      </c>
      <c r="C162">
        <v>70984733</v>
      </c>
      <c r="D162" s="89" t="s">
        <v>4</v>
      </c>
      <c r="E162" s="89" t="s">
        <v>133</v>
      </c>
      <c r="F162" s="89" t="s">
        <v>575</v>
      </c>
      <c r="G162" s="55">
        <v>43466</v>
      </c>
      <c r="H162">
        <v>89</v>
      </c>
      <c r="I162" s="89" t="s">
        <v>159</v>
      </c>
      <c r="J162" s="55"/>
    </row>
    <row r="163" spans="1:10" x14ac:dyDescent="0.25">
      <c r="A163" s="89" t="s">
        <v>579</v>
      </c>
      <c r="B163" s="89" t="s">
        <v>29</v>
      </c>
      <c r="C163">
        <v>72758956</v>
      </c>
      <c r="D163" s="89" t="s">
        <v>2</v>
      </c>
      <c r="E163" s="89" t="s">
        <v>501</v>
      </c>
      <c r="F163" s="89" t="s">
        <v>575</v>
      </c>
      <c r="G163" s="55">
        <v>44685</v>
      </c>
      <c r="H163">
        <v>49</v>
      </c>
      <c r="I163" s="89" t="s">
        <v>204</v>
      </c>
      <c r="J163" s="55"/>
    </row>
    <row r="164" spans="1:10" x14ac:dyDescent="0.25">
      <c r="A164" s="89" t="s">
        <v>579</v>
      </c>
      <c r="B164" s="89" t="s">
        <v>15</v>
      </c>
      <c r="C164">
        <v>47587400</v>
      </c>
      <c r="D164" s="89" t="s">
        <v>2</v>
      </c>
      <c r="E164" s="89" t="s">
        <v>501</v>
      </c>
      <c r="F164" s="89" t="s">
        <v>575</v>
      </c>
      <c r="G164" s="55">
        <v>44733</v>
      </c>
      <c r="H164">
        <v>47</v>
      </c>
      <c r="I164" s="89" t="s">
        <v>204</v>
      </c>
      <c r="J164" s="55"/>
    </row>
    <row r="165" spans="1:10" x14ac:dyDescent="0.25">
      <c r="A165" s="89" t="s">
        <v>579</v>
      </c>
      <c r="B165" s="89" t="s">
        <v>76</v>
      </c>
      <c r="C165">
        <v>60914051</v>
      </c>
      <c r="D165" s="89" t="s">
        <v>2</v>
      </c>
      <c r="E165" s="89" t="s">
        <v>501</v>
      </c>
      <c r="F165" s="89" t="s">
        <v>575</v>
      </c>
      <c r="G165" s="55">
        <v>44817</v>
      </c>
      <c r="H165">
        <v>45</v>
      </c>
      <c r="I165" s="89" t="s">
        <v>204</v>
      </c>
      <c r="J165" s="55"/>
    </row>
    <row r="166" spans="1:10" x14ac:dyDescent="0.25">
      <c r="A166" s="89" t="s">
        <v>579</v>
      </c>
      <c r="B166" s="89" t="s">
        <v>25</v>
      </c>
      <c r="C166">
        <v>72373931</v>
      </c>
      <c r="D166" s="89" t="s">
        <v>2</v>
      </c>
      <c r="E166" s="89" t="s">
        <v>501</v>
      </c>
      <c r="F166" s="89" t="s">
        <v>575</v>
      </c>
      <c r="G166" s="55">
        <v>44818</v>
      </c>
      <c r="H166">
        <v>45</v>
      </c>
      <c r="I166" s="89" t="s">
        <v>204</v>
      </c>
      <c r="J166" s="55"/>
    </row>
    <row r="167" spans="1:10" x14ac:dyDescent="0.25">
      <c r="A167" s="89" t="s">
        <v>579</v>
      </c>
      <c r="B167" s="89" t="s">
        <v>78</v>
      </c>
      <c r="C167">
        <v>10706451</v>
      </c>
      <c r="D167" s="89" t="s">
        <v>2</v>
      </c>
      <c r="E167" s="89" t="s">
        <v>501</v>
      </c>
      <c r="F167" s="89" t="s">
        <v>575</v>
      </c>
      <c r="G167" s="55">
        <v>44943</v>
      </c>
      <c r="H167">
        <v>41</v>
      </c>
      <c r="I167" s="89" t="s">
        <v>204</v>
      </c>
      <c r="J167" s="55"/>
    </row>
    <row r="168" spans="1:10" x14ac:dyDescent="0.25">
      <c r="A168" s="89" t="s">
        <v>579</v>
      </c>
      <c r="B168" s="89" t="s">
        <v>79</v>
      </c>
      <c r="C168">
        <v>71262377</v>
      </c>
      <c r="D168" s="89" t="s">
        <v>2</v>
      </c>
      <c r="E168" s="89" t="s">
        <v>501</v>
      </c>
      <c r="F168" s="89" t="s">
        <v>575</v>
      </c>
      <c r="G168" s="55">
        <v>45145</v>
      </c>
      <c r="H168">
        <v>34</v>
      </c>
      <c r="I168" s="89" t="s">
        <v>204</v>
      </c>
      <c r="J168" s="55"/>
    </row>
    <row r="169" spans="1:10" x14ac:dyDescent="0.25">
      <c r="A169" s="89" t="s">
        <v>579</v>
      </c>
      <c r="B169" s="89" t="s">
        <v>68</v>
      </c>
      <c r="C169">
        <v>73257316</v>
      </c>
      <c r="D169" s="89" t="s">
        <v>2</v>
      </c>
      <c r="E169" s="89" t="s">
        <v>501</v>
      </c>
      <c r="F169" s="89" t="s">
        <v>575</v>
      </c>
      <c r="G169" s="55">
        <v>45363</v>
      </c>
      <c r="H169">
        <v>27</v>
      </c>
      <c r="I169" s="89" t="s">
        <v>204</v>
      </c>
      <c r="J169" s="55"/>
    </row>
    <row r="170" spans="1:10" x14ac:dyDescent="0.25">
      <c r="A170" s="89" t="s">
        <v>579</v>
      </c>
      <c r="B170" s="89" t="s">
        <v>42</v>
      </c>
      <c r="C170">
        <v>73725129</v>
      </c>
      <c r="D170" s="89" t="s">
        <v>2</v>
      </c>
      <c r="E170" s="89" t="s">
        <v>501</v>
      </c>
      <c r="F170" s="89" t="s">
        <v>575</v>
      </c>
      <c r="G170" s="55">
        <v>45398</v>
      </c>
      <c r="H170">
        <v>26</v>
      </c>
      <c r="I170" s="89" t="s">
        <v>204</v>
      </c>
      <c r="J170" s="55"/>
    </row>
    <row r="171" spans="1:10" x14ac:dyDescent="0.25">
      <c r="A171" s="89" t="s">
        <v>579</v>
      </c>
      <c r="B171" s="89" t="s">
        <v>38</v>
      </c>
      <c r="C171">
        <v>47411966</v>
      </c>
      <c r="D171" s="89" t="s">
        <v>2</v>
      </c>
      <c r="E171" s="89" t="s">
        <v>501</v>
      </c>
      <c r="F171" s="89" t="s">
        <v>575</v>
      </c>
      <c r="G171" s="55">
        <v>45800</v>
      </c>
      <c r="H171">
        <v>12</v>
      </c>
      <c r="I171" s="89" t="s">
        <v>204</v>
      </c>
      <c r="J171" s="55"/>
    </row>
    <row r="172" spans="1:10" x14ac:dyDescent="0.25">
      <c r="A172" s="89" t="s">
        <v>579</v>
      </c>
      <c r="B172" s="89" t="s">
        <v>26</v>
      </c>
      <c r="C172">
        <v>41005089</v>
      </c>
      <c r="D172" s="89" t="s">
        <v>6</v>
      </c>
      <c r="E172" s="89" t="s">
        <v>501</v>
      </c>
      <c r="F172" s="89" t="s">
        <v>575</v>
      </c>
      <c r="G172" s="55">
        <v>44257</v>
      </c>
      <c r="H172">
        <v>63</v>
      </c>
      <c r="I172" s="89" t="s">
        <v>203</v>
      </c>
      <c r="J172" s="55"/>
    </row>
    <row r="173" spans="1:10" x14ac:dyDescent="0.25">
      <c r="A173" s="89" t="s">
        <v>579</v>
      </c>
      <c r="B173" s="89" t="s">
        <v>19</v>
      </c>
      <c r="C173">
        <v>76656128</v>
      </c>
      <c r="D173" s="89" t="s">
        <v>6</v>
      </c>
      <c r="E173" s="89" t="s">
        <v>501</v>
      </c>
      <c r="F173" s="89" t="s">
        <v>575</v>
      </c>
      <c r="G173" s="55">
        <v>44671</v>
      </c>
      <c r="H173">
        <v>49</v>
      </c>
      <c r="I173" s="89" t="s">
        <v>203</v>
      </c>
      <c r="J173" s="55"/>
    </row>
    <row r="174" spans="1:10" x14ac:dyDescent="0.25">
      <c r="A174" s="89" t="s">
        <v>579</v>
      </c>
      <c r="B174" s="89" t="s">
        <v>35</v>
      </c>
      <c r="C174">
        <v>10491198</v>
      </c>
      <c r="D174" s="89" t="s">
        <v>6</v>
      </c>
      <c r="E174" s="89" t="s">
        <v>501</v>
      </c>
      <c r="F174" s="89" t="s">
        <v>575</v>
      </c>
      <c r="G174" s="55">
        <v>44746</v>
      </c>
      <c r="H174">
        <v>47</v>
      </c>
      <c r="I174" s="89" t="s">
        <v>203</v>
      </c>
      <c r="J174" s="55"/>
    </row>
    <row r="175" spans="1:10" x14ac:dyDescent="0.25">
      <c r="A175" s="89" t="s">
        <v>579</v>
      </c>
      <c r="B175" s="89" t="s">
        <v>37</v>
      </c>
      <c r="C175">
        <v>70988976</v>
      </c>
      <c r="D175" s="89" t="s">
        <v>6</v>
      </c>
      <c r="E175" s="89" t="s">
        <v>501</v>
      </c>
      <c r="F175" s="89" t="s">
        <v>575</v>
      </c>
      <c r="G175" s="55">
        <v>45112</v>
      </c>
      <c r="H175">
        <v>35</v>
      </c>
      <c r="I175" s="89" t="s">
        <v>203</v>
      </c>
      <c r="J175" s="55"/>
    </row>
    <row r="176" spans="1:10" x14ac:dyDescent="0.25">
      <c r="A176" s="89" t="s">
        <v>579</v>
      </c>
      <c r="B176" s="89" t="s">
        <v>34</v>
      </c>
      <c r="C176">
        <v>76824571</v>
      </c>
      <c r="D176" s="89" t="s">
        <v>6</v>
      </c>
      <c r="E176" s="89" t="s">
        <v>501</v>
      </c>
      <c r="F176" s="89" t="s">
        <v>575</v>
      </c>
      <c r="G176" s="55">
        <v>45173</v>
      </c>
      <c r="H176">
        <v>33</v>
      </c>
      <c r="I176" s="89" t="s">
        <v>203</v>
      </c>
      <c r="J176" s="55"/>
    </row>
    <row r="177" spans="1:10" x14ac:dyDescent="0.25">
      <c r="A177" s="89" t="s">
        <v>579</v>
      </c>
      <c r="B177" s="89" t="s">
        <v>80</v>
      </c>
      <c r="C177">
        <v>45084594</v>
      </c>
      <c r="D177" s="89" t="s">
        <v>6</v>
      </c>
      <c r="E177" s="89" t="s">
        <v>501</v>
      </c>
      <c r="F177" s="89" t="s">
        <v>575</v>
      </c>
      <c r="G177" s="55">
        <v>45281</v>
      </c>
      <c r="H177">
        <v>29</v>
      </c>
      <c r="I177" s="89" t="s">
        <v>203</v>
      </c>
      <c r="J177" s="55"/>
    </row>
    <row r="178" spans="1:10" x14ac:dyDescent="0.25">
      <c r="A178" s="89" t="s">
        <v>579</v>
      </c>
      <c r="B178" s="89" t="s">
        <v>11</v>
      </c>
      <c r="C178">
        <v>45139159</v>
      </c>
      <c r="D178" s="89" t="s">
        <v>6</v>
      </c>
      <c r="E178" s="89" t="s">
        <v>501</v>
      </c>
      <c r="F178" s="89" t="s">
        <v>575</v>
      </c>
      <c r="G178" s="55">
        <v>45369</v>
      </c>
      <c r="H178">
        <v>26</v>
      </c>
      <c r="I178" s="89" t="s">
        <v>203</v>
      </c>
      <c r="J178" s="55"/>
    </row>
    <row r="179" spans="1:10" x14ac:dyDescent="0.25">
      <c r="A179" s="89" t="s">
        <v>579</v>
      </c>
      <c r="B179" s="89" t="s">
        <v>81</v>
      </c>
      <c r="C179">
        <v>72716299</v>
      </c>
      <c r="D179" s="89" t="s">
        <v>6</v>
      </c>
      <c r="E179" s="89" t="s">
        <v>501</v>
      </c>
      <c r="F179" s="89" t="s">
        <v>575</v>
      </c>
      <c r="G179" s="55">
        <v>45511</v>
      </c>
      <c r="H179">
        <v>22</v>
      </c>
      <c r="I179" s="89" t="s">
        <v>203</v>
      </c>
      <c r="J179" s="55"/>
    </row>
    <row r="180" spans="1:10" x14ac:dyDescent="0.25">
      <c r="A180" s="89" t="s">
        <v>579</v>
      </c>
      <c r="B180" s="89" t="s">
        <v>50</v>
      </c>
      <c r="C180">
        <v>72733809</v>
      </c>
      <c r="D180" s="89" t="s">
        <v>6</v>
      </c>
      <c r="E180" s="89" t="s">
        <v>501</v>
      </c>
      <c r="F180" s="89" t="s">
        <v>575</v>
      </c>
      <c r="G180" s="55">
        <v>45789</v>
      </c>
      <c r="H180">
        <v>13</v>
      </c>
      <c r="I180" s="89" t="s">
        <v>203</v>
      </c>
      <c r="J180" s="55"/>
    </row>
    <row r="181" spans="1:10" x14ac:dyDescent="0.25">
      <c r="A181" s="89" t="s">
        <v>579</v>
      </c>
      <c r="B181" s="89" t="s">
        <v>58</v>
      </c>
      <c r="C181">
        <v>72519113</v>
      </c>
      <c r="D181" s="89" t="s">
        <v>7</v>
      </c>
      <c r="E181" s="89" t="s">
        <v>501</v>
      </c>
      <c r="F181" s="89" t="s">
        <v>575</v>
      </c>
      <c r="G181" s="55">
        <v>43119</v>
      </c>
      <c r="H181">
        <v>100</v>
      </c>
      <c r="I181" s="89" t="s">
        <v>175</v>
      </c>
      <c r="J181" s="55"/>
    </row>
    <row r="182" spans="1:10" x14ac:dyDescent="0.25">
      <c r="A182" s="89" t="s">
        <v>579</v>
      </c>
      <c r="B182" s="89" t="s">
        <v>49</v>
      </c>
      <c r="C182">
        <v>40702064</v>
      </c>
      <c r="D182" s="89" t="s">
        <v>7</v>
      </c>
      <c r="E182" s="89" t="s">
        <v>501</v>
      </c>
      <c r="F182" s="89" t="s">
        <v>575</v>
      </c>
      <c r="G182" s="55">
        <v>43313</v>
      </c>
      <c r="H182">
        <v>94</v>
      </c>
      <c r="I182" s="89" t="s">
        <v>175</v>
      </c>
      <c r="J182" s="55"/>
    </row>
    <row r="183" spans="1:10" x14ac:dyDescent="0.25">
      <c r="A183" s="89" t="s">
        <v>579</v>
      </c>
      <c r="B183" s="89" t="s">
        <v>48</v>
      </c>
      <c r="C183">
        <v>43307898</v>
      </c>
      <c r="D183" s="89" t="s">
        <v>7</v>
      </c>
      <c r="E183" s="89" t="s">
        <v>501</v>
      </c>
      <c r="F183" s="89" t="s">
        <v>575</v>
      </c>
      <c r="G183" s="55">
        <v>44746</v>
      </c>
      <c r="H183">
        <v>47</v>
      </c>
      <c r="I183" s="89" t="s">
        <v>175</v>
      </c>
      <c r="J183" s="55"/>
    </row>
    <row r="184" spans="1:10" x14ac:dyDescent="0.25">
      <c r="A184" s="89" t="s">
        <v>579</v>
      </c>
      <c r="B184" s="89" t="s">
        <v>21</v>
      </c>
      <c r="C184">
        <v>44042880</v>
      </c>
      <c r="D184" s="89" t="s">
        <v>7</v>
      </c>
      <c r="E184" s="89" t="s">
        <v>577</v>
      </c>
      <c r="F184" s="89" t="s">
        <v>575</v>
      </c>
      <c r="G184" s="55">
        <v>44824</v>
      </c>
      <c r="H184">
        <v>39</v>
      </c>
      <c r="I184" s="89" t="s">
        <v>175</v>
      </c>
      <c r="J184" s="55">
        <v>46022</v>
      </c>
    </row>
    <row r="185" spans="1:10" x14ac:dyDescent="0.25">
      <c r="A185" s="89" t="s">
        <v>579</v>
      </c>
      <c r="B185" s="89" t="s">
        <v>77</v>
      </c>
      <c r="C185">
        <v>42251780</v>
      </c>
      <c r="D185" s="89" t="s">
        <v>7</v>
      </c>
      <c r="E185" s="89" t="s">
        <v>501</v>
      </c>
      <c r="F185" s="89" t="s">
        <v>575</v>
      </c>
      <c r="G185" s="55">
        <v>44838</v>
      </c>
      <c r="H185">
        <v>44</v>
      </c>
      <c r="I185" s="89" t="s">
        <v>175</v>
      </c>
      <c r="J185" s="55"/>
    </row>
    <row r="186" spans="1:10" x14ac:dyDescent="0.25">
      <c r="A186" s="89" t="s">
        <v>579</v>
      </c>
      <c r="B186" s="89" t="s">
        <v>12</v>
      </c>
      <c r="C186">
        <v>45262585</v>
      </c>
      <c r="D186" s="89" t="s">
        <v>7</v>
      </c>
      <c r="E186" s="89" t="s">
        <v>501</v>
      </c>
      <c r="F186" s="89" t="s">
        <v>575</v>
      </c>
      <c r="G186" s="55">
        <v>44868</v>
      </c>
      <c r="H186">
        <v>43</v>
      </c>
      <c r="I186" s="89" t="s">
        <v>175</v>
      </c>
      <c r="J186" s="55"/>
    </row>
    <row r="187" spans="1:10" x14ac:dyDescent="0.25">
      <c r="A187" s="89" t="s">
        <v>579</v>
      </c>
      <c r="B187" s="89" t="s">
        <v>73</v>
      </c>
      <c r="C187">
        <v>40318129</v>
      </c>
      <c r="D187" s="89" t="s">
        <v>7</v>
      </c>
      <c r="E187" s="89" t="s">
        <v>501</v>
      </c>
      <c r="F187" s="89" t="s">
        <v>575</v>
      </c>
      <c r="G187" s="55">
        <v>45141</v>
      </c>
      <c r="H187">
        <v>34</v>
      </c>
      <c r="I187" s="89" t="s">
        <v>175</v>
      </c>
      <c r="J187" s="55"/>
    </row>
    <row r="188" spans="1:10" x14ac:dyDescent="0.25">
      <c r="A188" s="89" t="s">
        <v>579</v>
      </c>
      <c r="B188" s="89" t="s">
        <v>41</v>
      </c>
      <c r="C188">
        <v>46461021</v>
      </c>
      <c r="D188" s="89" t="s">
        <v>7</v>
      </c>
      <c r="E188" s="89" t="s">
        <v>501</v>
      </c>
      <c r="F188" s="89" t="s">
        <v>575</v>
      </c>
      <c r="G188" s="55">
        <v>45302</v>
      </c>
      <c r="H188">
        <v>29</v>
      </c>
      <c r="I188" s="89" t="s">
        <v>175</v>
      </c>
      <c r="J188" s="55"/>
    </row>
    <row r="189" spans="1:10" x14ac:dyDescent="0.25">
      <c r="A189" s="89" t="s">
        <v>579</v>
      </c>
      <c r="B189" s="89" t="s">
        <v>40</v>
      </c>
      <c r="C189">
        <v>60976055</v>
      </c>
      <c r="D189" s="89" t="s">
        <v>7</v>
      </c>
      <c r="E189" s="89" t="s">
        <v>501</v>
      </c>
      <c r="F189" s="89" t="s">
        <v>575</v>
      </c>
      <c r="G189" s="55">
        <v>45433</v>
      </c>
      <c r="H189">
        <v>24</v>
      </c>
      <c r="I189" s="89" t="s">
        <v>175</v>
      </c>
      <c r="J189" s="55"/>
    </row>
    <row r="190" spans="1:10" x14ac:dyDescent="0.25">
      <c r="A190" s="89" t="s">
        <v>579</v>
      </c>
      <c r="B190" s="89" t="s">
        <v>51</v>
      </c>
      <c r="C190">
        <v>76089925</v>
      </c>
      <c r="D190" s="89" t="s">
        <v>7</v>
      </c>
      <c r="E190" s="89" t="s">
        <v>501</v>
      </c>
      <c r="F190" s="89" t="s">
        <v>575</v>
      </c>
      <c r="G190" s="55">
        <v>45678</v>
      </c>
      <c r="H190">
        <v>16</v>
      </c>
      <c r="I190" s="89" t="s">
        <v>175</v>
      </c>
      <c r="J190" s="55"/>
    </row>
    <row r="191" spans="1:10" x14ac:dyDescent="0.25">
      <c r="A191" s="89" t="s">
        <v>579</v>
      </c>
      <c r="B191" s="89" t="s">
        <v>97</v>
      </c>
      <c r="C191">
        <v>74602206</v>
      </c>
      <c r="D191" s="89" t="s">
        <v>7</v>
      </c>
      <c r="E191" s="89" t="s">
        <v>501</v>
      </c>
      <c r="F191" s="89" t="s">
        <v>575</v>
      </c>
      <c r="G191" s="55">
        <v>45884</v>
      </c>
      <c r="H191">
        <v>10</v>
      </c>
      <c r="I191" s="89" t="s">
        <v>175</v>
      </c>
      <c r="J191" s="55"/>
    </row>
    <row r="192" spans="1:10" x14ac:dyDescent="0.25">
      <c r="A192" s="89" t="s">
        <v>579</v>
      </c>
      <c r="B192" s="89" t="s">
        <v>114</v>
      </c>
      <c r="C192">
        <v>47005973</v>
      </c>
      <c r="D192" s="89" t="s">
        <v>7</v>
      </c>
      <c r="E192" s="89" t="s">
        <v>577</v>
      </c>
      <c r="F192" s="89" t="s">
        <v>575</v>
      </c>
      <c r="G192" s="55">
        <v>45912</v>
      </c>
      <c r="H192">
        <v>2</v>
      </c>
      <c r="I192" s="89" t="s">
        <v>175</v>
      </c>
      <c r="J192" s="55">
        <v>46001</v>
      </c>
    </row>
    <row r="193" spans="1:10" x14ac:dyDescent="0.25">
      <c r="A193" s="89" t="s">
        <v>579</v>
      </c>
      <c r="B193" s="89" t="s">
        <v>10</v>
      </c>
      <c r="C193">
        <v>40980108</v>
      </c>
      <c r="D193" s="89" t="s">
        <v>4</v>
      </c>
      <c r="E193" s="89" t="s">
        <v>501</v>
      </c>
      <c r="F193" s="89" t="s">
        <v>575</v>
      </c>
      <c r="G193" s="55">
        <v>44704</v>
      </c>
      <c r="H193">
        <v>48</v>
      </c>
      <c r="I193" s="89" t="s">
        <v>159</v>
      </c>
      <c r="J193" s="55"/>
    </row>
    <row r="194" spans="1:10" x14ac:dyDescent="0.25">
      <c r="A194" s="89" t="s">
        <v>579</v>
      </c>
      <c r="B194" s="89" t="s">
        <v>75</v>
      </c>
      <c r="C194">
        <v>71264767</v>
      </c>
      <c r="D194" s="89" t="s">
        <v>4</v>
      </c>
      <c r="E194" s="89" t="s">
        <v>501</v>
      </c>
      <c r="F194" s="89" t="s">
        <v>575</v>
      </c>
      <c r="G194" s="55">
        <v>44714</v>
      </c>
      <c r="H194">
        <v>48</v>
      </c>
      <c r="I194" s="89" t="s">
        <v>159</v>
      </c>
      <c r="J194" s="55"/>
    </row>
    <row r="195" spans="1:10" x14ac:dyDescent="0.25">
      <c r="A195" s="89" t="s">
        <v>579</v>
      </c>
      <c r="B195" s="89" t="s">
        <v>61</v>
      </c>
      <c r="C195">
        <v>44001162</v>
      </c>
      <c r="D195" s="89" t="s">
        <v>4</v>
      </c>
      <c r="E195" s="89" t="s">
        <v>501</v>
      </c>
      <c r="F195" s="89" t="s">
        <v>575</v>
      </c>
      <c r="G195" s="55">
        <v>44907</v>
      </c>
      <c r="H195">
        <v>42</v>
      </c>
      <c r="I195" s="89" t="s">
        <v>159</v>
      </c>
      <c r="J195" s="55"/>
    </row>
    <row r="196" spans="1:10" x14ac:dyDescent="0.25">
      <c r="A196" s="89" t="s">
        <v>579</v>
      </c>
      <c r="B196" s="89" t="s">
        <v>18</v>
      </c>
      <c r="C196">
        <v>76214436</v>
      </c>
      <c r="D196" s="89" t="s">
        <v>4</v>
      </c>
      <c r="E196" s="89" t="s">
        <v>501</v>
      </c>
      <c r="F196" s="89" t="s">
        <v>575</v>
      </c>
      <c r="G196" s="55">
        <v>45132</v>
      </c>
      <c r="H196">
        <v>34</v>
      </c>
      <c r="I196" s="89" t="s">
        <v>159</v>
      </c>
      <c r="J196" s="55"/>
    </row>
    <row r="197" spans="1:10" x14ac:dyDescent="0.25">
      <c r="A197" s="89" t="s">
        <v>579</v>
      </c>
      <c r="B197" s="89" t="s">
        <v>59</v>
      </c>
      <c r="C197">
        <v>60870839</v>
      </c>
      <c r="D197" s="89" t="s">
        <v>4</v>
      </c>
      <c r="E197" s="89" t="s">
        <v>501</v>
      </c>
      <c r="F197" s="89" t="s">
        <v>575</v>
      </c>
      <c r="G197" s="55">
        <v>45344</v>
      </c>
      <c r="H197">
        <v>27</v>
      </c>
      <c r="I197" s="89" t="s">
        <v>159</v>
      </c>
      <c r="J197" s="55"/>
    </row>
    <row r="198" spans="1:10" x14ac:dyDescent="0.25">
      <c r="A198" s="89" t="s">
        <v>579</v>
      </c>
      <c r="B198" s="89" t="s">
        <v>57</v>
      </c>
      <c r="C198">
        <v>74996029</v>
      </c>
      <c r="D198" s="89" t="s">
        <v>4</v>
      </c>
      <c r="E198" s="89" t="s">
        <v>577</v>
      </c>
      <c r="F198" s="89" t="s">
        <v>575</v>
      </c>
      <c r="G198" s="55">
        <v>45589</v>
      </c>
      <c r="H198">
        <v>13</v>
      </c>
      <c r="I198" s="89" t="s">
        <v>159</v>
      </c>
      <c r="J198" s="55">
        <v>46007</v>
      </c>
    </row>
    <row r="199" spans="1:10" x14ac:dyDescent="0.25">
      <c r="A199" s="89" t="s">
        <v>579</v>
      </c>
      <c r="B199" s="89" t="s">
        <v>72</v>
      </c>
      <c r="C199">
        <v>47690367</v>
      </c>
      <c r="D199" s="89" t="s">
        <v>4</v>
      </c>
      <c r="E199" s="89" t="s">
        <v>501</v>
      </c>
      <c r="F199" s="89" t="s">
        <v>575</v>
      </c>
      <c r="G199" s="55">
        <v>45691</v>
      </c>
      <c r="H199">
        <v>16</v>
      </c>
      <c r="I199" s="89" t="s">
        <v>159</v>
      </c>
      <c r="J199" s="55"/>
    </row>
    <row r="200" spans="1:10" x14ac:dyDescent="0.25">
      <c r="A200" s="89" t="s">
        <v>579</v>
      </c>
      <c r="B200" s="89" t="s">
        <v>55</v>
      </c>
      <c r="C200">
        <v>45119892</v>
      </c>
      <c r="D200" s="89" t="s">
        <v>4</v>
      </c>
      <c r="E200" s="89" t="s">
        <v>501</v>
      </c>
      <c r="F200" s="89" t="s">
        <v>575</v>
      </c>
      <c r="G200" s="55">
        <v>45813</v>
      </c>
      <c r="H200">
        <v>12</v>
      </c>
      <c r="I200" s="89" t="s">
        <v>159</v>
      </c>
      <c r="J200" s="55"/>
    </row>
    <row r="201" spans="1:10" x14ac:dyDescent="0.25">
      <c r="A201" s="89" t="s">
        <v>579</v>
      </c>
      <c r="B201" s="89" t="s">
        <v>60</v>
      </c>
      <c r="C201">
        <v>72839865</v>
      </c>
      <c r="D201" s="89" t="s">
        <v>4</v>
      </c>
      <c r="E201" s="89" t="s">
        <v>501</v>
      </c>
      <c r="F201" s="89" t="s">
        <v>575</v>
      </c>
      <c r="G201" s="55">
        <v>45854</v>
      </c>
      <c r="H201">
        <v>11</v>
      </c>
      <c r="I201" s="89" t="s">
        <v>159</v>
      </c>
      <c r="J201" s="55"/>
    </row>
    <row r="202" spans="1:10" x14ac:dyDescent="0.25">
      <c r="A202" s="89" t="s">
        <v>579</v>
      </c>
      <c r="B202" s="89" t="s">
        <v>122</v>
      </c>
      <c r="C202">
        <v>76586998</v>
      </c>
      <c r="D202" s="89" t="s">
        <v>4</v>
      </c>
      <c r="E202" s="89" t="s">
        <v>501</v>
      </c>
      <c r="F202" s="89" t="s">
        <v>575</v>
      </c>
      <c r="G202" s="55">
        <v>45971</v>
      </c>
      <c r="H202">
        <v>7</v>
      </c>
      <c r="I202" s="89" t="s">
        <v>159</v>
      </c>
      <c r="J202" s="55"/>
    </row>
    <row r="203" spans="1:10" x14ac:dyDescent="0.25">
      <c r="A203" s="89" t="s">
        <v>579</v>
      </c>
      <c r="B203" s="89" t="s">
        <v>23</v>
      </c>
      <c r="C203">
        <v>72413556</v>
      </c>
      <c r="D203" s="89" t="s">
        <v>3</v>
      </c>
      <c r="E203" s="89" t="s">
        <v>501</v>
      </c>
      <c r="F203" s="89" t="s">
        <v>575</v>
      </c>
      <c r="G203" s="55">
        <v>44109</v>
      </c>
      <c r="H203">
        <v>68</v>
      </c>
      <c r="I203" s="89" t="s">
        <v>159</v>
      </c>
      <c r="J203" s="55"/>
    </row>
    <row r="204" spans="1:10" x14ac:dyDescent="0.25">
      <c r="A204" s="89" t="s">
        <v>579</v>
      </c>
      <c r="B204" s="89" t="s">
        <v>13</v>
      </c>
      <c r="C204">
        <v>72512391</v>
      </c>
      <c r="D204" s="89" t="s">
        <v>3</v>
      </c>
      <c r="E204" s="89" t="s">
        <v>501</v>
      </c>
      <c r="F204" s="89" t="s">
        <v>575</v>
      </c>
      <c r="G204" s="55">
        <v>44809</v>
      </c>
      <c r="H204">
        <v>45</v>
      </c>
      <c r="I204" s="89" t="s">
        <v>159</v>
      </c>
      <c r="J204" s="55"/>
    </row>
    <row r="205" spans="1:10" x14ac:dyDescent="0.25">
      <c r="A205" s="89" t="s">
        <v>579</v>
      </c>
      <c r="B205" s="89" t="s">
        <v>33</v>
      </c>
      <c r="C205">
        <v>80689573</v>
      </c>
      <c r="D205" s="89" t="s">
        <v>3</v>
      </c>
      <c r="E205" s="89" t="s">
        <v>501</v>
      </c>
      <c r="F205" s="89" t="s">
        <v>575</v>
      </c>
      <c r="G205" s="55">
        <v>44867</v>
      </c>
      <c r="H205">
        <v>43</v>
      </c>
      <c r="I205" s="89" t="s">
        <v>159</v>
      </c>
      <c r="J205" s="55"/>
    </row>
    <row r="206" spans="1:10" x14ac:dyDescent="0.25">
      <c r="A206" s="89" t="s">
        <v>579</v>
      </c>
      <c r="B206" s="89" t="s">
        <v>17</v>
      </c>
      <c r="C206">
        <v>70876605</v>
      </c>
      <c r="D206" s="89" t="s">
        <v>3</v>
      </c>
      <c r="E206" s="89" t="s">
        <v>501</v>
      </c>
      <c r="F206" s="89" t="s">
        <v>575</v>
      </c>
      <c r="G206" s="55">
        <v>44886</v>
      </c>
      <c r="H206">
        <v>42</v>
      </c>
      <c r="I206" s="89" t="s">
        <v>159</v>
      </c>
      <c r="J206" s="55"/>
    </row>
    <row r="207" spans="1:10" x14ac:dyDescent="0.25">
      <c r="A207" s="89" t="s">
        <v>579</v>
      </c>
      <c r="B207" s="89" t="s">
        <v>65</v>
      </c>
      <c r="C207">
        <v>47659267</v>
      </c>
      <c r="D207" s="89" t="s">
        <v>3</v>
      </c>
      <c r="E207" s="89" t="s">
        <v>501</v>
      </c>
      <c r="F207" s="89" t="s">
        <v>575</v>
      </c>
      <c r="G207" s="55">
        <v>45019</v>
      </c>
      <c r="H207">
        <v>38</v>
      </c>
      <c r="I207" s="89" t="s">
        <v>159</v>
      </c>
      <c r="J207" s="55"/>
    </row>
    <row r="208" spans="1:10" x14ac:dyDescent="0.25">
      <c r="A208" s="89" t="s">
        <v>579</v>
      </c>
      <c r="B208" s="89" t="s">
        <v>22</v>
      </c>
      <c r="C208">
        <v>70551168</v>
      </c>
      <c r="D208" s="89" t="s">
        <v>3</v>
      </c>
      <c r="E208" s="89" t="s">
        <v>501</v>
      </c>
      <c r="F208" s="89" t="s">
        <v>575</v>
      </c>
      <c r="G208" s="55">
        <v>45295</v>
      </c>
      <c r="H208">
        <v>29</v>
      </c>
      <c r="I208" s="89" t="s">
        <v>159</v>
      </c>
      <c r="J208" s="55"/>
    </row>
    <row r="209" spans="1:10" x14ac:dyDescent="0.25">
      <c r="A209" s="89" t="s">
        <v>579</v>
      </c>
      <c r="B209" s="89" t="s">
        <v>24</v>
      </c>
      <c r="C209">
        <v>43614775</v>
      </c>
      <c r="D209" s="89" t="s">
        <v>3</v>
      </c>
      <c r="E209" s="89" t="s">
        <v>501</v>
      </c>
      <c r="F209" s="89" t="s">
        <v>575</v>
      </c>
      <c r="G209" s="55">
        <v>45334</v>
      </c>
      <c r="H209">
        <v>28</v>
      </c>
      <c r="I209" s="89" t="s">
        <v>159</v>
      </c>
      <c r="J209" s="55"/>
    </row>
    <row r="210" spans="1:10" x14ac:dyDescent="0.25">
      <c r="A210" s="89" t="s">
        <v>579</v>
      </c>
      <c r="B210" s="89" t="s">
        <v>31</v>
      </c>
      <c r="C210">
        <v>75882265</v>
      </c>
      <c r="D210" s="89" t="s">
        <v>3</v>
      </c>
      <c r="E210" s="89" t="s">
        <v>501</v>
      </c>
      <c r="F210" s="89" t="s">
        <v>575</v>
      </c>
      <c r="G210" s="55">
        <v>45334</v>
      </c>
      <c r="H210">
        <v>28</v>
      </c>
      <c r="I210" s="89" t="s">
        <v>159</v>
      </c>
      <c r="J210" s="55"/>
    </row>
    <row r="211" spans="1:10" x14ac:dyDescent="0.25">
      <c r="A211" s="89" t="s">
        <v>579</v>
      </c>
      <c r="B211" s="89" t="s">
        <v>32</v>
      </c>
      <c r="C211">
        <v>48584670</v>
      </c>
      <c r="D211" s="89" t="s">
        <v>3</v>
      </c>
      <c r="E211" s="89" t="s">
        <v>501</v>
      </c>
      <c r="F211" s="89" t="s">
        <v>575</v>
      </c>
      <c r="G211" s="55">
        <v>45526</v>
      </c>
      <c r="H211">
        <v>21</v>
      </c>
      <c r="I211" s="89" t="s">
        <v>159</v>
      </c>
      <c r="J211" s="55"/>
    </row>
    <row r="212" spans="1:10" x14ac:dyDescent="0.25">
      <c r="A212" s="89" t="s">
        <v>579</v>
      </c>
      <c r="B212" s="89" t="s">
        <v>96</v>
      </c>
      <c r="C212">
        <v>46793103</v>
      </c>
      <c r="D212" s="89" t="s">
        <v>3</v>
      </c>
      <c r="E212" s="89" t="s">
        <v>501</v>
      </c>
      <c r="F212" s="89" t="s">
        <v>575</v>
      </c>
      <c r="G212" s="55">
        <v>45882</v>
      </c>
      <c r="H212">
        <v>10</v>
      </c>
      <c r="I212" s="89" t="s">
        <v>159</v>
      </c>
      <c r="J212" s="55"/>
    </row>
    <row r="213" spans="1:10" x14ac:dyDescent="0.25">
      <c r="A213" s="89" t="s">
        <v>579</v>
      </c>
      <c r="B213" s="89" t="s">
        <v>174</v>
      </c>
      <c r="C213">
        <v>46994661</v>
      </c>
      <c r="D213" s="89" t="s">
        <v>7</v>
      </c>
      <c r="E213" s="89" t="s">
        <v>501</v>
      </c>
      <c r="F213" s="89" t="s">
        <v>575</v>
      </c>
      <c r="G213" s="55">
        <v>45992</v>
      </c>
      <c r="H213">
        <v>6</v>
      </c>
      <c r="I213" s="89" t="s">
        <v>175</v>
      </c>
      <c r="J213" s="55"/>
    </row>
    <row r="214" spans="1:10" x14ac:dyDescent="0.25">
      <c r="A214" s="89" t="s">
        <v>580</v>
      </c>
      <c r="B214" s="89" t="s">
        <v>219</v>
      </c>
      <c r="C214">
        <v>74122258</v>
      </c>
      <c r="D214" s="89" t="s">
        <v>6</v>
      </c>
      <c r="E214" s="89" t="s">
        <v>133</v>
      </c>
      <c r="F214" s="89" t="s">
        <v>575</v>
      </c>
      <c r="G214" s="55">
        <v>44022</v>
      </c>
      <c r="H214">
        <v>71</v>
      </c>
      <c r="I214" s="89" t="s">
        <v>209</v>
      </c>
      <c r="J214" s="55"/>
    </row>
    <row r="215" spans="1:10" x14ac:dyDescent="0.25">
      <c r="A215" s="89" t="s">
        <v>580</v>
      </c>
      <c r="B215" s="89" t="s">
        <v>248</v>
      </c>
      <c r="C215">
        <v>44265602</v>
      </c>
      <c r="D215" s="89" t="s">
        <v>2</v>
      </c>
      <c r="E215" s="89" t="s">
        <v>133</v>
      </c>
      <c r="F215" s="89" t="s">
        <v>575</v>
      </c>
      <c r="G215" s="55">
        <v>44673</v>
      </c>
      <c r="H215">
        <v>49</v>
      </c>
      <c r="I215" s="89" t="s">
        <v>209</v>
      </c>
      <c r="J215" s="55"/>
    </row>
    <row r="216" spans="1:10" x14ac:dyDescent="0.25">
      <c r="A216" s="89" t="s">
        <v>580</v>
      </c>
      <c r="B216" s="89" t="s">
        <v>226</v>
      </c>
      <c r="C216">
        <v>73049631</v>
      </c>
      <c r="D216" s="89" t="s">
        <v>3</v>
      </c>
      <c r="E216" s="89" t="s">
        <v>133</v>
      </c>
      <c r="F216" s="89" t="s">
        <v>575</v>
      </c>
      <c r="G216" s="55">
        <v>43506</v>
      </c>
      <c r="H216">
        <v>88</v>
      </c>
      <c r="I216" s="89" t="s">
        <v>159</v>
      </c>
      <c r="J216" s="55"/>
    </row>
    <row r="217" spans="1:10" x14ac:dyDescent="0.25">
      <c r="A217" s="89" t="s">
        <v>580</v>
      </c>
      <c r="B217" s="89" t="s">
        <v>222</v>
      </c>
      <c r="C217">
        <v>75000131</v>
      </c>
      <c r="D217" s="89" t="s">
        <v>125</v>
      </c>
      <c r="E217" s="89" t="s">
        <v>133</v>
      </c>
      <c r="F217" s="89" t="s">
        <v>575</v>
      </c>
      <c r="G217" s="55">
        <v>44874</v>
      </c>
      <c r="H217">
        <v>43</v>
      </c>
      <c r="I217" s="89" t="s">
        <v>175</v>
      </c>
      <c r="J217" s="55"/>
    </row>
    <row r="218" spans="1:10" x14ac:dyDescent="0.25">
      <c r="A218" s="89" t="s">
        <v>580</v>
      </c>
      <c r="B218" s="89" t="s">
        <v>224</v>
      </c>
      <c r="C218">
        <v>70984733</v>
      </c>
      <c r="D218" s="89" t="s">
        <v>4</v>
      </c>
      <c r="E218" s="89" t="s">
        <v>133</v>
      </c>
      <c r="F218" s="89" t="s">
        <v>575</v>
      </c>
      <c r="G218" s="55">
        <v>43466</v>
      </c>
      <c r="H218">
        <v>89</v>
      </c>
      <c r="I218" s="89" t="s">
        <v>159</v>
      </c>
      <c r="J218" s="55"/>
    </row>
    <row r="219" spans="1:10" x14ac:dyDescent="0.25">
      <c r="A219" s="89" t="s">
        <v>580</v>
      </c>
      <c r="B219" s="89" t="s">
        <v>58</v>
      </c>
      <c r="C219">
        <v>72519113</v>
      </c>
      <c r="D219" s="89" t="s">
        <v>125</v>
      </c>
      <c r="E219" s="89" t="s">
        <v>501</v>
      </c>
      <c r="F219" s="89" t="s">
        <v>575</v>
      </c>
      <c r="G219" s="55">
        <v>43119</v>
      </c>
      <c r="H219">
        <v>100</v>
      </c>
      <c r="I219" s="89" t="s">
        <v>175</v>
      </c>
      <c r="J219" s="55"/>
    </row>
    <row r="220" spans="1:10" x14ac:dyDescent="0.25">
      <c r="A220" s="89" t="s">
        <v>580</v>
      </c>
      <c r="B220" s="89" t="s">
        <v>49</v>
      </c>
      <c r="C220">
        <v>40702064</v>
      </c>
      <c r="D220" s="89" t="s">
        <v>125</v>
      </c>
      <c r="E220" s="89" t="s">
        <v>500</v>
      </c>
      <c r="F220" s="89" t="s">
        <v>575</v>
      </c>
      <c r="G220" s="55">
        <v>43313</v>
      </c>
      <c r="H220">
        <v>94</v>
      </c>
      <c r="I220" s="89" t="s">
        <v>175</v>
      </c>
      <c r="J220" s="55"/>
    </row>
    <row r="221" spans="1:10" x14ac:dyDescent="0.25">
      <c r="A221" s="89" t="s">
        <v>580</v>
      </c>
      <c r="B221" s="89" t="s">
        <v>23</v>
      </c>
      <c r="C221">
        <v>72413556</v>
      </c>
      <c r="D221" s="89" t="s">
        <v>3</v>
      </c>
      <c r="E221" s="89" t="s">
        <v>501</v>
      </c>
      <c r="F221" s="89" t="s">
        <v>575</v>
      </c>
      <c r="G221" s="55">
        <v>44109</v>
      </c>
      <c r="H221">
        <v>68</v>
      </c>
      <c r="I221" s="89" t="s">
        <v>159</v>
      </c>
      <c r="J221" s="55"/>
    </row>
    <row r="222" spans="1:10" x14ac:dyDescent="0.25">
      <c r="A222" s="89" t="s">
        <v>580</v>
      </c>
      <c r="B222" s="89" t="s">
        <v>26</v>
      </c>
      <c r="C222">
        <v>41005089</v>
      </c>
      <c r="D222" s="89" t="s">
        <v>6</v>
      </c>
      <c r="E222" s="89" t="s">
        <v>501</v>
      </c>
      <c r="F222" s="89" t="s">
        <v>575</v>
      </c>
      <c r="G222" s="55">
        <v>44257</v>
      </c>
      <c r="H222">
        <v>63</v>
      </c>
      <c r="I222" s="89" t="s">
        <v>159</v>
      </c>
      <c r="J222" s="55"/>
    </row>
    <row r="223" spans="1:10" x14ac:dyDescent="0.25">
      <c r="A223" s="89" t="s">
        <v>580</v>
      </c>
      <c r="B223" s="89" t="s">
        <v>19</v>
      </c>
      <c r="C223">
        <v>76656128</v>
      </c>
      <c r="D223" s="89" t="s">
        <v>6</v>
      </c>
      <c r="E223" s="89" t="s">
        <v>501</v>
      </c>
      <c r="F223" s="89" t="s">
        <v>575</v>
      </c>
      <c r="G223" s="55">
        <v>44671</v>
      </c>
      <c r="H223">
        <v>49</v>
      </c>
      <c r="I223" s="89" t="s">
        <v>159</v>
      </c>
      <c r="J223" s="55"/>
    </row>
    <row r="224" spans="1:10" x14ac:dyDescent="0.25">
      <c r="A224" s="89" t="s">
        <v>580</v>
      </c>
      <c r="B224" s="89" t="s">
        <v>29</v>
      </c>
      <c r="C224">
        <v>72758956</v>
      </c>
      <c r="D224" s="89" t="s">
        <v>2</v>
      </c>
      <c r="E224" s="89" t="s">
        <v>501</v>
      </c>
      <c r="F224" s="89" t="s">
        <v>575</v>
      </c>
      <c r="G224" s="55">
        <v>44685</v>
      </c>
      <c r="H224">
        <v>49</v>
      </c>
      <c r="I224" s="89" t="s">
        <v>209</v>
      </c>
      <c r="J224" s="55"/>
    </row>
    <row r="225" spans="1:10" x14ac:dyDescent="0.25">
      <c r="A225" s="89" t="s">
        <v>580</v>
      </c>
      <c r="B225" s="89" t="s">
        <v>10</v>
      </c>
      <c r="C225">
        <v>40980108</v>
      </c>
      <c r="D225" s="89" t="s">
        <v>4</v>
      </c>
      <c r="E225" s="89" t="s">
        <v>501</v>
      </c>
      <c r="F225" s="89" t="s">
        <v>575</v>
      </c>
      <c r="G225" s="55">
        <v>44704</v>
      </c>
      <c r="H225">
        <v>48</v>
      </c>
      <c r="I225" s="89" t="s">
        <v>159</v>
      </c>
      <c r="J225" s="55"/>
    </row>
    <row r="226" spans="1:10" x14ac:dyDescent="0.25">
      <c r="A226" s="89" t="s">
        <v>580</v>
      </c>
      <c r="B226" s="89" t="s">
        <v>75</v>
      </c>
      <c r="C226">
        <v>71264767</v>
      </c>
      <c r="D226" s="89" t="s">
        <v>4</v>
      </c>
      <c r="E226" s="89" t="s">
        <v>501</v>
      </c>
      <c r="F226" s="89" t="s">
        <v>575</v>
      </c>
      <c r="G226" s="55">
        <v>44714</v>
      </c>
      <c r="H226">
        <v>48</v>
      </c>
      <c r="I226" s="89" t="s">
        <v>159</v>
      </c>
      <c r="J226" s="55"/>
    </row>
    <row r="227" spans="1:10" x14ac:dyDescent="0.25">
      <c r="A227" s="89" t="s">
        <v>580</v>
      </c>
      <c r="B227" s="89" t="s">
        <v>15</v>
      </c>
      <c r="C227">
        <v>47587400</v>
      </c>
      <c r="D227" s="89" t="s">
        <v>2</v>
      </c>
      <c r="E227" s="89" t="s">
        <v>501</v>
      </c>
      <c r="F227" s="89" t="s">
        <v>575</v>
      </c>
      <c r="G227" s="55">
        <v>44733</v>
      </c>
      <c r="H227">
        <v>47</v>
      </c>
      <c r="I227" s="89" t="s">
        <v>209</v>
      </c>
      <c r="J227" s="55"/>
    </row>
    <row r="228" spans="1:10" x14ac:dyDescent="0.25">
      <c r="A228" s="89" t="s">
        <v>580</v>
      </c>
      <c r="B228" s="89" t="s">
        <v>35</v>
      </c>
      <c r="C228">
        <v>10491198</v>
      </c>
      <c r="D228" s="89" t="s">
        <v>6</v>
      </c>
      <c r="E228" s="89" t="s">
        <v>501</v>
      </c>
      <c r="F228" s="89" t="s">
        <v>575</v>
      </c>
      <c r="G228" s="55">
        <v>44746</v>
      </c>
      <c r="H228">
        <v>47</v>
      </c>
      <c r="I228" s="89" t="s">
        <v>159</v>
      </c>
      <c r="J228" s="55"/>
    </row>
    <row r="229" spans="1:10" x14ac:dyDescent="0.25">
      <c r="A229" s="89" t="s">
        <v>580</v>
      </c>
      <c r="B229" s="89" t="s">
        <v>48</v>
      </c>
      <c r="C229">
        <v>43307898</v>
      </c>
      <c r="D229" s="89" t="s">
        <v>125</v>
      </c>
      <c r="E229" s="89" t="s">
        <v>501</v>
      </c>
      <c r="F229" s="89" t="s">
        <v>575</v>
      </c>
      <c r="G229" s="55">
        <v>44746</v>
      </c>
      <c r="H229">
        <v>47</v>
      </c>
      <c r="I229" s="89" t="s">
        <v>175</v>
      </c>
      <c r="J229" s="55"/>
    </row>
    <row r="230" spans="1:10" x14ac:dyDescent="0.25">
      <c r="A230" s="89" t="s">
        <v>580</v>
      </c>
      <c r="B230" s="89" t="s">
        <v>13</v>
      </c>
      <c r="C230">
        <v>72512391</v>
      </c>
      <c r="D230" s="89" t="s">
        <v>3</v>
      </c>
      <c r="E230" s="89" t="s">
        <v>501</v>
      </c>
      <c r="F230" s="89" t="s">
        <v>575</v>
      </c>
      <c r="G230" s="55">
        <v>44809</v>
      </c>
      <c r="H230">
        <v>45</v>
      </c>
      <c r="I230" s="89" t="s">
        <v>159</v>
      </c>
      <c r="J230" s="55"/>
    </row>
    <row r="231" spans="1:10" x14ac:dyDescent="0.25">
      <c r="A231" s="89" t="s">
        <v>580</v>
      </c>
      <c r="B231" s="89" t="s">
        <v>76</v>
      </c>
      <c r="C231">
        <v>60914051</v>
      </c>
      <c r="D231" s="89" t="s">
        <v>2</v>
      </c>
      <c r="E231" s="89" t="s">
        <v>501</v>
      </c>
      <c r="F231" s="89" t="s">
        <v>575</v>
      </c>
      <c r="G231" s="55">
        <v>44817</v>
      </c>
      <c r="H231">
        <v>45</v>
      </c>
      <c r="I231" s="89" t="s">
        <v>209</v>
      </c>
      <c r="J231" s="55"/>
    </row>
    <row r="232" spans="1:10" x14ac:dyDescent="0.25">
      <c r="A232" s="89" t="s">
        <v>580</v>
      </c>
      <c r="B232" s="89" t="s">
        <v>25</v>
      </c>
      <c r="C232">
        <v>72373931</v>
      </c>
      <c r="D232" s="89" t="s">
        <v>2</v>
      </c>
      <c r="E232" s="89" t="s">
        <v>501</v>
      </c>
      <c r="F232" s="89" t="s">
        <v>575</v>
      </c>
      <c r="G232" s="55">
        <v>44818</v>
      </c>
      <c r="H232">
        <v>45</v>
      </c>
      <c r="I232" s="89" t="s">
        <v>209</v>
      </c>
      <c r="J232" s="55"/>
    </row>
    <row r="233" spans="1:10" x14ac:dyDescent="0.25">
      <c r="A233" s="89" t="s">
        <v>580</v>
      </c>
      <c r="B233" s="89" t="s">
        <v>77</v>
      </c>
      <c r="C233">
        <v>42251780</v>
      </c>
      <c r="D233" s="89" t="s">
        <v>125</v>
      </c>
      <c r="E233" s="89" t="s">
        <v>501</v>
      </c>
      <c r="F233" s="89" t="s">
        <v>575</v>
      </c>
      <c r="G233" s="55">
        <v>44838</v>
      </c>
      <c r="H233">
        <v>44</v>
      </c>
      <c r="I233" s="89" t="s">
        <v>175</v>
      </c>
      <c r="J233" s="55"/>
    </row>
    <row r="234" spans="1:10" x14ac:dyDescent="0.25">
      <c r="A234" s="89" t="s">
        <v>580</v>
      </c>
      <c r="B234" s="89" t="s">
        <v>33</v>
      </c>
      <c r="C234">
        <v>80689573</v>
      </c>
      <c r="D234" s="89" t="s">
        <v>3</v>
      </c>
      <c r="E234" s="89" t="s">
        <v>501</v>
      </c>
      <c r="F234" s="89" t="s">
        <v>575</v>
      </c>
      <c r="G234" s="55">
        <v>44867</v>
      </c>
      <c r="H234">
        <v>43</v>
      </c>
      <c r="I234" s="89" t="s">
        <v>159</v>
      </c>
      <c r="J234" s="55"/>
    </row>
    <row r="235" spans="1:10" x14ac:dyDescent="0.25">
      <c r="A235" s="89" t="s">
        <v>580</v>
      </c>
      <c r="B235" s="89" t="s">
        <v>12</v>
      </c>
      <c r="C235">
        <v>45262585</v>
      </c>
      <c r="D235" s="89" t="s">
        <v>4</v>
      </c>
      <c r="E235" s="89" t="s">
        <v>501</v>
      </c>
      <c r="F235" s="89" t="s">
        <v>575</v>
      </c>
      <c r="G235" s="55">
        <v>44868</v>
      </c>
      <c r="H235">
        <v>43</v>
      </c>
      <c r="I235" s="89" t="s">
        <v>159</v>
      </c>
      <c r="J235" s="55"/>
    </row>
    <row r="236" spans="1:10" x14ac:dyDescent="0.25">
      <c r="A236" s="89" t="s">
        <v>580</v>
      </c>
      <c r="B236" s="89" t="s">
        <v>17</v>
      </c>
      <c r="C236">
        <v>70876605</v>
      </c>
      <c r="D236" s="89" t="s">
        <v>3</v>
      </c>
      <c r="E236" s="89" t="s">
        <v>501</v>
      </c>
      <c r="F236" s="89" t="s">
        <v>575</v>
      </c>
      <c r="G236" s="55">
        <v>44886</v>
      </c>
      <c r="H236">
        <v>42</v>
      </c>
      <c r="I236" s="89" t="s">
        <v>159</v>
      </c>
      <c r="J236" s="55"/>
    </row>
    <row r="237" spans="1:10" x14ac:dyDescent="0.25">
      <c r="A237" s="89" t="s">
        <v>580</v>
      </c>
      <c r="B237" s="89" t="s">
        <v>61</v>
      </c>
      <c r="C237">
        <v>44001162</v>
      </c>
      <c r="D237" s="89" t="s">
        <v>4</v>
      </c>
      <c r="E237" s="89" t="s">
        <v>500</v>
      </c>
      <c r="F237" s="89" t="s">
        <v>575</v>
      </c>
      <c r="G237" s="55">
        <v>44907</v>
      </c>
      <c r="H237">
        <v>42</v>
      </c>
      <c r="I237" s="89" t="s">
        <v>159</v>
      </c>
      <c r="J237" s="55"/>
    </row>
    <row r="238" spans="1:10" x14ac:dyDescent="0.25">
      <c r="A238" s="89" t="s">
        <v>580</v>
      </c>
      <c r="B238" s="89" t="s">
        <v>78</v>
      </c>
      <c r="C238">
        <v>10706451</v>
      </c>
      <c r="D238" s="89" t="s">
        <v>2</v>
      </c>
      <c r="E238" s="89" t="s">
        <v>501</v>
      </c>
      <c r="F238" s="89" t="s">
        <v>575</v>
      </c>
      <c r="G238" s="55">
        <v>44943</v>
      </c>
      <c r="H238">
        <v>41</v>
      </c>
      <c r="I238" s="89" t="s">
        <v>209</v>
      </c>
      <c r="J238" s="55"/>
    </row>
    <row r="239" spans="1:10" x14ac:dyDescent="0.25">
      <c r="A239" s="89" t="s">
        <v>580</v>
      </c>
      <c r="B239" s="89" t="s">
        <v>65</v>
      </c>
      <c r="C239">
        <v>47659267</v>
      </c>
      <c r="D239" s="89" t="s">
        <v>3</v>
      </c>
      <c r="E239" s="89" t="s">
        <v>501</v>
      </c>
      <c r="F239" s="89" t="s">
        <v>575</v>
      </c>
      <c r="G239" s="55">
        <v>45019</v>
      </c>
      <c r="H239">
        <v>38</v>
      </c>
      <c r="I239" s="89" t="s">
        <v>159</v>
      </c>
      <c r="J239" s="55"/>
    </row>
    <row r="240" spans="1:10" x14ac:dyDescent="0.25">
      <c r="A240" s="89" t="s">
        <v>580</v>
      </c>
      <c r="B240" s="89" t="s">
        <v>37</v>
      </c>
      <c r="C240">
        <v>70988976</v>
      </c>
      <c r="D240" s="89" t="s">
        <v>6</v>
      </c>
      <c r="E240" s="89" t="s">
        <v>501</v>
      </c>
      <c r="F240" s="89" t="s">
        <v>575</v>
      </c>
      <c r="G240" s="55">
        <v>45112</v>
      </c>
      <c r="H240">
        <v>35</v>
      </c>
      <c r="I240" s="89" t="s">
        <v>159</v>
      </c>
      <c r="J240" s="55"/>
    </row>
    <row r="241" spans="1:10" x14ac:dyDescent="0.25">
      <c r="A241" s="89" t="s">
        <v>580</v>
      </c>
      <c r="B241" s="89" t="s">
        <v>18</v>
      </c>
      <c r="C241">
        <v>76214436</v>
      </c>
      <c r="D241" s="89" t="s">
        <v>4</v>
      </c>
      <c r="E241" s="89" t="s">
        <v>501</v>
      </c>
      <c r="F241" s="89" t="s">
        <v>575</v>
      </c>
      <c r="G241" s="55">
        <v>45132</v>
      </c>
      <c r="H241">
        <v>34</v>
      </c>
      <c r="I241" s="89" t="s">
        <v>159</v>
      </c>
      <c r="J241" s="55"/>
    </row>
    <row r="242" spans="1:10" x14ac:dyDescent="0.25">
      <c r="A242" s="89" t="s">
        <v>580</v>
      </c>
      <c r="B242" s="89" t="s">
        <v>73</v>
      </c>
      <c r="C242">
        <v>40318129</v>
      </c>
      <c r="D242" s="89" t="s">
        <v>125</v>
      </c>
      <c r="E242" s="89" t="s">
        <v>501</v>
      </c>
      <c r="F242" s="89" t="s">
        <v>575</v>
      </c>
      <c r="G242" s="55">
        <v>45141</v>
      </c>
      <c r="H242">
        <v>34</v>
      </c>
      <c r="I242" s="89" t="s">
        <v>175</v>
      </c>
      <c r="J242" s="55"/>
    </row>
    <row r="243" spans="1:10" x14ac:dyDescent="0.25">
      <c r="A243" s="89" t="s">
        <v>580</v>
      </c>
      <c r="B243" s="89" t="s">
        <v>79</v>
      </c>
      <c r="C243">
        <v>71262377</v>
      </c>
      <c r="D243" s="89" t="s">
        <v>2</v>
      </c>
      <c r="E243" s="89" t="s">
        <v>501</v>
      </c>
      <c r="F243" s="89" t="s">
        <v>575</v>
      </c>
      <c r="G243" s="55">
        <v>45145</v>
      </c>
      <c r="H243">
        <v>34</v>
      </c>
      <c r="I243" s="89" t="s">
        <v>209</v>
      </c>
      <c r="J243" s="55"/>
    </row>
    <row r="244" spans="1:10" x14ac:dyDescent="0.25">
      <c r="A244" s="89" t="s">
        <v>580</v>
      </c>
      <c r="B244" s="89" t="s">
        <v>34</v>
      </c>
      <c r="C244">
        <v>76824571</v>
      </c>
      <c r="D244" s="89" t="s">
        <v>6</v>
      </c>
      <c r="E244" s="89" t="s">
        <v>501</v>
      </c>
      <c r="F244" s="89" t="s">
        <v>575</v>
      </c>
      <c r="G244" s="55">
        <v>45173</v>
      </c>
      <c r="H244">
        <v>33</v>
      </c>
      <c r="I244" s="89" t="s">
        <v>159</v>
      </c>
      <c r="J244" s="55"/>
    </row>
    <row r="245" spans="1:10" x14ac:dyDescent="0.25">
      <c r="A245" s="89" t="s">
        <v>580</v>
      </c>
      <c r="B245" s="89" t="s">
        <v>80</v>
      </c>
      <c r="C245">
        <v>45084594</v>
      </c>
      <c r="D245" s="89" t="s">
        <v>6</v>
      </c>
      <c r="E245" s="89" t="s">
        <v>501</v>
      </c>
      <c r="F245" s="89" t="s">
        <v>575</v>
      </c>
      <c r="G245" s="55">
        <v>45281</v>
      </c>
      <c r="H245">
        <v>29</v>
      </c>
      <c r="I245" s="89" t="s">
        <v>159</v>
      </c>
      <c r="J245" s="55"/>
    </row>
    <row r="246" spans="1:10" x14ac:dyDescent="0.25">
      <c r="A246" s="89" t="s">
        <v>580</v>
      </c>
      <c r="B246" s="89" t="s">
        <v>22</v>
      </c>
      <c r="C246">
        <v>70551168</v>
      </c>
      <c r="D246" s="89" t="s">
        <v>3</v>
      </c>
      <c r="E246" s="89" t="s">
        <v>500</v>
      </c>
      <c r="F246" s="89" t="s">
        <v>575</v>
      </c>
      <c r="G246" s="55">
        <v>45295</v>
      </c>
      <c r="H246">
        <v>29</v>
      </c>
      <c r="I246" s="89" t="s">
        <v>159</v>
      </c>
      <c r="J246" s="55"/>
    </row>
    <row r="247" spans="1:10" x14ac:dyDescent="0.25">
      <c r="A247" s="89" t="s">
        <v>580</v>
      </c>
      <c r="B247" s="89" t="s">
        <v>41</v>
      </c>
      <c r="C247">
        <v>46461021</v>
      </c>
      <c r="D247" s="89" t="s">
        <v>125</v>
      </c>
      <c r="E247" s="89" t="s">
        <v>501</v>
      </c>
      <c r="F247" s="89" t="s">
        <v>575</v>
      </c>
      <c r="G247" s="55">
        <v>45302</v>
      </c>
      <c r="H247">
        <v>29</v>
      </c>
      <c r="I247" s="89" t="s">
        <v>175</v>
      </c>
      <c r="J247" s="55"/>
    </row>
    <row r="248" spans="1:10" x14ac:dyDescent="0.25">
      <c r="A248" s="89" t="s">
        <v>580</v>
      </c>
      <c r="B248" s="89" t="s">
        <v>24</v>
      </c>
      <c r="C248">
        <v>43614775</v>
      </c>
      <c r="D248" s="89" t="s">
        <v>3</v>
      </c>
      <c r="E248" s="89" t="s">
        <v>501</v>
      </c>
      <c r="F248" s="89" t="s">
        <v>575</v>
      </c>
      <c r="G248" s="55">
        <v>45334</v>
      </c>
      <c r="H248">
        <v>28</v>
      </c>
      <c r="I248" s="89" t="s">
        <v>159</v>
      </c>
      <c r="J248" s="55"/>
    </row>
    <row r="249" spans="1:10" x14ac:dyDescent="0.25">
      <c r="A249" s="89" t="s">
        <v>580</v>
      </c>
      <c r="B249" s="89" t="s">
        <v>31</v>
      </c>
      <c r="C249">
        <v>75882265</v>
      </c>
      <c r="D249" s="89" t="s">
        <v>3</v>
      </c>
      <c r="E249" s="89" t="s">
        <v>501</v>
      </c>
      <c r="F249" s="89" t="s">
        <v>575</v>
      </c>
      <c r="G249" s="55">
        <v>45334</v>
      </c>
      <c r="H249">
        <v>28</v>
      </c>
      <c r="I249" s="89" t="s">
        <v>159</v>
      </c>
      <c r="J249" s="55"/>
    </row>
    <row r="250" spans="1:10" x14ac:dyDescent="0.25">
      <c r="A250" s="89" t="s">
        <v>580</v>
      </c>
      <c r="B250" s="89" t="s">
        <v>59</v>
      </c>
      <c r="C250">
        <v>60870839</v>
      </c>
      <c r="D250" s="89" t="s">
        <v>4</v>
      </c>
      <c r="E250" s="89" t="s">
        <v>501</v>
      </c>
      <c r="F250" s="89" t="s">
        <v>575</v>
      </c>
      <c r="G250" s="55">
        <v>45344</v>
      </c>
      <c r="H250">
        <v>27</v>
      </c>
      <c r="I250" s="89" t="s">
        <v>159</v>
      </c>
      <c r="J250" s="55"/>
    </row>
    <row r="251" spans="1:10" x14ac:dyDescent="0.25">
      <c r="A251" s="89" t="s">
        <v>580</v>
      </c>
      <c r="B251" s="89" t="s">
        <v>68</v>
      </c>
      <c r="C251">
        <v>73257316</v>
      </c>
      <c r="D251" s="89" t="s">
        <v>2</v>
      </c>
      <c r="E251" s="89" t="s">
        <v>501</v>
      </c>
      <c r="F251" s="89" t="s">
        <v>575</v>
      </c>
      <c r="G251" s="55">
        <v>45363</v>
      </c>
      <c r="H251">
        <v>27</v>
      </c>
      <c r="I251" s="89" t="s">
        <v>209</v>
      </c>
      <c r="J251" s="55"/>
    </row>
    <row r="252" spans="1:10" x14ac:dyDescent="0.25">
      <c r="A252" s="89" t="s">
        <v>580</v>
      </c>
      <c r="B252" s="89" t="s">
        <v>11</v>
      </c>
      <c r="C252">
        <v>45139159</v>
      </c>
      <c r="D252" s="89" t="s">
        <v>6</v>
      </c>
      <c r="E252" s="89" t="s">
        <v>501</v>
      </c>
      <c r="F252" s="89" t="s">
        <v>575</v>
      </c>
      <c r="G252" s="55">
        <v>45369</v>
      </c>
      <c r="H252">
        <v>26</v>
      </c>
      <c r="I252" s="89" t="s">
        <v>159</v>
      </c>
      <c r="J252" s="55"/>
    </row>
    <row r="253" spans="1:10" x14ac:dyDescent="0.25">
      <c r="A253" s="89" t="s">
        <v>580</v>
      </c>
      <c r="B253" s="89" t="s">
        <v>42</v>
      </c>
      <c r="C253">
        <v>73725129</v>
      </c>
      <c r="D253" s="89" t="s">
        <v>2</v>
      </c>
      <c r="E253" s="89" t="s">
        <v>501</v>
      </c>
      <c r="F253" s="89" t="s">
        <v>575</v>
      </c>
      <c r="G253" s="55">
        <v>45398</v>
      </c>
      <c r="H253">
        <v>26</v>
      </c>
      <c r="I253" s="89" t="s">
        <v>209</v>
      </c>
      <c r="J253" s="55"/>
    </row>
    <row r="254" spans="1:10" x14ac:dyDescent="0.25">
      <c r="A254" s="89" t="s">
        <v>580</v>
      </c>
      <c r="B254" s="89" t="s">
        <v>40</v>
      </c>
      <c r="C254">
        <v>60976055</v>
      </c>
      <c r="D254" s="89" t="s">
        <v>125</v>
      </c>
      <c r="E254" s="89" t="s">
        <v>501</v>
      </c>
      <c r="F254" s="89" t="s">
        <v>575</v>
      </c>
      <c r="G254" s="55">
        <v>45433</v>
      </c>
      <c r="H254">
        <v>24</v>
      </c>
      <c r="I254" s="89" t="s">
        <v>175</v>
      </c>
      <c r="J254" s="55"/>
    </row>
    <row r="255" spans="1:10" x14ac:dyDescent="0.25">
      <c r="A255" s="89" t="s">
        <v>580</v>
      </c>
      <c r="B255" s="89" t="s">
        <v>81</v>
      </c>
      <c r="C255">
        <v>72716299</v>
      </c>
      <c r="D255" s="89" t="s">
        <v>6</v>
      </c>
      <c r="E255" s="89" t="s">
        <v>501</v>
      </c>
      <c r="F255" s="89" t="s">
        <v>575</v>
      </c>
      <c r="G255" s="55">
        <v>45511</v>
      </c>
      <c r="H255">
        <v>22</v>
      </c>
      <c r="I255" s="89" t="s">
        <v>159</v>
      </c>
      <c r="J255" s="55"/>
    </row>
    <row r="256" spans="1:10" x14ac:dyDescent="0.25">
      <c r="A256" s="89" t="s">
        <v>580</v>
      </c>
      <c r="B256" s="89" t="s">
        <v>32</v>
      </c>
      <c r="C256">
        <v>48584670</v>
      </c>
      <c r="D256" s="89" t="s">
        <v>3</v>
      </c>
      <c r="E256" s="89" t="s">
        <v>501</v>
      </c>
      <c r="F256" s="89" t="s">
        <v>575</v>
      </c>
      <c r="G256" s="55">
        <v>45526</v>
      </c>
      <c r="H256">
        <v>21</v>
      </c>
      <c r="I256" s="89" t="s">
        <v>159</v>
      </c>
      <c r="J256" s="55"/>
    </row>
    <row r="257" spans="1:10" x14ac:dyDescent="0.25">
      <c r="A257" s="89" t="s">
        <v>580</v>
      </c>
      <c r="B257" s="89" t="s">
        <v>51</v>
      </c>
      <c r="C257">
        <v>76089925</v>
      </c>
      <c r="D257" s="89" t="s">
        <v>125</v>
      </c>
      <c r="E257" s="89" t="s">
        <v>501</v>
      </c>
      <c r="F257" s="89" t="s">
        <v>575</v>
      </c>
      <c r="G257" s="55">
        <v>45678</v>
      </c>
      <c r="H257">
        <v>16</v>
      </c>
      <c r="I257" s="89" t="s">
        <v>175</v>
      </c>
      <c r="J257" s="55"/>
    </row>
    <row r="258" spans="1:10" x14ac:dyDescent="0.25">
      <c r="A258" s="89" t="s">
        <v>580</v>
      </c>
      <c r="B258" s="89" t="s">
        <v>72</v>
      </c>
      <c r="C258">
        <v>47690367</v>
      </c>
      <c r="D258" s="89" t="s">
        <v>4</v>
      </c>
      <c r="E258" s="89" t="s">
        <v>501</v>
      </c>
      <c r="F258" s="89" t="s">
        <v>575</v>
      </c>
      <c r="G258" s="55">
        <v>45691</v>
      </c>
      <c r="H258">
        <v>16</v>
      </c>
      <c r="I258" s="89" t="s">
        <v>159</v>
      </c>
      <c r="J258" s="55"/>
    </row>
    <row r="259" spans="1:10" x14ac:dyDescent="0.25">
      <c r="A259" s="89" t="s">
        <v>580</v>
      </c>
      <c r="B259" s="89" t="s">
        <v>50</v>
      </c>
      <c r="C259">
        <v>72733809</v>
      </c>
      <c r="D259" s="89" t="s">
        <v>6</v>
      </c>
      <c r="E259" s="89" t="s">
        <v>501</v>
      </c>
      <c r="F259" s="89" t="s">
        <v>575</v>
      </c>
      <c r="G259" s="55">
        <v>45789</v>
      </c>
      <c r="H259">
        <v>13</v>
      </c>
      <c r="I259" s="89" t="s">
        <v>159</v>
      </c>
      <c r="J259" s="55"/>
    </row>
    <row r="260" spans="1:10" x14ac:dyDescent="0.25">
      <c r="A260" s="89" t="s">
        <v>580</v>
      </c>
      <c r="B260" s="89" t="s">
        <v>38</v>
      </c>
      <c r="C260">
        <v>47411966</v>
      </c>
      <c r="D260" s="89" t="s">
        <v>2</v>
      </c>
      <c r="E260" s="89" t="s">
        <v>501</v>
      </c>
      <c r="F260" s="89" t="s">
        <v>575</v>
      </c>
      <c r="G260" s="55">
        <v>45800</v>
      </c>
      <c r="H260">
        <v>12</v>
      </c>
      <c r="I260" s="89" t="s">
        <v>209</v>
      </c>
      <c r="J260" s="55"/>
    </row>
    <row r="261" spans="1:10" x14ac:dyDescent="0.25">
      <c r="A261" s="89" t="s">
        <v>580</v>
      </c>
      <c r="B261" s="89" t="s">
        <v>55</v>
      </c>
      <c r="C261">
        <v>45119892</v>
      </c>
      <c r="D261" s="89" t="s">
        <v>125</v>
      </c>
      <c r="E261" s="89" t="s">
        <v>501</v>
      </c>
      <c r="F261" s="89" t="s">
        <v>575</v>
      </c>
      <c r="G261" s="55">
        <v>45813</v>
      </c>
      <c r="H261">
        <v>12</v>
      </c>
      <c r="I261" s="89" t="s">
        <v>175</v>
      </c>
      <c r="J261" s="55"/>
    </row>
    <row r="262" spans="1:10" x14ac:dyDescent="0.25">
      <c r="A262" s="89" t="s">
        <v>580</v>
      </c>
      <c r="B262" s="89" t="s">
        <v>60</v>
      </c>
      <c r="C262">
        <v>72839865</v>
      </c>
      <c r="D262" s="89" t="s">
        <v>4</v>
      </c>
      <c r="E262" s="89" t="s">
        <v>501</v>
      </c>
      <c r="F262" s="89" t="s">
        <v>575</v>
      </c>
      <c r="G262" s="55">
        <v>45854</v>
      </c>
      <c r="H262">
        <v>11</v>
      </c>
      <c r="I262" s="89" t="s">
        <v>159</v>
      </c>
      <c r="J262" s="55"/>
    </row>
    <row r="263" spans="1:10" x14ac:dyDescent="0.25">
      <c r="A263" s="89" t="s">
        <v>580</v>
      </c>
      <c r="B263" s="89" t="s">
        <v>96</v>
      </c>
      <c r="C263">
        <v>46793103</v>
      </c>
      <c r="D263" s="89" t="s">
        <v>3</v>
      </c>
      <c r="E263" s="89" t="s">
        <v>501</v>
      </c>
      <c r="F263" s="89" t="s">
        <v>575</v>
      </c>
      <c r="G263" s="55">
        <v>45882</v>
      </c>
      <c r="H263">
        <v>10</v>
      </c>
      <c r="I263" s="89" t="s">
        <v>159</v>
      </c>
      <c r="J263" s="55"/>
    </row>
    <row r="264" spans="1:10" x14ac:dyDescent="0.25">
      <c r="A264" s="89" t="s">
        <v>580</v>
      </c>
      <c r="B264" s="89" t="s">
        <v>97</v>
      </c>
      <c r="C264">
        <v>74602206</v>
      </c>
      <c r="D264" s="89" t="s">
        <v>125</v>
      </c>
      <c r="E264" s="89" t="s">
        <v>501</v>
      </c>
      <c r="F264" s="89" t="s">
        <v>575</v>
      </c>
      <c r="G264" s="55">
        <v>45884</v>
      </c>
      <c r="H264">
        <v>10</v>
      </c>
      <c r="I264" s="89" t="s">
        <v>175</v>
      </c>
      <c r="J264" s="55"/>
    </row>
    <row r="265" spans="1:10" x14ac:dyDescent="0.25">
      <c r="A265" s="89" t="s">
        <v>580</v>
      </c>
      <c r="B265" s="89" t="s">
        <v>122</v>
      </c>
      <c r="C265">
        <v>76586998</v>
      </c>
      <c r="D265" s="89" t="s">
        <v>4</v>
      </c>
      <c r="E265" s="89" t="s">
        <v>501</v>
      </c>
      <c r="F265" s="89" t="s">
        <v>575</v>
      </c>
      <c r="G265" s="55">
        <v>45971</v>
      </c>
      <c r="H265">
        <v>7</v>
      </c>
      <c r="I265" s="89" t="s">
        <v>159</v>
      </c>
      <c r="J265" s="55"/>
    </row>
    <row r="266" spans="1:10" x14ac:dyDescent="0.25">
      <c r="A266" s="89" t="s">
        <v>580</v>
      </c>
      <c r="B266" s="89" t="s">
        <v>174</v>
      </c>
      <c r="C266">
        <v>46994661</v>
      </c>
      <c r="D266" s="89" t="s">
        <v>125</v>
      </c>
      <c r="E266" s="89" t="s">
        <v>501</v>
      </c>
      <c r="F266" s="89" t="s">
        <v>575</v>
      </c>
      <c r="G266" s="55">
        <v>45992</v>
      </c>
      <c r="H266">
        <v>6</v>
      </c>
      <c r="I266" s="89" t="s">
        <v>175</v>
      </c>
      <c r="J266" s="55"/>
    </row>
    <row r="267" spans="1:10" x14ac:dyDescent="0.25">
      <c r="A267" s="89" t="s">
        <v>580</v>
      </c>
      <c r="B267" s="89" t="s">
        <v>206</v>
      </c>
      <c r="C267">
        <v>47497410</v>
      </c>
      <c r="D267" s="89" t="s">
        <v>4</v>
      </c>
      <c r="E267" s="89" t="s">
        <v>501</v>
      </c>
      <c r="F267" s="89" t="s">
        <v>575</v>
      </c>
      <c r="G267" s="55">
        <v>46024</v>
      </c>
      <c r="H267">
        <v>5</v>
      </c>
      <c r="I267" s="89" t="s">
        <v>159</v>
      </c>
      <c r="J267" s="55"/>
    </row>
    <row r="268" spans="1:10" x14ac:dyDescent="0.25">
      <c r="A268" s="89" t="s">
        <v>580</v>
      </c>
      <c r="B268" s="89" t="s">
        <v>109</v>
      </c>
      <c r="C268">
        <v>74626735</v>
      </c>
      <c r="D268" s="89" t="s">
        <v>125</v>
      </c>
      <c r="E268" s="89" t="s">
        <v>501</v>
      </c>
      <c r="F268" s="89" t="s">
        <v>575</v>
      </c>
      <c r="G268" s="55">
        <v>46024</v>
      </c>
      <c r="H268">
        <v>5</v>
      </c>
      <c r="I268" s="89" t="s">
        <v>175</v>
      </c>
      <c r="J268" s="55"/>
    </row>
    <row r="269" spans="1:10" x14ac:dyDescent="0.25">
      <c r="A269" s="89" t="s">
        <v>580</v>
      </c>
      <c r="B269" s="89" t="s">
        <v>105</v>
      </c>
      <c r="C269">
        <v>48344037</v>
      </c>
      <c r="D269" s="89" t="s">
        <v>6</v>
      </c>
      <c r="E269" s="89" t="s">
        <v>501</v>
      </c>
      <c r="F269" s="89" t="s">
        <v>575</v>
      </c>
      <c r="G269" s="55">
        <v>46027</v>
      </c>
      <c r="H269">
        <v>5</v>
      </c>
      <c r="I269" s="89" t="s">
        <v>159</v>
      </c>
      <c r="J269" s="55"/>
    </row>
    <row r="270" spans="1:10" x14ac:dyDescent="0.25">
      <c r="A270" s="89" t="s">
        <v>580</v>
      </c>
      <c r="B270" s="89" t="s">
        <v>207</v>
      </c>
      <c r="C270">
        <v>75069320</v>
      </c>
      <c r="D270" s="89" t="s">
        <v>125</v>
      </c>
      <c r="E270" s="89" t="s">
        <v>501</v>
      </c>
      <c r="F270" s="89" t="s">
        <v>575</v>
      </c>
      <c r="G270" s="55">
        <v>46029</v>
      </c>
      <c r="H270">
        <v>5</v>
      </c>
      <c r="I270" s="89" t="s">
        <v>175</v>
      </c>
      <c r="J270" s="55"/>
    </row>
    <row r="271" spans="1:10" x14ac:dyDescent="0.25">
      <c r="A271" s="89" t="s">
        <v>580</v>
      </c>
      <c r="B271" s="89" t="s">
        <v>377</v>
      </c>
      <c r="C271">
        <v>44883074</v>
      </c>
      <c r="D271" s="89" t="s">
        <v>125</v>
      </c>
      <c r="E271" s="89" t="s">
        <v>501</v>
      </c>
      <c r="F271" s="89" t="s">
        <v>575</v>
      </c>
      <c r="G271" s="55">
        <v>46038</v>
      </c>
      <c r="H271">
        <v>5</v>
      </c>
      <c r="I271" s="89" t="s">
        <v>175</v>
      </c>
      <c r="J271" s="55"/>
    </row>
    <row r="272" spans="1:10" x14ac:dyDescent="0.25">
      <c r="A272" s="89" t="s">
        <v>580</v>
      </c>
      <c r="B272" s="89" t="s">
        <v>497</v>
      </c>
      <c r="C272">
        <v>9668687</v>
      </c>
      <c r="D272" s="89" t="s">
        <v>125</v>
      </c>
      <c r="E272" s="89" t="s">
        <v>501</v>
      </c>
      <c r="F272" s="89" t="s">
        <v>575</v>
      </c>
      <c r="G272" s="55">
        <v>46041</v>
      </c>
      <c r="H272">
        <v>4</v>
      </c>
      <c r="I272" s="89" t="s">
        <v>175</v>
      </c>
      <c r="J272" s="55"/>
    </row>
    <row r="273" spans="1:10" x14ac:dyDescent="0.25">
      <c r="A273" s="89" t="s">
        <v>580</v>
      </c>
      <c r="B273" s="89" t="s">
        <v>493</v>
      </c>
      <c r="C273">
        <v>75026229</v>
      </c>
      <c r="D273" s="89" t="s">
        <v>125</v>
      </c>
      <c r="E273" s="89" t="s">
        <v>501</v>
      </c>
      <c r="F273" s="89" t="s">
        <v>575</v>
      </c>
      <c r="G273" s="55">
        <v>46052</v>
      </c>
      <c r="H273">
        <v>4</v>
      </c>
      <c r="I273" s="89" t="s">
        <v>175</v>
      </c>
      <c r="J273" s="55"/>
    </row>
    <row r="274" spans="1:10" x14ac:dyDescent="0.25">
      <c r="A274" s="89" t="s">
        <v>580</v>
      </c>
      <c r="B274" s="89" t="s">
        <v>495</v>
      </c>
      <c r="C274">
        <v>62792399</v>
      </c>
      <c r="D274" s="89" t="s">
        <v>125</v>
      </c>
      <c r="E274" s="89" t="s">
        <v>501</v>
      </c>
      <c r="F274" s="89" t="s">
        <v>575</v>
      </c>
      <c r="G274" s="55">
        <v>46052</v>
      </c>
      <c r="H274">
        <v>4</v>
      </c>
      <c r="I274" s="89" t="s">
        <v>175</v>
      </c>
      <c r="J274" s="55"/>
    </row>
    <row r="275" spans="1:10" x14ac:dyDescent="0.25">
      <c r="A275" s="89" t="s">
        <v>581</v>
      </c>
      <c r="B275" s="89" t="s">
        <v>219</v>
      </c>
      <c r="C275">
        <v>74122258</v>
      </c>
      <c r="D275" s="89" t="s">
        <v>6</v>
      </c>
      <c r="E275" s="89" t="s">
        <v>133</v>
      </c>
      <c r="F275" s="89" t="s">
        <v>575</v>
      </c>
      <c r="G275" s="55">
        <v>44022</v>
      </c>
      <c r="H275">
        <v>71</v>
      </c>
      <c r="I275" s="89" t="s">
        <v>209</v>
      </c>
      <c r="J275" s="55"/>
    </row>
    <row r="276" spans="1:10" x14ac:dyDescent="0.25">
      <c r="A276" s="89" t="s">
        <v>581</v>
      </c>
      <c r="B276" s="89" t="s">
        <v>248</v>
      </c>
      <c r="C276">
        <v>44265602</v>
      </c>
      <c r="D276" s="89" t="s">
        <v>2</v>
      </c>
      <c r="E276" s="89" t="s">
        <v>133</v>
      </c>
      <c r="F276" s="89" t="s">
        <v>575</v>
      </c>
      <c r="G276" s="55">
        <v>44673</v>
      </c>
      <c r="H276">
        <v>49</v>
      </c>
      <c r="I276" s="89" t="s">
        <v>209</v>
      </c>
      <c r="J276" s="55"/>
    </row>
    <row r="277" spans="1:10" x14ac:dyDescent="0.25">
      <c r="A277" s="89" t="s">
        <v>581</v>
      </c>
      <c r="B277" s="89" t="s">
        <v>226</v>
      </c>
      <c r="C277">
        <v>73049631</v>
      </c>
      <c r="D277" s="89" t="s">
        <v>3</v>
      </c>
      <c r="E277" s="89" t="s">
        <v>133</v>
      </c>
      <c r="F277" s="89" t="s">
        <v>575</v>
      </c>
      <c r="G277" s="55">
        <v>43506</v>
      </c>
      <c r="H277">
        <v>88</v>
      </c>
      <c r="I277" s="89" t="s">
        <v>159</v>
      </c>
      <c r="J277" s="55"/>
    </row>
    <row r="278" spans="1:10" x14ac:dyDescent="0.25">
      <c r="A278" s="89" t="s">
        <v>581</v>
      </c>
      <c r="B278" s="89" t="s">
        <v>222</v>
      </c>
      <c r="C278">
        <v>75000131</v>
      </c>
      <c r="D278" s="89" t="s">
        <v>125</v>
      </c>
      <c r="E278" s="89" t="s">
        <v>133</v>
      </c>
      <c r="F278" s="89" t="s">
        <v>575</v>
      </c>
      <c r="G278" s="55">
        <v>44874</v>
      </c>
      <c r="H278">
        <v>43</v>
      </c>
      <c r="I278" s="89" t="s">
        <v>159</v>
      </c>
      <c r="J278" s="55"/>
    </row>
    <row r="279" spans="1:10" x14ac:dyDescent="0.25">
      <c r="A279" s="89" t="s">
        <v>581</v>
      </c>
      <c r="B279" s="89" t="s">
        <v>582</v>
      </c>
      <c r="C279">
        <v>73930771</v>
      </c>
      <c r="D279" s="89" t="s">
        <v>124</v>
      </c>
      <c r="E279" s="89" t="s">
        <v>133</v>
      </c>
      <c r="F279" s="89" t="s">
        <v>575</v>
      </c>
      <c r="G279" s="55">
        <v>44459</v>
      </c>
      <c r="H279">
        <v>56</v>
      </c>
      <c r="I279" s="89" t="s">
        <v>175</v>
      </c>
      <c r="J279" s="55"/>
    </row>
    <row r="280" spans="1:10" x14ac:dyDescent="0.25">
      <c r="A280" s="89" t="s">
        <v>581</v>
      </c>
      <c r="B280" s="89" t="s">
        <v>58</v>
      </c>
      <c r="C280">
        <v>72519113</v>
      </c>
      <c r="D280" s="89" t="s">
        <v>124</v>
      </c>
      <c r="E280" s="89" t="s">
        <v>501</v>
      </c>
      <c r="F280" s="89" t="s">
        <v>575</v>
      </c>
      <c r="G280" s="55">
        <v>43119</v>
      </c>
      <c r="H280">
        <v>100</v>
      </c>
      <c r="I280" s="89" t="s">
        <v>175</v>
      </c>
      <c r="J280" s="55"/>
    </row>
    <row r="281" spans="1:10" x14ac:dyDescent="0.25">
      <c r="A281" s="89" t="s">
        <v>581</v>
      </c>
      <c r="B281" s="89" t="s">
        <v>49</v>
      </c>
      <c r="C281">
        <v>40702064</v>
      </c>
      <c r="D281" s="89" t="s">
        <v>124</v>
      </c>
      <c r="E281" s="89" t="s">
        <v>501</v>
      </c>
      <c r="F281" s="89" t="s">
        <v>575</v>
      </c>
      <c r="G281" s="55">
        <v>43313</v>
      </c>
      <c r="H281">
        <v>94</v>
      </c>
      <c r="I281" s="89" t="s">
        <v>175</v>
      </c>
      <c r="J281" s="55"/>
    </row>
    <row r="282" spans="1:10" x14ac:dyDescent="0.25">
      <c r="A282" s="89" t="s">
        <v>581</v>
      </c>
      <c r="B282" s="89" t="s">
        <v>48</v>
      </c>
      <c r="C282">
        <v>43307898</v>
      </c>
      <c r="D282" s="89" t="s">
        <v>124</v>
      </c>
      <c r="E282" s="89" t="s">
        <v>501</v>
      </c>
      <c r="F282" s="89" t="s">
        <v>575</v>
      </c>
      <c r="G282" s="55">
        <v>44746</v>
      </c>
      <c r="H282">
        <v>47</v>
      </c>
      <c r="I282" s="89" t="s">
        <v>175</v>
      </c>
      <c r="J282" s="55"/>
    </row>
    <row r="283" spans="1:10" x14ac:dyDescent="0.25">
      <c r="A283" s="89" t="s">
        <v>581</v>
      </c>
      <c r="B283" s="89" t="s">
        <v>77</v>
      </c>
      <c r="C283">
        <v>42251780</v>
      </c>
      <c r="D283" s="89" t="s">
        <v>124</v>
      </c>
      <c r="E283" s="89" t="s">
        <v>501</v>
      </c>
      <c r="F283" s="89" t="s">
        <v>575</v>
      </c>
      <c r="G283" s="55">
        <v>44838</v>
      </c>
      <c r="H283">
        <v>44</v>
      </c>
      <c r="I283" s="89" t="s">
        <v>175</v>
      </c>
      <c r="J283" s="55"/>
    </row>
    <row r="284" spans="1:10" x14ac:dyDescent="0.25">
      <c r="A284" s="89" t="s">
        <v>581</v>
      </c>
      <c r="B284" s="89" t="s">
        <v>73</v>
      </c>
      <c r="C284">
        <v>40318129</v>
      </c>
      <c r="D284" s="89" t="s">
        <v>124</v>
      </c>
      <c r="E284" s="89" t="s">
        <v>501</v>
      </c>
      <c r="F284" s="89" t="s">
        <v>575</v>
      </c>
      <c r="G284" s="55">
        <v>45141</v>
      </c>
      <c r="H284">
        <v>34</v>
      </c>
      <c r="I284" s="89" t="s">
        <v>175</v>
      </c>
      <c r="J284" s="55"/>
    </row>
    <row r="285" spans="1:10" x14ac:dyDescent="0.25">
      <c r="A285" s="89" t="s">
        <v>581</v>
      </c>
      <c r="B285" s="89" t="s">
        <v>41</v>
      </c>
      <c r="C285">
        <v>46461021</v>
      </c>
      <c r="D285" s="89" t="s">
        <v>124</v>
      </c>
      <c r="E285" s="89" t="s">
        <v>500</v>
      </c>
      <c r="F285" s="89" t="s">
        <v>575</v>
      </c>
      <c r="G285" s="55">
        <v>45302</v>
      </c>
      <c r="H285">
        <v>29</v>
      </c>
      <c r="I285" s="89" t="s">
        <v>175</v>
      </c>
      <c r="J285" s="55"/>
    </row>
    <row r="286" spans="1:10" x14ac:dyDescent="0.25">
      <c r="A286" s="89" t="s">
        <v>581</v>
      </c>
      <c r="B286" s="89" t="s">
        <v>51</v>
      </c>
      <c r="C286">
        <v>76089925</v>
      </c>
      <c r="D286" s="89" t="s">
        <v>124</v>
      </c>
      <c r="E286" s="89" t="s">
        <v>501</v>
      </c>
      <c r="F286" s="89" t="s">
        <v>575</v>
      </c>
      <c r="G286" s="55">
        <v>45678</v>
      </c>
      <c r="H286">
        <v>16</v>
      </c>
      <c r="I286" s="89" t="s">
        <v>175</v>
      </c>
      <c r="J286" s="55"/>
    </row>
    <row r="287" spans="1:10" x14ac:dyDescent="0.25">
      <c r="A287" s="89" t="s">
        <v>581</v>
      </c>
      <c r="B287" s="89" t="s">
        <v>55</v>
      </c>
      <c r="C287">
        <v>45119892</v>
      </c>
      <c r="D287" s="89" t="s">
        <v>124</v>
      </c>
      <c r="E287" s="89" t="s">
        <v>501</v>
      </c>
      <c r="F287" s="89" t="s">
        <v>575</v>
      </c>
      <c r="G287" s="55">
        <v>45813</v>
      </c>
      <c r="H287">
        <v>12</v>
      </c>
      <c r="I287" s="89" t="s">
        <v>175</v>
      </c>
      <c r="J287" s="55"/>
    </row>
    <row r="288" spans="1:10" x14ac:dyDescent="0.25">
      <c r="A288" s="89" t="s">
        <v>581</v>
      </c>
      <c r="B288" s="89" t="s">
        <v>40</v>
      </c>
      <c r="C288">
        <v>60976055</v>
      </c>
      <c r="D288" s="89" t="s">
        <v>124</v>
      </c>
      <c r="E288" s="89" t="s">
        <v>577</v>
      </c>
      <c r="F288" s="89" t="s">
        <v>575</v>
      </c>
      <c r="G288" s="55">
        <v>45433</v>
      </c>
      <c r="H288">
        <v>20</v>
      </c>
      <c r="I288" s="89" t="s">
        <v>175</v>
      </c>
      <c r="J288" s="55">
        <v>46057</v>
      </c>
    </row>
    <row r="289" spans="1:10" x14ac:dyDescent="0.25">
      <c r="A289" s="89" t="s">
        <v>581</v>
      </c>
      <c r="B289" s="89" t="s">
        <v>174</v>
      </c>
      <c r="C289">
        <v>46994661</v>
      </c>
      <c r="D289" s="89" t="s">
        <v>124</v>
      </c>
      <c r="E289" s="89" t="s">
        <v>501</v>
      </c>
      <c r="F289" s="89" t="s">
        <v>575</v>
      </c>
      <c r="G289" s="55">
        <v>45992</v>
      </c>
      <c r="H289">
        <v>6</v>
      </c>
      <c r="I289" s="89" t="s">
        <v>175</v>
      </c>
      <c r="J289" s="55"/>
    </row>
    <row r="290" spans="1:10" x14ac:dyDescent="0.25">
      <c r="A290" s="89" t="s">
        <v>581</v>
      </c>
      <c r="B290" s="89" t="s">
        <v>493</v>
      </c>
      <c r="C290">
        <v>75026229</v>
      </c>
      <c r="D290" s="89" t="s">
        <v>124</v>
      </c>
      <c r="E290" s="89" t="s">
        <v>501</v>
      </c>
      <c r="F290" s="89" t="s">
        <v>575</v>
      </c>
      <c r="G290" s="55">
        <v>46052</v>
      </c>
      <c r="H290">
        <v>4</v>
      </c>
      <c r="I290" s="89" t="s">
        <v>175</v>
      </c>
      <c r="J290" s="55"/>
    </row>
    <row r="291" spans="1:10" x14ac:dyDescent="0.25">
      <c r="A291" s="89" t="s">
        <v>581</v>
      </c>
      <c r="B291" s="89" t="s">
        <v>495</v>
      </c>
      <c r="C291">
        <v>62792399</v>
      </c>
      <c r="D291" s="89" t="s">
        <v>124</v>
      </c>
      <c r="E291" s="89" t="s">
        <v>501</v>
      </c>
      <c r="F291" s="89" t="s">
        <v>575</v>
      </c>
      <c r="G291" s="55">
        <v>46052</v>
      </c>
      <c r="H291">
        <v>4</v>
      </c>
      <c r="I291" s="89" t="s">
        <v>175</v>
      </c>
      <c r="J291" s="55"/>
    </row>
    <row r="292" spans="1:10" x14ac:dyDescent="0.25">
      <c r="A292" s="89" t="s">
        <v>581</v>
      </c>
      <c r="B292" s="89" t="s">
        <v>544</v>
      </c>
      <c r="C292">
        <v>75197920</v>
      </c>
      <c r="D292" s="89" t="s">
        <v>124</v>
      </c>
      <c r="E292" s="89" t="s">
        <v>577</v>
      </c>
      <c r="F292" s="89" t="s">
        <v>575</v>
      </c>
      <c r="G292" s="55">
        <v>46055</v>
      </c>
      <c r="H292">
        <v>0</v>
      </c>
      <c r="I292" s="89" t="s">
        <v>175</v>
      </c>
      <c r="J292" s="55">
        <v>46072</v>
      </c>
    </row>
    <row r="293" spans="1:10" x14ac:dyDescent="0.25">
      <c r="A293" s="89" t="s">
        <v>581</v>
      </c>
      <c r="B293" s="89" t="s">
        <v>10</v>
      </c>
      <c r="C293">
        <v>40980108</v>
      </c>
      <c r="D293" s="89" t="s">
        <v>125</v>
      </c>
      <c r="E293" s="89" t="s">
        <v>501</v>
      </c>
      <c r="F293" s="89" t="s">
        <v>575</v>
      </c>
      <c r="G293" s="55">
        <v>44704</v>
      </c>
      <c r="H293">
        <v>48</v>
      </c>
      <c r="I293" s="89" t="s">
        <v>159</v>
      </c>
      <c r="J293" s="55"/>
    </row>
    <row r="294" spans="1:10" x14ac:dyDescent="0.25">
      <c r="A294" s="89" t="s">
        <v>581</v>
      </c>
      <c r="B294" s="89" t="s">
        <v>75</v>
      </c>
      <c r="C294">
        <v>71264767</v>
      </c>
      <c r="D294" s="89" t="s">
        <v>125</v>
      </c>
      <c r="E294" s="89" t="s">
        <v>501</v>
      </c>
      <c r="F294" s="89" t="s">
        <v>575</v>
      </c>
      <c r="G294" s="55">
        <v>44714</v>
      </c>
      <c r="H294">
        <v>48</v>
      </c>
      <c r="I294" s="89" t="s">
        <v>159</v>
      </c>
      <c r="J294" s="55"/>
    </row>
    <row r="295" spans="1:10" x14ac:dyDescent="0.25">
      <c r="A295" s="89" t="s">
        <v>581</v>
      </c>
      <c r="B295" s="89" t="s">
        <v>12</v>
      </c>
      <c r="C295">
        <v>45262585</v>
      </c>
      <c r="D295" s="89" t="s">
        <v>125</v>
      </c>
      <c r="E295" s="89" t="s">
        <v>501</v>
      </c>
      <c r="F295" s="89" t="s">
        <v>575</v>
      </c>
      <c r="G295" s="55">
        <v>44868</v>
      </c>
      <c r="H295">
        <v>43</v>
      </c>
      <c r="I295" s="89" t="s">
        <v>159</v>
      </c>
      <c r="J295" s="55"/>
    </row>
    <row r="296" spans="1:10" x14ac:dyDescent="0.25">
      <c r="A296" s="89" t="s">
        <v>581</v>
      </c>
      <c r="B296" s="89" t="s">
        <v>61</v>
      </c>
      <c r="C296">
        <v>44001162</v>
      </c>
      <c r="D296" s="89" t="s">
        <v>125</v>
      </c>
      <c r="E296" s="89" t="s">
        <v>501</v>
      </c>
      <c r="F296" s="89" t="s">
        <v>575</v>
      </c>
      <c r="G296" s="55">
        <v>44907</v>
      </c>
      <c r="H296">
        <v>42</v>
      </c>
      <c r="I296" s="89" t="s">
        <v>159</v>
      </c>
      <c r="J296" s="55"/>
    </row>
    <row r="297" spans="1:10" x14ac:dyDescent="0.25">
      <c r="A297" s="89" t="s">
        <v>581</v>
      </c>
      <c r="B297" s="89" t="s">
        <v>18</v>
      </c>
      <c r="C297">
        <v>76214436</v>
      </c>
      <c r="D297" s="89" t="s">
        <v>125</v>
      </c>
      <c r="E297" s="89" t="s">
        <v>501</v>
      </c>
      <c r="F297" s="89" t="s">
        <v>575</v>
      </c>
      <c r="G297" s="55">
        <v>45132</v>
      </c>
      <c r="H297">
        <v>34</v>
      </c>
      <c r="I297" s="89" t="s">
        <v>159</v>
      </c>
      <c r="J297" s="55"/>
    </row>
    <row r="298" spans="1:10" x14ac:dyDescent="0.25">
      <c r="A298" s="89" t="s">
        <v>581</v>
      </c>
      <c r="B298" s="89" t="s">
        <v>59</v>
      </c>
      <c r="C298">
        <v>60870839</v>
      </c>
      <c r="D298" s="89" t="s">
        <v>125</v>
      </c>
      <c r="E298" s="89" t="s">
        <v>501</v>
      </c>
      <c r="F298" s="89" t="s">
        <v>575</v>
      </c>
      <c r="G298" s="55">
        <v>45344</v>
      </c>
      <c r="H298">
        <v>27</v>
      </c>
      <c r="I298" s="89" t="s">
        <v>159</v>
      </c>
      <c r="J298" s="55"/>
    </row>
    <row r="299" spans="1:10" x14ac:dyDescent="0.25">
      <c r="A299" s="89" t="s">
        <v>581</v>
      </c>
      <c r="B299" s="89" t="s">
        <v>72</v>
      </c>
      <c r="C299">
        <v>47690367</v>
      </c>
      <c r="D299" s="89" t="s">
        <v>125</v>
      </c>
      <c r="E299" s="89" t="s">
        <v>500</v>
      </c>
      <c r="F299" s="89" t="s">
        <v>575</v>
      </c>
      <c r="G299" s="55">
        <v>45691</v>
      </c>
      <c r="H299">
        <v>16</v>
      </c>
      <c r="I299" s="89" t="s">
        <v>159</v>
      </c>
      <c r="J299" s="55"/>
    </row>
    <row r="300" spans="1:10" x14ac:dyDescent="0.25">
      <c r="A300" s="89" t="s">
        <v>581</v>
      </c>
      <c r="B300" s="89" t="s">
        <v>60</v>
      </c>
      <c r="C300">
        <v>72839865</v>
      </c>
      <c r="D300" s="89" t="s">
        <v>125</v>
      </c>
      <c r="E300" s="89" t="s">
        <v>501</v>
      </c>
      <c r="F300" s="89" t="s">
        <v>575</v>
      </c>
      <c r="G300" s="55">
        <v>45854</v>
      </c>
      <c r="H300">
        <v>11</v>
      </c>
      <c r="I300" s="89" t="s">
        <v>159</v>
      </c>
      <c r="J300" s="55"/>
    </row>
    <row r="301" spans="1:10" x14ac:dyDescent="0.25">
      <c r="A301" s="89" t="s">
        <v>581</v>
      </c>
      <c r="B301" s="89" t="s">
        <v>122</v>
      </c>
      <c r="C301">
        <v>76586998</v>
      </c>
      <c r="D301" s="89" t="s">
        <v>125</v>
      </c>
      <c r="E301" s="89" t="s">
        <v>501</v>
      </c>
      <c r="F301" s="89" t="s">
        <v>575</v>
      </c>
      <c r="G301" s="55">
        <v>45971</v>
      </c>
      <c r="H301">
        <v>7</v>
      </c>
      <c r="I301" s="89" t="s">
        <v>159</v>
      </c>
      <c r="J301" s="55"/>
    </row>
    <row r="302" spans="1:10" x14ac:dyDescent="0.25">
      <c r="A302" s="89" t="s">
        <v>581</v>
      </c>
      <c r="B302" s="89" t="s">
        <v>109</v>
      </c>
      <c r="C302">
        <v>74626735</v>
      </c>
      <c r="D302" s="89" t="s">
        <v>125</v>
      </c>
      <c r="E302" s="89" t="s">
        <v>501</v>
      </c>
      <c r="F302" s="89" t="s">
        <v>575</v>
      </c>
      <c r="G302" s="55">
        <v>46024</v>
      </c>
      <c r="H302">
        <v>5</v>
      </c>
      <c r="I302" s="89" t="s">
        <v>159</v>
      </c>
      <c r="J302" s="55"/>
    </row>
    <row r="303" spans="1:10" x14ac:dyDescent="0.25">
      <c r="A303" s="89" t="s">
        <v>581</v>
      </c>
      <c r="B303" s="89" t="s">
        <v>206</v>
      </c>
      <c r="C303">
        <v>47497410</v>
      </c>
      <c r="D303" s="89" t="s">
        <v>125</v>
      </c>
      <c r="E303" s="89" t="s">
        <v>501</v>
      </c>
      <c r="F303" s="89" t="s">
        <v>575</v>
      </c>
      <c r="G303" s="55">
        <v>46024</v>
      </c>
      <c r="H303">
        <v>5</v>
      </c>
      <c r="I303" s="89" t="s">
        <v>159</v>
      </c>
      <c r="J303" s="55"/>
    </row>
    <row r="304" spans="1:10" x14ac:dyDescent="0.25">
      <c r="A304" s="89" t="s">
        <v>581</v>
      </c>
      <c r="B304" s="89" t="s">
        <v>85</v>
      </c>
      <c r="C304">
        <v>70477743</v>
      </c>
      <c r="D304" s="89" t="s">
        <v>125</v>
      </c>
      <c r="E304" s="89" t="s">
        <v>501</v>
      </c>
      <c r="F304" s="89" t="s">
        <v>575</v>
      </c>
      <c r="G304" s="55">
        <v>46055</v>
      </c>
      <c r="H304">
        <v>4</v>
      </c>
      <c r="I304" s="89" t="s">
        <v>159</v>
      </c>
      <c r="J304" s="55"/>
    </row>
    <row r="305" spans="1:10" x14ac:dyDescent="0.25">
      <c r="A305" s="89" t="s">
        <v>581</v>
      </c>
      <c r="B305" s="89" t="s">
        <v>29</v>
      </c>
      <c r="C305">
        <v>72758956</v>
      </c>
      <c r="D305" s="89" t="s">
        <v>2</v>
      </c>
      <c r="E305" s="89" t="s">
        <v>501</v>
      </c>
      <c r="F305" s="89" t="s">
        <v>575</v>
      </c>
      <c r="G305" s="55">
        <v>44685</v>
      </c>
      <c r="H305">
        <v>49</v>
      </c>
      <c r="I305" s="89" t="s">
        <v>209</v>
      </c>
      <c r="J305" s="55"/>
    </row>
    <row r="306" spans="1:10" x14ac:dyDescent="0.25">
      <c r="A306" s="89" t="s">
        <v>581</v>
      </c>
      <c r="B306" s="89" t="s">
        <v>15</v>
      </c>
      <c r="C306">
        <v>47587400</v>
      </c>
      <c r="D306" s="89" t="s">
        <v>2</v>
      </c>
      <c r="E306" s="89" t="s">
        <v>501</v>
      </c>
      <c r="F306" s="89" t="s">
        <v>575</v>
      </c>
      <c r="G306" s="55">
        <v>44733</v>
      </c>
      <c r="H306">
        <v>47</v>
      </c>
      <c r="I306" s="89" t="s">
        <v>209</v>
      </c>
      <c r="J306" s="55"/>
    </row>
    <row r="307" spans="1:10" x14ac:dyDescent="0.25">
      <c r="A307" s="89" t="s">
        <v>581</v>
      </c>
      <c r="B307" s="89" t="s">
        <v>76</v>
      </c>
      <c r="C307">
        <v>60914051</v>
      </c>
      <c r="D307" s="89" t="s">
        <v>2</v>
      </c>
      <c r="E307" s="89" t="s">
        <v>501</v>
      </c>
      <c r="F307" s="89" t="s">
        <v>575</v>
      </c>
      <c r="G307" s="55">
        <v>44817</v>
      </c>
      <c r="H307">
        <v>45</v>
      </c>
      <c r="I307" s="89" t="s">
        <v>209</v>
      </c>
      <c r="J307" s="55"/>
    </row>
    <row r="308" spans="1:10" x14ac:dyDescent="0.25">
      <c r="A308" s="89" t="s">
        <v>581</v>
      </c>
      <c r="B308" s="89" t="s">
        <v>25</v>
      </c>
      <c r="C308">
        <v>72373931</v>
      </c>
      <c r="D308" s="89" t="s">
        <v>2</v>
      </c>
      <c r="E308" s="89" t="s">
        <v>501</v>
      </c>
      <c r="F308" s="89" t="s">
        <v>575</v>
      </c>
      <c r="G308" s="55">
        <v>44818</v>
      </c>
      <c r="H308">
        <v>45</v>
      </c>
      <c r="I308" s="89" t="s">
        <v>209</v>
      </c>
      <c r="J308" s="55"/>
    </row>
    <row r="309" spans="1:10" x14ac:dyDescent="0.25">
      <c r="A309" s="89" t="s">
        <v>581</v>
      </c>
      <c r="B309" s="89" t="s">
        <v>79</v>
      </c>
      <c r="C309">
        <v>71262377</v>
      </c>
      <c r="D309" s="89" t="s">
        <v>2</v>
      </c>
      <c r="E309" s="89" t="s">
        <v>501</v>
      </c>
      <c r="F309" s="89" t="s">
        <v>575</v>
      </c>
      <c r="G309" s="55">
        <v>45145</v>
      </c>
      <c r="H309">
        <v>34</v>
      </c>
      <c r="I309" s="89" t="s">
        <v>209</v>
      </c>
      <c r="J309" s="55"/>
    </row>
    <row r="310" spans="1:10" x14ac:dyDescent="0.25">
      <c r="A310" s="89" t="s">
        <v>581</v>
      </c>
      <c r="B310" s="89" t="s">
        <v>68</v>
      </c>
      <c r="C310">
        <v>73257316</v>
      </c>
      <c r="D310" s="89" t="s">
        <v>2</v>
      </c>
      <c r="E310" s="89" t="s">
        <v>500</v>
      </c>
      <c r="F310" s="89" t="s">
        <v>575</v>
      </c>
      <c r="G310" s="55">
        <v>45363</v>
      </c>
      <c r="H310">
        <v>27</v>
      </c>
      <c r="I310" s="89" t="s">
        <v>209</v>
      </c>
      <c r="J310" s="55"/>
    </row>
    <row r="311" spans="1:10" x14ac:dyDescent="0.25">
      <c r="A311" s="89" t="s">
        <v>581</v>
      </c>
      <c r="B311" s="89" t="s">
        <v>42</v>
      </c>
      <c r="C311">
        <v>73725129</v>
      </c>
      <c r="D311" s="89" t="s">
        <v>2</v>
      </c>
      <c r="E311" s="89" t="s">
        <v>501</v>
      </c>
      <c r="F311" s="89" t="s">
        <v>575</v>
      </c>
      <c r="G311" s="55">
        <v>45398</v>
      </c>
      <c r="H311">
        <v>26</v>
      </c>
      <c r="I311" s="89" t="s">
        <v>209</v>
      </c>
      <c r="J311" s="55"/>
    </row>
    <row r="312" spans="1:10" x14ac:dyDescent="0.25">
      <c r="A312" s="89" t="s">
        <v>581</v>
      </c>
      <c r="B312" s="89" t="s">
        <v>38</v>
      </c>
      <c r="C312">
        <v>47411966</v>
      </c>
      <c r="D312" s="89" t="s">
        <v>2</v>
      </c>
      <c r="E312" s="89" t="s">
        <v>501</v>
      </c>
      <c r="F312" s="89" t="s">
        <v>575</v>
      </c>
      <c r="G312" s="55">
        <v>45800</v>
      </c>
      <c r="H312">
        <v>12</v>
      </c>
      <c r="I312" s="89" t="s">
        <v>209</v>
      </c>
      <c r="J312" s="55"/>
    </row>
    <row r="313" spans="1:10" x14ac:dyDescent="0.25">
      <c r="A313" s="89" t="s">
        <v>581</v>
      </c>
      <c r="B313" s="89" t="s">
        <v>26</v>
      </c>
      <c r="C313">
        <v>41005089</v>
      </c>
      <c r="D313" s="89" t="s">
        <v>6</v>
      </c>
      <c r="E313" s="89" t="s">
        <v>501</v>
      </c>
      <c r="F313" s="89" t="s">
        <v>575</v>
      </c>
      <c r="G313" s="55">
        <v>44257</v>
      </c>
      <c r="H313">
        <v>63</v>
      </c>
      <c r="I313" s="89" t="s">
        <v>583</v>
      </c>
      <c r="J313" s="55"/>
    </row>
    <row r="314" spans="1:10" x14ac:dyDescent="0.25">
      <c r="A314" s="89" t="s">
        <v>581</v>
      </c>
      <c r="B314" s="89" t="s">
        <v>19</v>
      </c>
      <c r="C314">
        <v>76656128</v>
      </c>
      <c r="D314" s="89" t="s">
        <v>6</v>
      </c>
      <c r="E314" s="89" t="s">
        <v>501</v>
      </c>
      <c r="F314" s="89" t="s">
        <v>575</v>
      </c>
      <c r="G314" s="55">
        <v>44671</v>
      </c>
      <c r="H314">
        <v>49</v>
      </c>
      <c r="I314" s="89" t="s">
        <v>583</v>
      </c>
      <c r="J314" s="55"/>
    </row>
    <row r="315" spans="1:10" x14ac:dyDescent="0.25">
      <c r="A315" s="89" t="s">
        <v>581</v>
      </c>
      <c r="B315" s="89" t="s">
        <v>35</v>
      </c>
      <c r="C315">
        <v>10491198</v>
      </c>
      <c r="D315" s="89" t="s">
        <v>6</v>
      </c>
      <c r="E315" s="89" t="s">
        <v>501</v>
      </c>
      <c r="F315" s="89" t="s">
        <v>575</v>
      </c>
      <c r="G315" s="55">
        <v>44746</v>
      </c>
      <c r="H315">
        <v>47</v>
      </c>
      <c r="I315" s="89" t="s">
        <v>584</v>
      </c>
      <c r="J315" s="55"/>
    </row>
    <row r="316" spans="1:10" x14ac:dyDescent="0.25">
      <c r="A316" s="89" t="s">
        <v>581</v>
      </c>
      <c r="B316" s="89" t="s">
        <v>78</v>
      </c>
      <c r="C316">
        <v>10706451</v>
      </c>
      <c r="D316" s="89" t="s">
        <v>6</v>
      </c>
      <c r="E316" s="89" t="s">
        <v>501</v>
      </c>
      <c r="F316" s="89" t="s">
        <v>575</v>
      </c>
      <c r="G316" s="55">
        <v>44943</v>
      </c>
      <c r="H316">
        <v>41</v>
      </c>
      <c r="I316" s="89" t="s">
        <v>584</v>
      </c>
      <c r="J316" s="55"/>
    </row>
    <row r="317" spans="1:10" x14ac:dyDescent="0.25">
      <c r="A317" s="89" t="s">
        <v>581</v>
      </c>
      <c r="B317" s="89" t="s">
        <v>37</v>
      </c>
      <c r="C317">
        <v>70988976</v>
      </c>
      <c r="D317" s="89" t="s">
        <v>6</v>
      </c>
      <c r="E317" s="89" t="s">
        <v>501</v>
      </c>
      <c r="F317" s="89" t="s">
        <v>575</v>
      </c>
      <c r="G317" s="55">
        <v>45112</v>
      </c>
      <c r="H317">
        <v>35</v>
      </c>
      <c r="I317" s="89" t="s">
        <v>584</v>
      </c>
      <c r="J317" s="55"/>
    </row>
    <row r="318" spans="1:10" x14ac:dyDescent="0.25">
      <c r="A318" s="89" t="s">
        <v>581</v>
      </c>
      <c r="B318" s="89" t="s">
        <v>34</v>
      </c>
      <c r="C318">
        <v>76824571</v>
      </c>
      <c r="D318" s="89" t="s">
        <v>6</v>
      </c>
      <c r="E318" s="89" t="s">
        <v>501</v>
      </c>
      <c r="F318" s="89" t="s">
        <v>575</v>
      </c>
      <c r="G318" s="55">
        <v>45173</v>
      </c>
      <c r="H318">
        <v>33</v>
      </c>
      <c r="I318" s="89" t="s">
        <v>583</v>
      </c>
      <c r="J318" s="55"/>
    </row>
    <row r="319" spans="1:10" x14ac:dyDescent="0.25">
      <c r="A319" s="89" t="s">
        <v>581</v>
      </c>
      <c r="B319" s="89" t="s">
        <v>80</v>
      </c>
      <c r="C319">
        <v>45084594</v>
      </c>
      <c r="D319" s="89" t="s">
        <v>6</v>
      </c>
      <c r="E319" s="89" t="s">
        <v>501</v>
      </c>
      <c r="F319" s="89" t="s">
        <v>575</v>
      </c>
      <c r="G319" s="55">
        <v>45281</v>
      </c>
      <c r="H319">
        <v>29</v>
      </c>
      <c r="I319" s="89" t="s">
        <v>583</v>
      </c>
      <c r="J319" s="55"/>
    </row>
    <row r="320" spans="1:10" x14ac:dyDescent="0.25">
      <c r="A320" s="89" t="s">
        <v>581</v>
      </c>
      <c r="B320" s="89" t="s">
        <v>11</v>
      </c>
      <c r="C320">
        <v>45139159</v>
      </c>
      <c r="D320" s="89" t="s">
        <v>6</v>
      </c>
      <c r="E320" s="89" t="s">
        <v>500</v>
      </c>
      <c r="F320" s="89" t="s">
        <v>575</v>
      </c>
      <c r="G320" s="55">
        <v>45369</v>
      </c>
      <c r="H320">
        <v>26</v>
      </c>
      <c r="I320" s="89" t="s">
        <v>583</v>
      </c>
      <c r="J320" s="55"/>
    </row>
    <row r="321" spans="1:10" x14ac:dyDescent="0.25">
      <c r="A321" s="89" t="s">
        <v>581</v>
      </c>
      <c r="B321" s="89" t="s">
        <v>81</v>
      </c>
      <c r="C321">
        <v>72716299</v>
      </c>
      <c r="D321" s="89" t="s">
        <v>6</v>
      </c>
      <c r="E321" s="89" t="s">
        <v>501</v>
      </c>
      <c r="F321" s="89" t="s">
        <v>575</v>
      </c>
      <c r="G321" s="55">
        <v>45511</v>
      </c>
      <c r="H321">
        <v>22</v>
      </c>
      <c r="I321" s="89" t="s">
        <v>583</v>
      </c>
      <c r="J321" s="55"/>
    </row>
    <row r="322" spans="1:10" x14ac:dyDescent="0.25">
      <c r="A322" s="89" t="s">
        <v>581</v>
      </c>
      <c r="B322" s="89" t="s">
        <v>50</v>
      </c>
      <c r="C322">
        <v>72733809</v>
      </c>
      <c r="D322" s="89" t="s">
        <v>6</v>
      </c>
      <c r="E322" s="89" t="s">
        <v>501</v>
      </c>
      <c r="F322" s="89" t="s">
        <v>575</v>
      </c>
      <c r="G322" s="55">
        <v>45789</v>
      </c>
      <c r="H322">
        <v>13</v>
      </c>
      <c r="I322" s="89" t="s">
        <v>583</v>
      </c>
      <c r="J322" s="55"/>
    </row>
    <row r="323" spans="1:10" x14ac:dyDescent="0.25">
      <c r="A323" s="89" t="s">
        <v>581</v>
      </c>
      <c r="B323" s="89" t="s">
        <v>97</v>
      </c>
      <c r="C323">
        <v>74602206</v>
      </c>
      <c r="D323" s="89" t="s">
        <v>6</v>
      </c>
      <c r="E323" s="89" t="s">
        <v>501</v>
      </c>
      <c r="F323" s="89" t="s">
        <v>575</v>
      </c>
      <c r="G323" s="55">
        <v>45884</v>
      </c>
      <c r="H323">
        <v>10</v>
      </c>
      <c r="I323" s="89" t="s">
        <v>584</v>
      </c>
      <c r="J323" s="55"/>
    </row>
    <row r="324" spans="1:10" x14ac:dyDescent="0.25">
      <c r="A324" s="89" t="s">
        <v>581</v>
      </c>
      <c r="B324" s="89" t="s">
        <v>105</v>
      </c>
      <c r="C324">
        <v>48344037</v>
      </c>
      <c r="D324" s="89" t="s">
        <v>6</v>
      </c>
      <c r="E324" s="89" t="s">
        <v>501</v>
      </c>
      <c r="F324" s="89" t="s">
        <v>575</v>
      </c>
      <c r="G324" s="55">
        <v>46027</v>
      </c>
      <c r="H324">
        <v>5</v>
      </c>
      <c r="I324" s="89" t="s">
        <v>583</v>
      </c>
      <c r="J324" s="55"/>
    </row>
    <row r="325" spans="1:10" x14ac:dyDescent="0.25">
      <c r="A325" s="89" t="s">
        <v>581</v>
      </c>
      <c r="B325" s="89" t="s">
        <v>23</v>
      </c>
      <c r="C325">
        <v>72413556</v>
      </c>
      <c r="D325" s="89" t="s">
        <v>3</v>
      </c>
      <c r="E325" s="89" t="s">
        <v>501</v>
      </c>
      <c r="F325" s="89" t="s">
        <v>575</v>
      </c>
      <c r="G325" s="55">
        <v>44109</v>
      </c>
      <c r="H325">
        <v>68</v>
      </c>
      <c r="I325" s="89" t="s">
        <v>159</v>
      </c>
      <c r="J325" s="55"/>
    </row>
    <row r="326" spans="1:10" x14ac:dyDescent="0.25">
      <c r="A326" s="89" t="s">
        <v>581</v>
      </c>
      <c r="B326" s="89" t="s">
        <v>13</v>
      </c>
      <c r="C326">
        <v>72512391</v>
      </c>
      <c r="D326" s="89" t="s">
        <v>3</v>
      </c>
      <c r="E326" s="89" t="s">
        <v>501</v>
      </c>
      <c r="F326" s="89" t="s">
        <v>575</v>
      </c>
      <c r="G326" s="55">
        <v>44809</v>
      </c>
      <c r="H326">
        <v>45</v>
      </c>
      <c r="I326" s="89" t="s">
        <v>159</v>
      </c>
      <c r="J326" s="55"/>
    </row>
    <row r="327" spans="1:10" x14ac:dyDescent="0.25">
      <c r="A327" s="89" t="s">
        <v>581</v>
      </c>
      <c r="B327" s="89" t="s">
        <v>33</v>
      </c>
      <c r="C327">
        <v>80689573</v>
      </c>
      <c r="D327" s="89" t="s">
        <v>3</v>
      </c>
      <c r="E327" s="89" t="s">
        <v>577</v>
      </c>
      <c r="F327" s="89" t="s">
        <v>575</v>
      </c>
      <c r="G327" s="55">
        <v>44867</v>
      </c>
      <c r="H327">
        <v>39</v>
      </c>
      <c r="I327" s="89" t="s">
        <v>159</v>
      </c>
      <c r="J327" s="55">
        <v>46063</v>
      </c>
    </row>
    <row r="328" spans="1:10" x14ac:dyDescent="0.25">
      <c r="A328" s="89" t="s">
        <v>581</v>
      </c>
      <c r="B328" s="89" t="s">
        <v>17</v>
      </c>
      <c r="C328">
        <v>70876605</v>
      </c>
      <c r="D328" s="89" t="s">
        <v>3</v>
      </c>
      <c r="E328" s="89" t="s">
        <v>501</v>
      </c>
      <c r="F328" s="89" t="s">
        <v>575</v>
      </c>
      <c r="G328" s="55">
        <v>44886</v>
      </c>
      <c r="H328">
        <v>42</v>
      </c>
      <c r="I328" s="89" t="s">
        <v>159</v>
      </c>
      <c r="J328" s="55"/>
    </row>
    <row r="329" spans="1:10" x14ac:dyDescent="0.25">
      <c r="A329" s="89" t="s">
        <v>581</v>
      </c>
      <c r="B329" s="89" t="s">
        <v>65</v>
      </c>
      <c r="C329">
        <v>47659267</v>
      </c>
      <c r="D329" s="89" t="s">
        <v>3</v>
      </c>
      <c r="E329" s="89" t="s">
        <v>501</v>
      </c>
      <c r="F329" s="89" t="s">
        <v>575</v>
      </c>
      <c r="G329" s="55">
        <v>45019</v>
      </c>
      <c r="H329">
        <v>38</v>
      </c>
      <c r="I329" s="89" t="s">
        <v>159</v>
      </c>
      <c r="J329" s="55"/>
    </row>
    <row r="330" spans="1:10" x14ac:dyDescent="0.25">
      <c r="A330" s="89" t="s">
        <v>581</v>
      </c>
      <c r="B330" s="89" t="s">
        <v>22</v>
      </c>
      <c r="C330">
        <v>70551168</v>
      </c>
      <c r="D330" s="89" t="s">
        <v>3</v>
      </c>
      <c r="E330" s="89" t="s">
        <v>501</v>
      </c>
      <c r="F330" s="89" t="s">
        <v>575</v>
      </c>
      <c r="G330" s="55">
        <v>45295</v>
      </c>
      <c r="H330">
        <v>29</v>
      </c>
      <c r="I330" s="89" t="s">
        <v>159</v>
      </c>
      <c r="J330" s="55"/>
    </row>
    <row r="331" spans="1:10" x14ac:dyDescent="0.25">
      <c r="A331" s="89" t="s">
        <v>581</v>
      </c>
      <c r="B331" s="89" t="s">
        <v>24</v>
      </c>
      <c r="C331">
        <v>43614775</v>
      </c>
      <c r="D331" s="89" t="s">
        <v>3</v>
      </c>
      <c r="E331" s="89" t="s">
        <v>500</v>
      </c>
      <c r="F331" s="89" t="s">
        <v>575</v>
      </c>
      <c r="G331" s="55">
        <v>45334</v>
      </c>
      <c r="H331">
        <v>28</v>
      </c>
      <c r="I331" s="89" t="s">
        <v>159</v>
      </c>
      <c r="J331" s="55"/>
    </row>
    <row r="332" spans="1:10" x14ac:dyDescent="0.25">
      <c r="A332" s="89" t="s">
        <v>581</v>
      </c>
      <c r="B332" s="89" t="s">
        <v>31</v>
      </c>
      <c r="C332">
        <v>75882265</v>
      </c>
      <c r="D332" s="89" t="s">
        <v>3</v>
      </c>
      <c r="E332" s="89" t="s">
        <v>577</v>
      </c>
      <c r="F332" s="89" t="s">
        <v>575</v>
      </c>
      <c r="G332" s="55">
        <v>45334</v>
      </c>
      <c r="H332">
        <v>24</v>
      </c>
      <c r="I332" s="89" t="s">
        <v>159</v>
      </c>
      <c r="J332" s="55">
        <v>46081</v>
      </c>
    </row>
    <row r="333" spans="1:10" x14ac:dyDescent="0.25">
      <c r="A333" s="89" t="s">
        <v>581</v>
      </c>
      <c r="B333" s="89" t="s">
        <v>32</v>
      </c>
      <c r="C333">
        <v>48584670</v>
      </c>
      <c r="D333" s="89" t="s">
        <v>3</v>
      </c>
      <c r="E333" s="89" t="s">
        <v>501</v>
      </c>
      <c r="F333" s="89" t="s">
        <v>575</v>
      </c>
      <c r="G333" s="55">
        <v>45526</v>
      </c>
      <c r="H333">
        <v>21</v>
      </c>
      <c r="I333" s="89" t="s">
        <v>159</v>
      </c>
      <c r="J333" s="55"/>
    </row>
    <row r="334" spans="1:10" x14ac:dyDescent="0.25">
      <c r="A334" s="89" t="s">
        <v>581</v>
      </c>
      <c r="B334" s="89" t="s">
        <v>96</v>
      </c>
      <c r="C334">
        <v>46793103</v>
      </c>
      <c r="D334" s="89" t="s">
        <v>3</v>
      </c>
      <c r="E334" s="89" t="s">
        <v>501</v>
      </c>
      <c r="F334" s="89" t="s">
        <v>575</v>
      </c>
      <c r="G334" s="55">
        <v>45882</v>
      </c>
      <c r="H334">
        <v>10</v>
      </c>
      <c r="I334" s="89" t="s">
        <v>159</v>
      </c>
      <c r="J334" s="55"/>
    </row>
    <row r="335" spans="1:10" x14ac:dyDescent="0.25">
      <c r="A335" s="89" t="s">
        <v>581</v>
      </c>
      <c r="B335" s="89" t="s">
        <v>207</v>
      </c>
      <c r="C335">
        <v>75069320</v>
      </c>
      <c r="D335" s="89" t="s">
        <v>3</v>
      </c>
      <c r="E335" s="89" t="s">
        <v>501</v>
      </c>
      <c r="F335" s="89" t="s">
        <v>575</v>
      </c>
      <c r="G335" s="55">
        <v>46029</v>
      </c>
      <c r="H335">
        <v>5</v>
      </c>
      <c r="I335" s="89" t="s">
        <v>159</v>
      </c>
      <c r="J335" s="55"/>
    </row>
    <row r="336" spans="1:10" x14ac:dyDescent="0.25">
      <c r="A336" s="89" t="s">
        <v>581</v>
      </c>
      <c r="B336" s="89" t="s">
        <v>377</v>
      </c>
      <c r="C336">
        <v>44883074</v>
      </c>
      <c r="D336" s="89" t="s">
        <v>3</v>
      </c>
      <c r="E336" s="89" t="s">
        <v>501</v>
      </c>
      <c r="F336" s="89" t="s">
        <v>575</v>
      </c>
      <c r="G336" s="55">
        <v>46038</v>
      </c>
      <c r="H336">
        <v>5</v>
      </c>
      <c r="I336" s="89" t="s">
        <v>159</v>
      </c>
      <c r="J336" s="55"/>
    </row>
    <row r="337" spans="1:10" x14ac:dyDescent="0.25">
      <c r="A337" s="89" t="s">
        <v>581</v>
      </c>
      <c r="B337" s="89" t="s">
        <v>497</v>
      </c>
      <c r="C337">
        <v>9668687</v>
      </c>
      <c r="D337" s="89" t="s">
        <v>124</v>
      </c>
      <c r="E337" s="89" t="s">
        <v>577</v>
      </c>
      <c r="F337" s="89" t="s">
        <v>575</v>
      </c>
      <c r="G337" s="55">
        <v>46041</v>
      </c>
      <c r="H337">
        <v>0</v>
      </c>
      <c r="I337" s="89" t="s">
        <v>175</v>
      </c>
      <c r="J337" s="55">
        <v>46058</v>
      </c>
    </row>
    <row r="338" spans="1:10" x14ac:dyDescent="0.25">
      <c r="A338" s="89" t="s">
        <v>581</v>
      </c>
      <c r="B338" s="89" t="s">
        <v>549</v>
      </c>
      <c r="C338">
        <v>73233992</v>
      </c>
      <c r="D338" s="89" t="s">
        <v>124</v>
      </c>
      <c r="E338" s="89" t="s">
        <v>501</v>
      </c>
      <c r="F338" s="89" t="s">
        <v>575</v>
      </c>
      <c r="G338" s="55">
        <v>46064</v>
      </c>
      <c r="H338">
        <v>4</v>
      </c>
      <c r="I338" s="89" t="s">
        <v>175</v>
      </c>
      <c r="J338" s="55"/>
    </row>
    <row r="339" spans="1:10" x14ac:dyDescent="0.25">
      <c r="A339" s="89" t="s">
        <v>581</v>
      </c>
      <c r="B339" s="89" t="s">
        <v>557</v>
      </c>
      <c r="C339">
        <v>10330959</v>
      </c>
      <c r="D339" s="89" t="s">
        <v>124</v>
      </c>
      <c r="E339" s="89" t="s">
        <v>501</v>
      </c>
      <c r="F339" s="89" t="s">
        <v>575</v>
      </c>
      <c r="G339" s="55">
        <v>46078</v>
      </c>
      <c r="H339">
        <v>3</v>
      </c>
      <c r="I339" s="89" t="s">
        <v>175</v>
      </c>
      <c r="J339" s="55"/>
    </row>
    <row r="340" spans="1:10" x14ac:dyDescent="0.25">
      <c r="A340" s="89" t="s">
        <v>581</v>
      </c>
      <c r="B340" s="89" t="s">
        <v>563</v>
      </c>
      <c r="C340">
        <v>78564842</v>
      </c>
      <c r="D340" s="89" t="s">
        <v>124</v>
      </c>
      <c r="E340" s="89" t="s">
        <v>501</v>
      </c>
      <c r="F340" s="89" t="s">
        <v>575</v>
      </c>
      <c r="G340" s="55">
        <v>46078</v>
      </c>
      <c r="H340">
        <v>3</v>
      </c>
      <c r="I340" s="89" t="s">
        <v>175</v>
      </c>
      <c r="J340" s="55"/>
    </row>
    <row r="341" spans="1:10" x14ac:dyDescent="0.25">
      <c r="A341" s="89" t="s">
        <v>585</v>
      </c>
      <c r="B341" s="89" t="s">
        <v>219</v>
      </c>
      <c r="C341">
        <v>74122258</v>
      </c>
      <c r="D341" s="89" t="s">
        <v>6</v>
      </c>
      <c r="E341" s="89" t="s">
        <v>133</v>
      </c>
      <c r="F341" s="89" t="s">
        <v>575</v>
      </c>
      <c r="G341" s="55">
        <v>44022</v>
      </c>
      <c r="H341">
        <v>71</v>
      </c>
      <c r="I341" s="89" t="s">
        <v>209</v>
      </c>
      <c r="J341" s="55"/>
    </row>
    <row r="342" spans="1:10" x14ac:dyDescent="0.25">
      <c r="A342" s="89" t="s">
        <v>585</v>
      </c>
      <c r="B342" s="89" t="s">
        <v>248</v>
      </c>
      <c r="C342">
        <v>44265602</v>
      </c>
      <c r="D342" s="89" t="s">
        <v>2</v>
      </c>
      <c r="E342" s="89" t="s">
        <v>133</v>
      </c>
      <c r="F342" s="89" t="s">
        <v>575</v>
      </c>
      <c r="G342" s="55">
        <v>44673</v>
      </c>
      <c r="H342">
        <v>49</v>
      </c>
      <c r="I342" s="89" t="s">
        <v>159</v>
      </c>
      <c r="J342" s="55"/>
    </row>
    <row r="343" spans="1:10" x14ac:dyDescent="0.25">
      <c r="A343" s="89" t="s">
        <v>585</v>
      </c>
      <c r="B343" s="89" t="s">
        <v>226</v>
      </c>
      <c r="C343">
        <v>73049631</v>
      </c>
      <c r="D343" s="89" t="s">
        <v>3</v>
      </c>
      <c r="E343" s="89" t="s">
        <v>133</v>
      </c>
      <c r="F343" s="89" t="s">
        <v>575</v>
      </c>
      <c r="G343" s="55">
        <v>43506</v>
      </c>
      <c r="H343">
        <v>88</v>
      </c>
      <c r="I343" s="89" t="s">
        <v>209</v>
      </c>
      <c r="J343" s="55"/>
    </row>
    <row r="344" spans="1:10" x14ac:dyDescent="0.25">
      <c r="A344" s="89" t="s">
        <v>585</v>
      </c>
      <c r="B344" s="89" t="s">
        <v>222</v>
      </c>
      <c r="C344">
        <v>75000131</v>
      </c>
      <c r="D344" s="89" t="s">
        <v>125</v>
      </c>
      <c r="E344" s="89" t="s">
        <v>133</v>
      </c>
      <c r="F344" s="89" t="s">
        <v>575</v>
      </c>
      <c r="G344" s="55">
        <v>44874</v>
      </c>
      <c r="H344">
        <v>43</v>
      </c>
      <c r="I344" s="89" t="s">
        <v>159</v>
      </c>
      <c r="J344" s="55"/>
    </row>
    <row r="345" spans="1:10" x14ac:dyDescent="0.25">
      <c r="A345" s="89" t="s">
        <v>585</v>
      </c>
      <c r="B345" s="89" t="s">
        <v>214</v>
      </c>
      <c r="C345">
        <v>46872195</v>
      </c>
      <c r="D345" s="89" t="s">
        <v>7</v>
      </c>
      <c r="E345" s="89" t="s">
        <v>133</v>
      </c>
      <c r="F345" s="89" t="s">
        <v>575</v>
      </c>
      <c r="G345" s="55">
        <v>43805</v>
      </c>
      <c r="H345">
        <v>78</v>
      </c>
      <c r="I345" s="89" t="s">
        <v>175</v>
      </c>
      <c r="J345" s="55"/>
    </row>
    <row r="346" spans="1:10" x14ac:dyDescent="0.25">
      <c r="A346" s="89" t="s">
        <v>585</v>
      </c>
      <c r="B346" s="89" t="s">
        <v>58</v>
      </c>
      <c r="C346">
        <v>72519113</v>
      </c>
      <c r="D346" s="89" t="s">
        <v>7</v>
      </c>
      <c r="E346" s="89" t="s">
        <v>500</v>
      </c>
      <c r="F346" s="89" t="s">
        <v>575</v>
      </c>
      <c r="G346" s="55">
        <v>43119</v>
      </c>
      <c r="H346">
        <v>100</v>
      </c>
      <c r="I346" s="89" t="s">
        <v>586</v>
      </c>
      <c r="J346" s="55"/>
    </row>
    <row r="347" spans="1:10" x14ac:dyDescent="0.25">
      <c r="A347" s="89" t="s">
        <v>585</v>
      </c>
      <c r="B347" s="89" t="s">
        <v>49</v>
      </c>
      <c r="C347">
        <v>40702064</v>
      </c>
      <c r="D347" s="89" t="s">
        <v>7</v>
      </c>
      <c r="E347" s="89" t="s">
        <v>501</v>
      </c>
      <c r="F347" s="89" t="s">
        <v>575</v>
      </c>
      <c r="G347" s="55">
        <v>43313</v>
      </c>
      <c r="H347">
        <v>94</v>
      </c>
      <c r="I347" s="89" t="s">
        <v>586</v>
      </c>
      <c r="J347" s="55"/>
    </row>
    <row r="348" spans="1:10" x14ac:dyDescent="0.25">
      <c r="A348" s="89" t="s">
        <v>585</v>
      </c>
      <c r="B348" s="89" t="s">
        <v>23</v>
      </c>
      <c r="C348">
        <v>72413556</v>
      </c>
      <c r="D348" s="89" t="s">
        <v>2</v>
      </c>
      <c r="E348" s="89" t="s">
        <v>501</v>
      </c>
      <c r="F348" s="89" t="s">
        <v>575</v>
      </c>
      <c r="G348" s="55">
        <v>44109</v>
      </c>
      <c r="H348">
        <v>68</v>
      </c>
      <c r="I348" s="89" t="s">
        <v>159</v>
      </c>
      <c r="J348" s="55"/>
    </row>
    <row r="349" spans="1:10" x14ac:dyDescent="0.25">
      <c r="A349" s="89" t="s">
        <v>585</v>
      </c>
      <c r="B349" s="89" t="s">
        <v>26</v>
      </c>
      <c r="C349">
        <v>41005089</v>
      </c>
      <c r="D349" s="89" t="s">
        <v>6</v>
      </c>
      <c r="E349" s="89" t="s">
        <v>500</v>
      </c>
      <c r="F349" s="89" t="s">
        <v>575</v>
      </c>
      <c r="G349" s="55">
        <v>44257</v>
      </c>
      <c r="H349">
        <v>63</v>
      </c>
      <c r="I349" s="89" t="s">
        <v>583</v>
      </c>
      <c r="J349" s="55"/>
    </row>
    <row r="350" spans="1:10" x14ac:dyDescent="0.25">
      <c r="A350" s="89" t="s">
        <v>585</v>
      </c>
      <c r="B350" s="89" t="s">
        <v>19</v>
      </c>
      <c r="C350">
        <v>76656128</v>
      </c>
      <c r="D350" s="89" t="s">
        <v>6</v>
      </c>
      <c r="E350" s="89" t="s">
        <v>501</v>
      </c>
      <c r="F350" s="89" t="s">
        <v>575</v>
      </c>
      <c r="G350" s="55">
        <v>44671</v>
      </c>
      <c r="H350">
        <v>49</v>
      </c>
      <c r="I350" s="89" t="s">
        <v>583</v>
      </c>
      <c r="J350" s="55"/>
    </row>
    <row r="351" spans="1:10" x14ac:dyDescent="0.25">
      <c r="A351" s="89" t="s">
        <v>585</v>
      </c>
      <c r="B351" s="89" t="s">
        <v>29</v>
      </c>
      <c r="C351">
        <v>72758956</v>
      </c>
      <c r="D351" s="89" t="s">
        <v>3</v>
      </c>
      <c r="E351" s="89" t="s">
        <v>501</v>
      </c>
      <c r="F351" s="89" t="s">
        <v>575</v>
      </c>
      <c r="G351" s="55">
        <v>44685</v>
      </c>
      <c r="H351">
        <v>49</v>
      </c>
      <c r="I351" s="89" t="s">
        <v>583</v>
      </c>
      <c r="J351" s="55"/>
    </row>
    <row r="352" spans="1:10" x14ac:dyDescent="0.25">
      <c r="A352" s="89" t="s">
        <v>585</v>
      </c>
      <c r="B352" s="89" t="s">
        <v>10</v>
      </c>
      <c r="C352">
        <v>40980108</v>
      </c>
      <c r="D352" s="89" t="s">
        <v>125</v>
      </c>
      <c r="E352" s="89" t="s">
        <v>500</v>
      </c>
      <c r="F352" s="89" t="s">
        <v>575</v>
      </c>
      <c r="G352" s="55">
        <v>44704</v>
      </c>
      <c r="H352">
        <v>48</v>
      </c>
      <c r="I352" s="89" t="s">
        <v>159</v>
      </c>
      <c r="J352" s="55"/>
    </row>
    <row r="353" spans="1:10" x14ac:dyDescent="0.25">
      <c r="A353" s="89" t="s">
        <v>585</v>
      </c>
      <c r="B353" s="89" t="s">
        <v>75</v>
      </c>
      <c r="C353">
        <v>71264767</v>
      </c>
      <c r="D353" s="89" t="s">
        <v>125</v>
      </c>
      <c r="E353" s="89" t="s">
        <v>501</v>
      </c>
      <c r="F353" s="89" t="s">
        <v>575</v>
      </c>
      <c r="G353" s="55">
        <v>44714</v>
      </c>
      <c r="H353">
        <v>48</v>
      </c>
      <c r="I353" s="89" t="s">
        <v>159</v>
      </c>
      <c r="J353" s="55"/>
    </row>
    <row r="354" spans="1:10" x14ac:dyDescent="0.25">
      <c r="A354" s="89" t="s">
        <v>585</v>
      </c>
      <c r="B354" s="89" t="s">
        <v>15</v>
      </c>
      <c r="C354">
        <v>47587400</v>
      </c>
      <c r="D354" s="89" t="s">
        <v>2</v>
      </c>
      <c r="E354" s="89" t="s">
        <v>501</v>
      </c>
      <c r="F354" s="89" t="s">
        <v>575</v>
      </c>
      <c r="G354" s="55">
        <v>44733</v>
      </c>
      <c r="H354">
        <v>47</v>
      </c>
      <c r="I354" s="89" t="s">
        <v>159</v>
      </c>
      <c r="J354" s="55"/>
    </row>
    <row r="355" spans="1:10" x14ac:dyDescent="0.25">
      <c r="A355" s="89" t="s">
        <v>585</v>
      </c>
      <c r="B355" s="89" t="s">
        <v>48</v>
      </c>
      <c r="C355">
        <v>43307898</v>
      </c>
      <c r="D355" s="89" t="s">
        <v>7</v>
      </c>
      <c r="E355" s="89" t="s">
        <v>501</v>
      </c>
      <c r="F355" s="89" t="s">
        <v>575</v>
      </c>
      <c r="G355" s="55">
        <v>44746</v>
      </c>
      <c r="H355">
        <v>47</v>
      </c>
      <c r="I355" s="89" t="s">
        <v>586</v>
      </c>
      <c r="J355" s="55"/>
    </row>
    <row r="356" spans="1:10" x14ac:dyDescent="0.25">
      <c r="A356" s="89" t="s">
        <v>585</v>
      </c>
      <c r="B356" s="89" t="s">
        <v>35</v>
      </c>
      <c r="C356">
        <v>10491198</v>
      </c>
      <c r="D356" s="89" t="s">
        <v>6</v>
      </c>
      <c r="E356" s="89" t="s">
        <v>501</v>
      </c>
      <c r="F356" s="89" t="s">
        <v>575</v>
      </c>
      <c r="G356" s="55">
        <v>44746</v>
      </c>
      <c r="H356">
        <v>47</v>
      </c>
      <c r="I356" s="89" t="s">
        <v>584</v>
      </c>
      <c r="J356" s="55"/>
    </row>
    <row r="357" spans="1:10" x14ac:dyDescent="0.25">
      <c r="A357" s="89" t="s">
        <v>585</v>
      </c>
      <c r="B357" s="89" t="s">
        <v>13</v>
      </c>
      <c r="C357">
        <v>72512391</v>
      </c>
      <c r="D357" s="89" t="s">
        <v>2</v>
      </c>
      <c r="E357" s="89" t="s">
        <v>501</v>
      </c>
      <c r="F357" s="89" t="s">
        <v>575</v>
      </c>
      <c r="G357" s="55">
        <v>44809</v>
      </c>
      <c r="H357">
        <v>45</v>
      </c>
      <c r="I357" s="89" t="s">
        <v>159</v>
      </c>
      <c r="J357" s="55"/>
    </row>
    <row r="358" spans="1:10" x14ac:dyDescent="0.25">
      <c r="A358" s="89" t="s">
        <v>585</v>
      </c>
      <c r="B358" s="89" t="s">
        <v>76</v>
      </c>
      <c r="C358">
        <v>60914051</v>
      </c>
      <c r="D358" s="89" t="s">
        <v>3</v>
      </c>
      <c r="E358" s="89" t="s">
        <v>501</v>
      </c>
      <c r="F358" s="89" t="s">
        <v>575</v>
      </c>
      <c r="G358" s="55">
        <v>44817</v>
      </c>
      <c r="H358">
        <v>45</v>
      </c>
      <c r="I358" s="89" t="s">
        <v>584</v>
      </c>
      <c r="J358" s="55"/>
    </row>
    <row r="359" spans="1:10" x14ac:dyDescent="0.25">
      <c r="A359" s="89" t="s">
        <v>585</v>
      </c>
      <c r="B359" s="89" t="s">
        <v>25</v>
      </c>
      <c r="C359">
        <v>72373931</v>
      </c>
      <c r="D359" s="89" t="s">
        <v>2</v>
      </c>
      <c r="E359" s="89" t="s">
        <v>501</v>
      </c>
      <c r="F359" s="89" t="s">
        <v>575</v>
      </c>
      <c r="G359" s="55">
        <v>44818</v>
      </c>
      <c r="H359">
        <v>45</v>
      </c>
      <c r="I359" s="89" t="s">
        <v>159</v>
      </c>
      <c r="J359" s="55"/>
    </row>
    <row r="360" spans="1:10" x14ac:dyDescent="0.25">
      <c r="A360" s="89" t="s">
        <v>585</v>
      </c>
      <c r="B360" s="89" t="s">
        <v>77</v>
      </c>
      <c r="C360">
        <v>42251780</v>
      </c>
      <c r="D360" s="89" t="s">
        <v>7</v>
      </c>
      <c r="E360" s="89" t="s">
        <v>501</v>
      </c>
      <c r="F360" s="89" t="s">
        <v>575</v>
      </c>
      <c r="G360" s="55">
        <v>44838</v>
      </c>
      <c r="H360">
        <v>44</v>
      </c>
      <c r="I360" s="89" t="s">
        <v>586</v>
      </c>
      <c r="J360" s="55"/>
    </row>
    <row r="361" spans="1:10" x14ac:dyDescent="0.25">
      <c r="A361" s="89" t="s">
        <v>585</v>
      </c>
      <c r="B361" s="89" t="s">
        <v>12</v>
      </c>
      <c r="C361">
        <v>45262585</v>
      </c>
      <c r="D361" s="89" t="s">
        <v>125</v>
      </c>
      <c r="E361" s="89" t="s">
        <v>501</v>
      </c>
      <c r="F361" s="89" t="s">
        <v>575</v>
      </c>
      <c r="G361" s="55">
        <v>44868</v>
      </c>
      <c r="H361">
        <v>43</v>
      </c>
      <c r="I361" s="89" t="s">
        <v>159</v>
      </c>
      <c r="J361" s="55"/>
    </row>
    <row r="362" spans="1:10" x14ac:dyDescent="0.25">
      <c r="A362" s="89" t="s">
        <v>585</v>
      </c>
      <c r="B362" s="89" t="s">
        <v>17</v>
      </c>
      <c r="C362">
        <v>70876605</v>
      </c>
      <c r="D362" s="89" t="s">
        <v>2</v>
      </c>
      <c r="E362" s="89" t="s">
        <v>501</v>
      </c>
      <c r="F362" s="89" t="s">
        <v>575</v>
      </c>
      <c r="G362" s="55">
        <v>44886</v>
      </c>
      <c r="H362">
        <v>42</v>
      </c>
      <c r="I362" s="89" t="s">
        <v>159</v>
      </c>
      <c r="J362" s="55"/>
    </row>
    <row r="363" spans="1:10" x14ac:dyDescent="0.25">
      <c r="A363" s="89" t="s">
        <v>585</v>
      </c>
      <c r="B363" s="89" t="s">
        <v>61</v>
      </c>
      <c r="C363">
        <v>44001162</v>
      </c>
      <c r="D363" s="89" t="s">
        <v>125</v>
      </c>
      <c r="E363" s="89" t="s">
        <v>501</v>
      </c>
      <c r="F363" s="89" t="s">
        <v>575</v>
      </c>
      <c r="G363" s="55">
        <v>44907</v>
      </c>
      <c r="H363">
        <v>42</v>
      </c>
      <c r="I363" s="89" t="s">
        <v>159</v>
      </c>
      <c r="J363" s="55"/>
    </row>
    <row r="364" spans="1:10" x14ac:dyDescent="0.25">
      <c r="A364" s="89" t="s">
        <v>585</v>
      </c>
      <c r="B364" s="89" t="s">
        <v>78</v>
      </c>
      <c r="C364">
        <v>10706451</v>
      </c>
      <c r="D364" s="89" t="s">
        <v>3</v>
      </c>
      <c r="E364" s="89" t="s">
        <v>501</v>
      </c>
      <c r="F364" s="89" t="s">
        <v>575</v>
      </c>
      <c r="G364" s="55">
        <v>44943</v>
      </c>
      <c r="H364">
        <v>41</v>
      </c>
      <c r="I364" s="89" t="s">
        <v>584</v>
      </c>
      <c r="J364" s="55"/>
    </row>
    <row r="365" spans="1:10" x14ac:dyDescent="0.25">
      <c r="A365" s="89" t="s">
        <v>585</v>
      </c>
      <c r="B365" s="89" t="s">
        <v>65</v>
      </c>
      <c r="C365">
        <v>47659267</v>
      </c>
      <c r="D365" s="89" t="s">
        <v>2</v>
      </c>
      <c r="E365" s="89" t="s">
        <v>501</v>
      </c>
      <c r="F365" s="89" t="s">
        <v>575</v>
      </c>
      <c r="G365" s="55">
        <v>45019</v>
      </c>
      <c r="H365">
        <v>38</v>
      </c>
      <c r="I365" s="89" t="s">
        <v>159</v>
      </c>
      <c r="J365" s="55"/>
    </row>
    <row r="366" spans="1:10" x14ac:dyDescent="0.25">
      <c r="A366" s="89" t="s">
        <v>585</v>
      </c>
      <c r="B366" s="89" t="s">
        <v>37</v>
      </c>
      <c r="C366">
        <v>70988976</v>
      </c>
      <c r="D366" s="89" t="s">
        <v>6</v>
      </c>
      <c r="E366" s="89" t="s">
        <v>501</v>
      </c>
      <c r="F366" s="89" t="s">
        <v>575</v>
      </c>
      <c r="G366" s="55">
        <v>45112</v>
      </c>
      <c r="H366">
        <v>35</v>
      </c>
      <c r="I366" s="89" t="s">
        <v>584</v>
      </c>
      <c r="J366" s="55"/>
    </row>
    <row r="367" spans="1:10" x14ac:dyDescent="0.25">
      <c r="A367" s="89" t="s">
        <v>585</v>
      </c>
      <c r="B367" s="89" t="s">
        <v>18</v>
      </c>
      <c r="C367">
        <v>76214436</v>
      </c>
      <c r="D367" s="89" t="s">
        <v>125</v>
      </c>
      <c r="E367" s="89" t="s">
        <v>501</v>
      </c>
      <c r="F367" s="89" t="s">
        <v>575</v>
      </c>
      <c r="G367" s="55">
        <v>45132</v>
      </c>
      <c r="H367">
        <v>34</v>
      </c>
      <c r="I367" s="89" t="s">
        <v>159</v>
      </c>
      <c r="J367" s="55"/>
    </row>
    <row r="368" spans="1:10" x14ac:dyDescent="0.25">
      <c r="A368" s="89" t="s">
        <v>585</v>
      </c>
      <c r="B368" s="89" t="s">
        <v>73</v>
      </c>
      <c r="C368">
        <v>40318129</v>
      </c>
      <c r="D368" s="89" t="s">
        <v>7</v>
      </c>
      <c r="E368" s="89" t="s">
        <v>501</v>
      </c>
      <c r="F368" s="89" t="s">
        <v>575</v>
      </c>
      <c r="G368" s="55">
        <v>45141</v>
      </c>
      <c r="H368">
        <v>34</v>
      </c>
      <c r="I368" s="89" t="s">
        <v>586</v>
      </c>
      <c r="J368" s="55"/>
    </row>
    <row r="369" spans="1:10" x14ac:dyDescent="0.25">
      <c r="A369" s="89" t="s">
        <v>585</v>
      </c>
      <c r="B369" s="89" t="s">
        <v>79</v>
      </c>
      <c r="C369">
        <v>71262377</v>
      </c>
      <c r="D369" s="89" t="s">
        <v>3</v>
      </c>
      <c r="E369" s="89" t="s">
        <v>501</v>
      </c>
      <c r="F369" s="89" t="s">
        <v>575</v>
      </c>
      <c r="G369" s="55">
        <v>45145</v>
      </c>
      <c r="H369">
        <v>34</v>
      </c>
      <c r="I369" s="89" t="s">
        <v>583</v>
      </c>
      <c r="J369" s="55"/>
    </row>
    <row r="370" spans="1:10" x14ac:dyDescent="0.25">
      <c r="A370" s="89" t="s">
        <v>585</v>
      </c>
      <c r="B370" s="89" t="s">
        <v>34</v>
      </c>
      <c r="C370">
        <v>76824571</v>
      </c>
      <c r="D370" s="89" t="s">
        <v>6</v>
      </c>
      <c r="E370" s="89" t="s">
        <v>501</v>
      </c>
      <c r="F370" s="89" t="s">
        <v>575</v>
      </c>
      <c r="G370" s="55">
        <v>45173</v>
      </c>
      <c r="H370">
        <v>33</v>
      </c>
      <c r="I370" s="89" t="s">
        <v>583</v>
      </c>
      <c r="J370" s="55"/>
    </row>
    <row r="371" spans="1:10" x14ac:dyDescent="0.25">
      <c r="A371" s="89" t="s">
        <v>585</v>
      </c>
      <c r="B371" s="89" t="s">
        <v>80</v>
      </c>
      <c r="C371">
        <v>45084594</v>
      </c>
      <c r="D371" s="89" t="s">
        <v>6</v>
      </c>
      <c r="E371" s="89" t="s">
        <v>501</v>
      </c>
      <c r="F371" s="89" t="s">
        <v>575</v>
      </c>
      <c r="G371" s="55">
        <v>45281</v>
      </c>
      <c r="H371">
        <v>29</v>
      </c>
      <c r="I371" s="89" t="s">
        <v>583</v>
      </c>
      <c r="J371" s="55"/>
    </row>
    <row r="372" spans="1:10" x14ac:dyDescent="0.25">
      <c r="A372" s="89" t="s">
        <v>585</v>
      </c>
      <c r="B372" s="89" t="s">
        <v>22</v>
      </c>
      <c r="C372">
        <v>70551168</v>
      </c>
      <c r="D372" s="89" t="s">
        <v>2</v>
      </c>
      <c r="E372" s="89" t="s">
        <v>501</v>
      </c>
      <c r="F372" s="89" t="s">
        <v>575</v>
      </c>
      <c r="G372" s="55">
        <v>45295</v>
      </c>
      <c r="H372">
        <v>29</v>
      </c>
      <c r="I372" s="89" t="s">
        <v>159</v>
      </c>
      <c r="J372" s="55"/>
    </row>
    <row r="373" spans="1:10" x14ac:dyDescent="0.25">
      <c r="A373" s="89" t="s">
        <v>585</v>
      </c>
      <c r="B373" s="89" t="s">
        <v>41</v>
      </c>
      <c r="C373">
        <v>46461021</v>
      </c>
      <c r="D373" s="89" t="s">
        <v>7</v>
      </c>
      <c r="E373" s="89" t="s">
        <v>501</v>
      </c>
      <c r="F373" s="89" t="s">
        <v>575</v>
      </c>
      <c r="G373" s="55">
        <v>45302</v>
      </c>
      <c r="H373">
        <v>29</v>
      </c>
      <c r="I373" s="89" t="s">
        <v>587</v>
      </c>
      <c r="J373" s="55"/>
    </row>
    <row r="374" spans="1:10" x14ac:dyDescent="0.25">
      <c r="A374" s="89" t="s">
        <v>585</v>
      </c>
      <c r="B374" s="89" t="s">
        <v>24</v>
      </c>
      <c r="C374">
        <v>43614775</v>
      </c>
      <c r="D374" s="89" t="s">
        <v>2</v>
      </c>
      <c r="E374" s="89" t="s">
        <v>501</v>
      </c>
      <c r="F374" s="89" t="s">
        <v>575</v>
      </c>
      <c r="G374" s="55">
        <v>45334</v>
      </c>
      <c r="H374">
        <v>28</v>
      </c>
      <c r="I374" s="89" t="s">
        <v>159</v>
      </c>
      <c r="J374" s="55"/>
    </row>
    <row r="375" spans="1:10" x14ac:dyDescent="0.25">
      <c r="A375" s="89" t="s">
        <v>585</v>
      </c>
      <c r="B375" s="89" t="s">
        <v>59</v>
      </c>
      <c r="C375">
        <v>60870839</v>
      </c>
      <c r="D375" s="89" t="s">
        <v>125</v>
      </c>
      <c r="E375" s="89" t="s">
        <v>501</v>
      </c>
      <c r="F375" s="89" t="s">
        <v>575</v>
      </c>
      <c r="G375" s="55">
        <v>45344</v>
      </c>
      <c r="H375">
        <v>27</v>
      </c>
      <c r="I375" s="89" t="s">
        <v>159</v>
      </c>
      <c r="J375" s="55"/>
    </row>
    <row r="376" spans="1:10" x14ac:dyDescent="0.25">
      <c r="A376" s="89" t="s">
        <v>585</v>
      </c>
      <c r="B376" s="89" t="s">
        <v>68</v>
      </c>
      <c r="C376">
        <v>73257316</v>
      </c>
      <c r="D376" s="89" t="s">
        <v>3</v>
      </c>
      <c r="E376" s="89" t="s">
        <v>501</v>
      </c>
      <c r="F376" s="89" t="s">
        <v>575</v>
      </c>
      <c r="G376" s="55">
        <v>45363</v>
      </c>
      <c r="H376">
        <v>27</v>
      </c>
      <c r="I376" s="89" t="s">
        <v>583</v>
      </c>
      <c r="J376" s="55"/>
    </row>
    <row r="377" spans="1:10" x14ac:dyDescent="0.25">
      <c r="A377" s="89" t="s">
        <v>585</v>
      </c>
      <c r="B377" s="89" t="s">
        <v>11</v>
      </c>
      <c r="C377">
        <v>45139159</v>
      </c>
      <c r="D377" s="89" t="s">
        <v>6</v>
      </c>
      <c r="E377" s="89" t="s">
        <v>501</v>
      </c>
      <c r="F377" s="89" t="s">
        <v>575</v>
      </c>
      <c r="G377" s="55">
        <v>45369</v>
      </c>
      <c r="H377">
        <v>26</v>
      </c>
      <c r="I377" s="89" t="s">
        <v>583</v>
      </c>
      <c r="J377" s="55"/>
    </row>
    <row r="378" spans="1:10" x14ac:dyDescent="0.25">
      <c r="A378" s="89" t="s">
        <v>585</v>
      </c>
      <c r="B378" s="89" t="s">
        <v>42</v>
      </c>
      <c r="C378">
        <v>73725129</v>
      </c>
      <c r="D378" s="89" t="s">
        <v>2</v>
      </c>
      <c r="E378" s="89" t="s">
        <v>500</v>
      </c>
      <c r="F378" s="89" t="s">
        <v>575</v>
      </c>
      <c r="G378" s="55">
        <v>45398</v>
      </c>
      <c r="H378">
        <v>26</v>
      </c>
      <c r="I378" s="89" t="s">
        <v>159</v>
      </c>
      <c r="J378" s="55"/>
    </row>
    <row r="379" spans="1:10" x14ac:dyDescent="0.25">
      <c r="A379" s="89" t="s">
        <v>585</v>
      </c>
      <c r="B379" s="89" t="s">
        <v>81</v>
      </c>
      <c r="C379">
        <v>72716299</v>
      </c>
      <c r="D379" s="89" t="s">
        <v>6</v>
      </c>
      <c r="E379" s="89" t="s">
        <v>501</v>
      </c>
      <c r="F379" s="89" t="s">
        <v>575</v>
      </c>
      <c r="G379" s="55">
        <v>45511</v>
      </c>
      <c r="H379">
        <v>22</v>
      </c>
      <c r="I379" s="89" t="s">
        <v>583</v>
      </c>
      <c r="J379" s="55"/>
    </row>
    <row r="380" spans="1:10" x14ac:dyDescent="0.25">
      <c r="A380" s="89" t="s">
        <v>585</v>
      </c>
      <c r="B380" s="89" t="s">
        <v>32</v>
      </c>
      <c r="C380">
        <v>48584670</v>
      </c>
      <c r="D380" s="89" t="s">
        <v>3</v>
      </c>
      <c r="E380" s="89" t="s">
        <v>501</v>
      </c>
      <c r="F380" s="89" t="s">
        <v>575</v>
      </c>
      <c r="G380" s="55">
        <v>45526</v>
      </c>
      <c r="H380">
        <v>21</v>
      </c>
      <c r="I380" s="89" t="s">
        <v>583</v>
      </c>
      <c r="J380" s="55"/>
    </row>
    <row r="381" spans="1:10" x14ac:dyDescent="0.25">
      <c r="A381" s="89" t="s">
        <v>585</v>
      </c>
      <c r="B381" s="89" t="s">
        <v>51</v>
      </c>
      <c r="C381">
        <v>76089925</v>
      </c>
      <c r="D381" s="89" t="s">
        <v>7</v>
      </c>
      <c r="E381" s="89" t="s">
        <v>501</v>
      </c>
      <c r="F381" s="89" t="s">
        <v>575</v>
      </c>
      <c r="G381" s="55">
        <v>45678</v>
      </c>
      <c r="H381">
        <v>16</v>
      </c>
      <c r="I381" s="89" t="s">
        <v>586</v>
      </c>
      <c r="J381" s="55"/>
    </row>
    <row r="382" spans="1:10" x14ac:dyDescent="0.25">
      <c r="A382" s="89" t="s">
        <v>585</v>
      </c>
      <c r="B382" s="89" t="s">
        <v>72</v>
      </c>
      <c r="C382">
        <v>47690367</v>
      </c>
      <c r="D382" s="89" t="s">
        <v>125</v>
      </c>
      <c r="E382" s="89" t="s">
        <v>501</v>
      </c>
      <c r="F382" s="89" t="s">
        <v>575</v>
      </c>
      <c r="G382" s="55">
        <v>45691</v>
      </c>
      <c r="H382">
        <v>16</v>
      </c>
      <c r="I382" s="89" t="s">
        <v>159</v>
      </c>
      <c r="J382" s="55"/>
    </row>
    <row r="383" spans="1:10" x14ac:dyDescent="0.25">
      <c r="A383" s="89" t="s">
        <v>585</v>
      </c>
      <c r="B383" s="89" t="s">
        <v>50</v>
      </c>
      <c r="C383">
        <v>72733809</v>
      </c>
      <c r="D383" s="89" t="s">
        <v>6</v>
      </c>
      <c r="E383" s="89" t="s">
        <v>501</v>
      </c>
      <c r="F383" s="89" t="s">
        <v>575</v>
      </c>
      <c r="G383" s="55">
        <v>45789</v>
      </c>
      <c r="H383">
        <v>13</v>
      </c>
      <c r="I383" s="89" t="s">
        <v>583</v>
      </c>
      <c r="J383" s="55"/>
    </row>
    <row r="384" spans="1:10" x14ac:dyDescent="0.25">
      <c r="A384" s="89" t="s">
        <v>585</v>
      </c>
      <c r="B384" s="89" t="s">
        <v>38</v>
      </c>
      <c r="C384">
        <v>47411966</v>
      </c>
      <c r="D384" s="89" t="s">
        <v>3</v>
      </c>
      <c r="E384" s="89" t="s">
        <v>501</v>
      </c>
      <c r="F384" s="89" t="s">
        <v>575</v>
      </c>
      <c r="G384" s="55">
        <v>45800</v>
      </c>
      <c r="H384">
        <v>12</v>
      </c>
      <c r="I384" s="89" t="s">
        <v>584</v>
      </c>
      <c r="J384" s="55"/>
    </row>
    <row r="385" spans="1:10" x14ac:dyDescent="0.25">
      <c r="A385" s="89" t="s">
        <v>585</v>
      </c>
      <c r="B385" s="89" t="s">
        <v>55</v>
      </c>
      <c r="C385">
        <v>45119892</v>
      </c>
      <c r="D385" s="89" t="s">
        <v>588</v>
      </c>
      <c r="E385" s="89" t="s">
        <v>501</v>
      </c>
      <c r="F385" s="89" t="s">
        <v>575</v>
      </c>
      <c r="G385" s="55">
        <v>45813</v>
      </c>
      <c r="H385">
        <v>12</v>
      </c>
      <c r="I385" s="89" t="s">
        <v>588</v>
      </c>
      <c r="J385" s="55"/>
    </row>
    <row r="386" spans="1:10" x14ac:dyDescent="0.25">
      <c r="A386" s="89" t="s">
        <v>585</v>
      </c>
      <c r="B386" s="89" t="s">
        <v>60</v>
      </c>
      <c r="C386">
        <v>72839865</v>
      </c>
      <c r="D386" s="89" t="s">
        <v>125</v>
      </c>
      <c r="E386" s="89" t="s">
        <v>501</v>
      </c>
      <c r="F386" s="89" t="s">
        <v>575</v>
      </c>
      <c r="G386" s="55">
        <v>45854</v>
      </c>
      <c r="H386">
        <v>11</v>
      </c>
      <c r="I386" s="89" t="s">
        <v>159</v>
      </c>
      <c r="J386" s="55"/>
    </row>
    <row r="387" spans="1:10" x14ac:dyDescent="0.25">
      <c r="A387" s="89" t="s">
        <v>585</v>
      </c>
      <c r="B387" s="89" t="s">
        <v>96</v>
      </c>
      <c r="C387">
        <v>46793103</v>
      </c>
      <c r="D387" s="89" t="s">
        <v>3</v>
      </c>
      <c r="E387" s="89" t="s">
        <v>501</v>
      </c>
      <c r="F387" s="89" t="s">
        <v>575</v>
      </c>
      <c r="G387" s="55">
        <v>45882</v>
      </c>
      <c r="H387">
        <v>10</v>
      </c>
      <c r="I387" s="89" t="s">
        <v>583</v>
      </c>
      <c r="J387" s="55"/>
    </row>
    <row r="388" spans="1:10" x14ac:dyDescent="0.25">
      <c r="A388" s="89" t="s">
        <v>585</v>
      </c>
      <c r="B388" s="89" t="s">
        <v>97</v>
      </c>
      <c r="C388">
        <v>74602206</v>
      </c>
      <c r="D388" s="89" t="s">
        <v>6</v>
      </c>
      <c r="E388" s="89" t="s">
        <v>501</v>
      </c>
      <c r="F388" s="89" t="s">
        <v>575</v>
      </c>
      <c r="G388" s="55">
        <v>45884</v>
      </c>
      <c r="H388">
        <v>10</v>
      </c>
      <c r="I388" s="89" t="s">
        <v>584</v>
      </c>
      <c r="J388" s="55"/>
    </row>
    <row r="389" spans="1:10" x14ac:dyDescent="0.25">
      <c r="A389" s="89" t="s">
        <v>585</v>
      </c>
      <c r="B389" s="89" t="s">
        <v>122</v>
      </c>
      <c r="C389">
        <v>76586998</v>
      </c>
      <c r="D389" s="89" t="s">
        <v>125</v>
      </c>
      <c r="E389" s="89" t="s">
        <v>501</v>
      </c>
      <c r="F389" s="89" t="s">
        <v>575</v>
      </c>
      <c r="G389" s="55">
        <v>45971</v>
      </c>
      <c r="H389">
        <v>7</v>
      </c>
      <c r="I389" s="89" t="s">
        <v>159</v>
      </c>
      <c r="J389" s="55"/>
    </row>
    <row r="390" spans="1:10" x14ac:dyDescent="0.25">
      <c r="A390" s="89" t="s">
        <v>585</v>
      </c>
      <c r="B390" s="89" t="s">
        <v>174</v>
      </c>
      <c r="C390">
        <v>46994661</v>
      </c>
      <c r="D390" s="89" t="s">
        <v>3</v>
      </c>
      <c r="E390" s="89" t="s">
        <v>501</v>
      </c>
      <c r="F390" s="89" t="s">
        <v>575</v>
      </c>
      <c r="G390" s="55">
        <v>45992</v>
      </c>
      <c r="H390">
        <v>6</v>
      </c>
      <c r="I390" s="89" t="s">
        <v>583</v>
      </c>
      <c r="J390" s="55"/>
    </row>
    <row r="391" spans="1:10" x14ac:dyDescent="0.25">
      <c r="A391" s="89" t="s">
        <v>585</v>
      </c>
      <c r="B391" s="89" t="s">
        <v>109</v>
      </c>
      <c r="C391">
        <v>74626735</v>
      </c>
      <c r="D391" s="89" t="s">
        <v>125</v>
      </c>
      <c r="E391" s="89" t="s">
        <v>501</v>
      </c>
      <c r="F391" s="89" t="s">
        <v>575</v>
      </c>
      <c r="G391" s="55">
        <v>46024</v>
      </c>
      <c r="H391">
        <v>5</v>
      </c>
      <c r="I391" s="89" t="s">
        <v>159</v>
      </c>
      <c r="J391" s="55"/>
    </row>
    <row r="392" spans="1:10" x14ac:dyDescent="0.25">
      <c r="A392" s="89" t="s">
        <v>585</v>
      </c>
      <c r="B392" s="89" t="s">
        <v>206</v>
      </c>
      <c r="C392">
        <v>47497410</v>
      </c>
      <c r="D392" s="89" t="s">
        <v>125</v>
      </c>
      <c r="E392" s="89" t="s">
        <v>501</v>
      </c>
      <c r="F392" s="89" t="s">
        <v>575</v>
      </c>
      <c r="G392" s="55">
        <v>46024</v>
      </c>
      <c r="H392">
        <v>5</v>
      </c>
      <c r="I392" s="89" t="s">
        <v>159</v>
      </c>
      <c r="J392" s="55"/>
    </row>
    <row r="393" spans="1:10" x14ac:dyDescent="0.25">
      <c r="A393" s="89" t="s">
        <v>585</v>
      </c>
      <c r="B393" s="89" t="s">
        <v>105</v>
      </c>
      <c r="C393">
        <v>48344037</v>
      </c>
      <c r="D393" s="89" t="s">
        <v>6</v>
      </c>
      <c r="E393" s="89" t="s">
        <v>501</v>
      </c>
      <c r="F393" s="89" t="s">
        <v>575</v>
      </c>
      <c r="G393" s="55">
        <v>46027</v>
      </c>
      <c r="H393">
        <v>5</v>
      </c>
      <c r="I393" s="89" t="s">
        <v>583</v>
      </c>
      <c r="J393" s="55"/>
    </row>
    <row r="394" spans="1:10" x14ac:dyDescent="0.25">
      <c r="A394" s="89" t="s">
        <v>585</v>
      </c>
      <c r="B394" s="89" t="s">
        <v>207</v>
      </c>
      <c r="C394">
        <v>75069320</v>
      </c>
      <c r="D394" s="89" t="s">
        <v>2</v>
      </c>
      <c r="E394" s="89" t="s">
        <v>577</v>
      </c>
      <c r="F394" s="89" t="s">
        <v>575</v>
      </c>
      <c r="G394" s="55">
        <v>46029</v>
      </c>
      <c r="H394">
        <v>2</v>
      </c>
      <c r="I394" s="89" t="s">
        <v>159</v>
      </c>
      <c r="J394" s="55">
        <v>46097</v>
      </c>
    </row>
    <row r="395" spans="1:10" x14ac:dyDescent="0.25">
      <c r="A395" s="89" t="s">
        <v>585</v>
      </c>
      <c r="B395" s="89" t="s">
        <v>377</v>
      </c>
      <c r="C395">
        <v>44883074</v>
      </c>
      <c r="D395" s="89" t="s">
        <v>2</v>
      </c>
      <c r="E395" s="89" t="s">
        <v>501</v>
      </c>
      <c r="F395" s="89" t="s">
        <v>575</v>
      </c>
      <c r="G395" s="55">
        <v>46038</v>
      </c>
      <c r="H395">
        <v>5</v>
      </c>
      <c r="I395" s="89" t="s">
        <v>159</v>
      </c>
      <c r="J395" s="55"/>
    </row>
    <row r="396" spans="1:10" x14ac:dyDescent="0.25">
      <c r="A396" s="89" t="s">
        <v>585</v>
      </c>
      <c r="B396" s="89" t="s">
        <v>493</v>
      </c>
      <c r="C396">
        <v>75026229</v>
      </c>
      <c r="D396" s="89" t="s">
        <v>3</v>
      </c>
      <c r="E396" s="89" t="s">
        <v>501</v>
      </c>
      <c r="F396" s="89" t="s">
        <v>575</v>
      </c>
      <c r="G396" s="55">
        <v>46052</v>
      </c>
      <c r="H396">
        <v>4</v>
      </c>
      <c r="I396" s="89" t="s">
        <v>583</v>
      </c>
      <c r="J396" s="55"/>
    </row>
    <row r="397" spans="1:10" x14ac:dyDescent="0.25">
      <c r="A397" s="89" t="s">
        <v>585</v>
      </c>
      <c r="B397" s="89" t="s">
        <v>495</v>
      </c>
      <c r="C397">
        <v>62792399</v>
      </c>
      <c r="D397" s="89" t="s">
        <v>7</v>
      </c>
      <c r="E397" s="89" t="s">
        <v>501</v>
      </c>
      <c r="F397" s="89" t="s">
        <v>575</v>
      </c>
      <c r="G397" s="55">
        <v>46052</v>
      </c>
      <c r="H397">
        <v>4</v>
      </c>
      <c r="I397" s="89" t="s">
        <v>587</v>
      </c>
      <c r="J397" s="55"/>
    </row>
    <row r="398" spans="1:10" x14ac:dyDescent="0.25">
      <c r="A398" s="89" t="s">
        <v>585</v>
      </c>
      <c r="B398" s="89" t="s">
        <v>85</v>
      </c>
      <c r="C398">
        <v>70477743</v>
      </c>
      <c r="D398" s="89" t="s">
        <v>125</v>
      </c>
      <c r="E398" s="89" t="s">
        <v>501</v>
      </c>
      <c r="F398" s="89" t="s">
        <v>575</v>
      </c>
      <c r="G398" s="55">
        <v>46055</v>
      </c>
      <c r="H398">
        <v>4</v>
      </c>
      <c r="I398" s="89" t="s">
        <v>159</v>
      </c>
      <c r="J398" s="55"/>
    </row>
    <row r="399" spans="1:10" x14ac:dyDescent="0.25">
      <c r="A399" s="89" t="s">
        <v>585</v>
      </c>
      <c r="B399" s="89" t="s">
        <v>549</v>
      </c>
      <c r="C399">
        <v>73233992</v>
      </c>
      <c r="D399" s="89" t="s">
        <v>7</v>
      </c>
      <c r="E399" s="89" t="s">
        <v>501</v>
      </c>
      <c r="F399" s="89" t="s">
        <v>575</v>
      </c>
      <c r="G399" s="55">
        <v>46065</v>
      </c>
      <c r="H399">
        <v>4</v>
      </c>
      <c r="I399" s="89" t="s">
        <v>587</v>
      </c>
      <c r="J399" s="55"/>
    </row>
    <row r="400" spans="1:10" x14ac:dyDescent="0.25">
      <c r="A400" s="89" t="s">
        <v>585</v>
      </c>
      <c r="B400" s="89" t="s">
        <v>557</v>
      </c>
      <c r="C400">
        <v>10330959</v>
      </c>
      <c r="D400" s="89" t="s">
        <v>7</v>
      </c>
      <c r="E400" s="89" t="s">
        <v>501</v>
      </c>
      <c r="F400" s="89" t="s">
        <v>575</v>
      </c>
      <c r="G400" s="55">
        <v>46073</v>
      </c>
      <c r="H400">
        <v>3</v>
      </c>
      <c r="I400" s="89" t="s">
        <v>587</v>
      </c>
      <c r="J400" s="55"/>
    </row>
    <row r="401" spans="1:10" x14ac:dyDescent="0.25">
      <c r="A401" s="89" t="s">
        <v>585</v>
      </c>
      <c r="B401" s="89" t="s">
        <v>563</v>
      </c>
      <c r="C401">
        <v>78564842</v>
      </c>
      <c r="D401" s="89" t="s">
        <v>7</v>
      </c>
      <c r="E401" s="89" t="s">
        <v>577</v>
      </c>
      <c r="F401" s="89" t="s">
        <v>575</v>
      </c>
      <c r="G401" s="55">
        <v>46078</v>
      </c>
      <c r="H401">
        <v>0</v>
      </c>
      <c r="I401" s="89" t="s">
        <v>587</v>
      </c>
      <c r="J401" s="55">
        <v>46086</v>
      </c>
    </row>
    <row r="402" spans="1:10" x14ac:dyDescent="0.25">
      <c r="A402" s="89" t="s">
        <v>585</v>
      </c>
      <c r="B402" s="89" t="s">
        <v>564</v>
      </c>
      <c r="C402">
        <v>43184866</v>
      </c>
      <c r="D402" s="89" t="s">
        <v>2</v>
      </c>
      <c r="E402" s="89" t="s">
        <v>501</v>
      </c>
      <c r="F402" s="89" t="s">
        <v>575</v>
      </c>
      <c r="G402" s="55">
        <v>46083</v>
      </c>
      <c r="H402">
        <v>3</v>
      </c>
      <c r="I402" s="89" t="s">
        <v>159</v>
      </c>
      <c r="J402" s="55"/>
    </row>
    <row r="403" spans="1:10" x14ac:dyDescent="0.25">
      <c r="A403" s="89" t="s">
        <v>585</v>
      </c>
      <c r="B403" s="89" t="s">
        <v>565</v>
      </c>
      <c r="C403">
        <v>10762187</v>
      </c>
      <c r="D403" s="89" t="s">
        <v>7</v>
      </c>
      <c r="E403" s="89" t="s">
        <v>501</v>
      </c>
      <c r="F403" s="89" t="s">
        <v>575</v>
      </c>
      <c r="G403" s="55">
        <v>46083</v>
      </c>
      <c r="H403">
        <v>3</v>
      </c>
      <c r="I403" s="89" t="s">
        <v>587</v>
      </c>
      <c r="J403" s="55"/>
    </row>
    <row r="404" spans="1:10" x14ac:dyDescent="0.25">
      <c r="A404" s="89" t="s">
        <v>585</v>
      </c>
      <c r="B404" s="89" t="s">
        <v>566</v>
      </c>
      <c r="C404">
        <v>75693756</v>
      </c>
      <c r="D404" s="89" t="s">
        <v>7</v>
      </c>
      <c r="E404" s="89" t="s">
        <v>501</v>
      </c>
      <c r="F404" s="89" t="s">
        <v>575</v>
      </c>
      <c r="G404" s="55">
        <v>46084</v>
      </c>
      <c r="H404">
        <v>3</v>
      </c>
      <c r="I404" s="89" t="s">
        <v>587</v>
      </c>
      <c r="J404" s="55"/>
    </row>
    <row r="405" spans="1:10" x14ac:dyDescent="0.25">
      <c r="A405" s="89" t="s">
        <v>598</v>
      </c>
      <c r="B405" s="89" t="s">
        <v>219</v>
      </c>
      <c r="C405">
        <v>74122258</v>
      </c>
      <c r="D405" s="89" t="s">
        <v>6</v>
      </c>
      <c r="E405" s="89" t="s">
        <v>133</v>
      </c>
      <c r="F405" s="89" t="s">
        <v>575</v>
      </c>
      <c r="G405" s="55">
        <v>44022</v>
      </c>
      <c r="H405">
        <v>71</v>
      </c>
      <c r="I405" s="89" t="s">
        <v>209</v>
      </c>
      <c r="J405" s="55"/>
    </row>
    <row r="406" spans="1:10" x14ac:dyDescent="0.25">
      <c r="A406" s="89" t="s">
        <v>598</v>
      </c>
      <c r="B406" s="89" t="s">
        <v>248</v>
      </c>
      <c r="C406">
        <v>44265602</v>
      </c>
      <c r="D406" s="89" t="s">
        <v>2</v>
      </c>
      <c r="E406" s="89" t="s">
        <v>133</v>
      </c>
      <c r="F406" s="89" t="s">
        <v>575</v>
      </c>
      <c r="G406" s="55">
        <v>44673</v>
      </c>
      <c r="H406">
        <v>49</v>
      </c>
      <c r="I406" s="89" t="s">
        <v>159</v>
      </c>
      <c r="J406" s="55"/>
    </row>
    <row r="407" spans="1:10" x14ac:dyDescent="0.25">
      <c r="A407" s="89" t="s">
        <v>598</v>
      </c>
      <c r="B407" s="89" t="s">
        <v>226</v>
      </c>
      <c r="C407">
        <v>73049631</v>
      </c>
      <c r="D407" s="89" t="s">
        <v>3</v>
      </c>
      <c r="E407" s="89" t="s">
        <v>133</v>
      </c>
      <c r="F407" s="89" t="s">
        <v>575</v>
      </c>
      <c r="G407" s="55">
        <v>43506</v>
      </c>
      <c r="H407">
        <v>88</v>
      </c>
      <c r="I407" s="89" t="s">
        <v>209</v>
      </c>
      <c r="J407" s="55"/>
    </row>
    <row r="408" spans="1:10" x14ac:dyDescent="0.25">
      <c r="A408" s="89" t="s">
        <v>598</v>
      </c>
      <c r="B408" s="89" t="s">
        <v>222</v>
      </c>
      <c r="C408">
        <v>75000131</v>
      </c>
      <c r="D408" s="89" t="s">
        <v>125</v>
      </c>
      <c r="E408" s="89" t="s">
        <v>133</v>
      </c>
      <c r="F408" s="89" t="s">
        <v>575</v>
      </c>
      <c r="G408" s="55">
        <v>44874</v>
      </c>
      <c r="H408">
        <v>43</v>
      </c>
      <c r="I408" s="89" t="s">
        <v>159</v>
      </c>
      <c r="J408" s="55"/>
    </row>
    <row r="409" spans="1:10" x14ac:dyDescent="0.25">
      <c r="A409" s="89" t="s">
        <v>598</v>
      </c>
      <c r="B409" s="89" t="s">
        <v>214</v>
      </c>
      <c r="C409">
        <v>46872195</v>
      </c>
      <c r="D409" s="89" t="s">
        <v>7</v>
      </c>
      <c r="E409" s="89" t="s">
        <v>133</v>
      </c>
      <c r="F409" s="89" t="s">
        <v>575</v>
      </c>
      <c r="G409" s="55">
        <v>43805</v>
      </c>
      <c r="H409">
        <v>78</v>
      </c>
      <c r="I409" s="89" t="s">
        <v>175</v>
      </c>
      <c r="J409" s="55"/>
    </row>
    <row r="410" spans="1:10" x14ac:dyDescent="0.25">
      <c r="A410" s="89" t="s">
        <v>598</v>
      </c>
      <c r="B410" s="89" t="s">
        <v>493</v>
      </c>
      <c r="C410">
        <v>75026229</v>
      </c>
      <c r="D410" s="89" t="s">
        <v>3</v>
      </c>
      <c r="E410" s="89" t="s">
        <v>501</v>
      </c>
      <c r="F410" s="89" t="s">
        <v>575</v>
      </c>
      <c r="G410" s="55">
        <v>46052</v>
      </c>
      <c r="H410">
        <v>4</v>
      </c>
      <c r="I410" s="89" t="s">
        <v>209</v>
      </c>
      <c r="J410" s="55"/>
    </row>
    <row r="411" spans="1:10" x14ac:dyDescent="0.25">
      <c r="A411" s="89" t="s">
        <v>598</v>
      </c>
      <c r="B411" s="89" t="s">
        <v>174</v>
      </c>
      <c r="C411">
        <v>46994661</v>
      </c>
      <c r="D411" s="89" t="s">
        <v>3</v>
      </c>
      <c r="E411" s="89" t="s">
        <v>501</v>
      </c>
      <c r="F411" s="89" t="s">
        <v>575</v>
      </c>
      <c r="G411" s="55">
        <v>45992</v>
      </c>
      <c r="H411">
        <v>6</v>
      </c>
      <c r="I411" s="89" t="s">
        <v>209</v>
      </c>
      <c r="J411" s="55"/>
    </row>
    <row r="412" spans="1:10" x14ac:dyDescent="0.25">
      <c r="A412" s="89" t="s">
        <v>598</v>
      </c>
      <c r="B412" s="89" t="s">
        <v>79</v>
      </c>
      <c r="C412">
        <v>71262377</v>
      </c>
      <c r="D412" s="89" t="s">
        <v>3</v>
      </c>
      <c r="E412" s="89" t="s">
        <v>501</v>
      </c>
      <c r="F412" s="89" t="s">
        <v>575</v>
      </c>
      <c r="G412" s="55">
        <v>45145</v>
      </c>
      <c r="H412">
        <v>34</v>
      </c>
      <c r="I412" s="89" t="s">
        <v>209</v>
      </c>
      <c r="J412" s="55"/>
    </row>
    <row r="413" spans="1:10" x14ac:dyDescent="0.25">
      <c r="A413" s="89" t="s">
        <v>598</v>
      </c>
      <c r="B413" s="89" t="s">
        <v>29</v>
      </c>
      <c r="C413">
        <v>72758956</v>
      </c>
      <c r="D413" s="89" t="s">
        <v>3</v>
      </c>
      <c r="E413" s="89" t="s">
        <v>501</v>
      </c>
      <c r="F413" s="89" t="s">
        <v>575</v>
      </c>
      <c r="G413" s="55">
        <v>44685</v>
      </c>
      <c r="H413">
        <v>49</v>
      </c>
      <c r="I413" s="89" t="s">
        <v>209</v>
      </c>
      <c r="J413" s="55"/>
    </row>
    <row r="414" spans="1:10" x14ac:dyDescent="0.25">
      <c r="A414" s="89" t="s">
        <v>598</v>
      </c>
      <c r="B414" s="89" t="s">
        <v>68</v>
      </c>
      <c r="C414">
        <v>73257316</v>
      </c>
      <c r="D414" s="89" t="s">
        <v>3</v>
      </c>
      <c r="E414" s="89" t="s">
        <v>501</v>
      </c>
      <c r="F414" s="89" t="s">
        <v>575</v>
      </c>
      <c r="G414" s="55">
        <v>45363</v>
      </c>
      <c r="H414">
        <v>27</v>
      </c>
      <c r="I414" s="89" t="s">
        <v>209</v>
      </c>
      <c r="J414" s="55"/>
    </row>
    <row r="415" spans="1:10" x14ac:dyDescent="0.25">
      <c r="A415" s="89" t="s">
        <v>598</v>
      </c>
      <c r="B415" s="89" t="s">
        <v>32</v>
      </c>
      <c r="C415">
        <v>48584670</v>
      </c>
      <c r="D415" s="89" t="s">
        <v>3</v>
      </c>
      <c r="E415" s="89" t="s">
        <v>501</v>
      </c>
      <c r="F415" s="89" t="s">
        <v>575</v>
      </c>
      <c r="G415" s="55">
        <v>45526</v>
      </c>
      <c r="H415">
        <v>21</v>
      </c>
      <c r="I415" s="89" t="s">
        <v>209</v>
      </c>
      <c r="J415" s="55"/>
    </row>
    <row r="416" spans="1:10" x14ac:dyDescent="0.25">
      <c r="A416" s="89" t="s">
        <v>598</v>
      </c>
      <c r="B416" s="89" t="s">
        <v>96</v>
      </c>
      <c r="C416">
        <v>46793103</v>
      </c>
      <c r="D416" s="89" t="s">
        <v>3</v>
      </c>
      <c r="E416" s="89" t="s">
        <v>501</v>
      </c>
      <c r="F416" s="89" t="s">
        <v>575</v>
      </c>
      <c r="G416" s="55">
        <v>45882</v>
      </c>
      <c r="H416">
        <v>10</v>
      </c>
      <c r="I416" s="89" t="s">
        <v>209</v>
      </c>
      <c r="J416" s="55"/>
    </row>
    <row r="417" spans="1:10" x14ac:dyDescent="0.25">
      <c r="A417" s="89" t="s">
        <v>598</v>
      </c>
      <c r="B417" s="89" t="s">
        <v>564</v>
      </c>
      <c r="C417">
        <v>43184866</v>
      </c>
      <c r="D417" s="89" t="s">
        <v>3</v>
      </c>
      <c r="E417" s="89" t="s">
        <v>501</v>
      </c>
      <c r="F417" s="89" t="s">
        <v>575</v>
      </c>
      <c r="G417" s="55">
        <v>46083</v>
      </c>
      <c r="H417">
        <v>3</v>
      </c>
      <c r="I417" s="89" t="s">
        <v>209</v>
      </c>
      <c r="J417" s="55"/>
    </row>
    <row r="418" spans="1:10" x14ac:dyDescent="0.25">
      <c r="A418" s="89" t="s">
        <v>598</v>
      </c>
      <c r="B418" s="89" t="s">
        <v>58</v>
      </c>
      <c r="C418">
        <v>72519113</v>
      </c>
      <c r="D418" s="89" t="s">
        <v>3</v>
      </c>
      <c r="E418" s="89" t="s">
        <v>501</v>
      </c>
      <c r="F418" s="89" t="s">
        <v>575</v>
      </c>
      <c r="G418" s="55">
        <v>43119</v>
      </c>
      <c r="H418">
        <v>100</v>
      </c>
      <c r="I418" s="89" t="s">
        <v>209</v>
      </c>
      <c r="J418" s="55"/>
    </row>
    <row r="419" spans="1:10" x14ac:dyDescent="0.25">
      <c r="A419" s="89" t="s">
        <v>598</v>
      </c>
      <c r="B419" s="89" t="s">
        <v>85</v>
      </c>
      <c r="C419">
        <v>70477743</v>
      </c>
      <c r="D419" s="89" t="s">
        <v>3</v>
      </c>
      <c r="E419" s="89" t="s">
        <v>501</v>
      </c>
      <c r="F419" s="89" t="s">
        <v>575</v>
      </c>
      <c r="G419" s="55">
        <v>46055</v>
      </c>
      <c r="H419">
        <v>4</v>
      </c>
      <c r="I419" s="89" t="s">
        <v>209</v>
      </c>
      <c r="J419" s="55"/>
    </row>
    <row r="420" spans="1:10" x14ac:dyDescent="0.25">
      <c r="A420" s="89" t="s">
        <v>598</v>
      </c>
      <c r="B420" s="89" t="s">
        <v>34</v>
      </c>
      <c r="C420">
        <v>76824571</v>
      </c>
      <c r="D420" s="89" t="s">
        <v>6</v>
      </c>
      <c r="E420" s="89" t="s">
        <v>501</v>
      </c>
      <c r="F420" s="89" t="s">
        <v>575</v>
      </c>
      <c r="G420" s="55">
        <v>45173</v>
      </c>
      <c r="H420">
        <v>33</v>
      </c>
      <c r="I420" s="89" t="s">
        <v>209</v>
      </c>
      <c r="J420" s="55"/>
    </row>
    <row r="421" spans="1:10" x14ac:dyDescent="0.25">
      <c r="A421" s="89" t="s">
        <v>598</v>
      </c>
      <c r="B421" s="89" t="s">
        <v>76</v>
      </c>
      <c r="C421">
        <v>60914051</v>
      </c>
      <c r="D421" s="89" t="s">
        <v>6</v>
      </c>
      <c r="E421" s="89" t="s">
        <v>501</v>
      </c>
      <c r="F421" s="89" t="s">
        <v>575</v>
      </c>
      <c r="G421" s="55">
        <v>44817</v>
      </c>
      <c r="H421">
        <v>45</v>
      </c>
      <c r="I421" s="89" t="s">
        <v>209</v>
      </c>
      <c r="J421" s="55"/>
    </row>
    <row r="422" spans="1:10" x14ac:dyDescent="0.25">
      <c r="A422" s="89" t="s">
        <v>598</v>
      </c>
      <c r="B422" s="89" t="s">
        <v>38</v>
      </c>
      <c r="C422">
        <v>47411966</v>
      </c>
      <c r="D422" s="89" t="s">
        <v>6</v>
      </c>
      <c r="E422" s="89" t="s">
        <v>501</v>
      </c>
      <c r="F422" s="89" t="s">
        <v>575</v>
      </c>
      <c r="G422" s="55">
        <v>45800</v>
      </c>
      <c r="H422">
        <v>12</v>
      </c>
      <c r="I422" s="89" t="s">
        <v>209</v>
      </c>
      <c r="J422" s="55"/>
    </row>
    <row r="423" spans="1:10" x14ac:dyDescent="0.25">
      <c r="A423" s="89" t="s">
        <v>598</v>
      </c>
      <c r="B423" s="89" t="s">
        <v>35</v>
      </c>
      <c r="C423">
        <v>10491198</v>
      </c>
      <c r="D423" s="89" t="s">
        <v>6</v>
      </c>
      <c r="E423" s="89" t="s">
        <v>501</v>
      </c>
      <c r="F423" s="89" t="s">
        <v>575</v>
      </c>
      <c r="G423" s="55">
        <v>44746</v>
      </c>
      <c r="H423">
        <v>47</v>
      </c>
      <c r="I423" s="89" t="s">
        <v>209</v>
      </c>
      <c r="J423" s="55"/>
    </row>
    <row r="424" spans="1:10" x14ac:dyDescent="0.25">
      <c r="A424" s="89" t="s">
        <v>598</v>
      </c>
      <c r="B424" s="89" t="s">
        <v>97</v>
      </c>
      <c r="C424">
        <v>74602206</v>
      </c>
      <c r="D424" s="89" t="s">
        <v>6</v>
      </c>
      <c r="E424" s="89" t="s">
        <v>501</v>
      </c>
      <c r="F424" s="89" t="s">
        <v>575</v>
      </c>
      <c r="G424" s="55">
        <v>45884</v>
      </c>
      <c r="H424">
        <v>10</v>
      </c>
      <c r="I424" s="89" t="s">
        <v>209</v>
      </c>
      <c r="J424" s="55"/>
    </row>
    <row r="425" spans="1:10" x14ac:dyDescent="0.25">
      <c r="A425" s="89" t="s">
        <v>598</v>
      </c>
      <c r="B425" s="89" t="s">
        <v>105</v>
      </c>
      <c r="C425">
        <v>48344037</v>
      </c>
      <c r="D425" s="89" t="s">
        <v>6</v>
      </c>
      <c r="E425" s="89" t="s">
        <v>501</v>
      </c>
      <c r="F425" s="89" t="s">
        <v>575</v>
      </c>
      <c r="G425" s="55">
        <v>46027</v>
      </c>
      <c r="H425">
        <v>5</v>
      </c>
      <c r="I425" s="89" t="s">
        <v>209</v>
      </c>
      <c r="J425" s="55"/>
    </row>
    <row r="426" spans="1:10" x14ac:dyDescent="0.25">
      <c r="A426" s="89" t="s">
        <v>598</v>
      </c>
      <c r="B426" s="89" t="s">
        <v>11</v>
      </c>
      <c r="C426">
        <v>45139159</v>
      </c>
      <c r="D426" s="89" t="s">
        <v>6</v>
      </c>
      <c r="E426" s="89" t="s">
        <v>501</v>
      </c>
      <c r="F426" s="89" t="s">
        <v>575</v>
      </c>
      <c r="G426" s="55">
        <v>45369</v>
      </c>
      <c r="H426">
        <v>26</v>
      </c>
      <c r="I426" s="89" t="s">
        <v>209</v>
      </c>
      <c r="J426" s="55"/>
    </row>
    <row r="427" spans="1:10" x14ac:dyDescent="0.25">
      <c r="A427" s="89" t="s">
        <v>598</v>
      </c>
      <c r="B427" s="89" t="s">
        <v>15</v>
      </c>
      <c r="C427">
        <v>47587400</v>
      </c>
      <c r="D427" s="89" t="s">
        <v>2</v>
      </c>
      <c r="E427" s="89" t="s">
        <v>501</v>
      </c>
      <c r="F427" s="89" t="s">
        <v>575</v>
      </c>
      <c r="G427" s="55">
        <v>44733</v>
      </c>
      <c r="H427">
        <v>47</v>
      </c>
      <c r="I427" s="89" t="s">
        <v>159</v>
      </c>
      <c r="J427" s="55"/>
    </row>
    <row r="428" spans="1:10" x14ac:dyDescent="0.25">
      <c r="A428" s="89" t="s">
        <v>598</v>
      </c>
      <c r="B428" s="89" t="s">
        <v>23</v>
      </c>
      <c r="C428">
        <v>72413556</v>
      </c>
      <c r="D428" s="89" t="s">
        <v>2</v>
      </c>
      <c r="E428" s="89" t="s">
        <v>501</v>
      </c>
      <c r="F428" s="89" t="s">
        <v>575</v>
      </c>
      <c r="G428" s="55">
        <v>44109</v>
      </c>
      <c r="H428">
        <v>68</v>
      </c>
      <c r="I428" s="89" t="s">
        <v>159</v>
      </c>
      <c r="J428" s="55"/>
    </row>
    <row r="429" spans="1:10" x14ac:dyDescent="0.25">
      <c r="A429" s="89" t="s">
        <v>598</v>
      </c>
      <c r="B429" s="89" t="s">
        <v>65</v>
      </c>
      <c r="C429">
        <v>47659267</v>
      </c>
      <c r="D429" s="89" t="s">
        <v>2</v>
      </c>
      <c r="E429" s="89" t="s">
        <v>501</v>
      </c>
      <c r="F429" s="89" t="s">
        <v>575</v>
      </c>
      <c r="G429" s="55">
        <v>45019</v>
      </c>
      <c r="H429">
        <v>38</v>
      </c>
      <c r="I429" s="89" t="s">
        <v>159</v>
      </c>
      <c r="J429" s="55"/>
    </row>
    <row r="430" spans="1:10" x14ac:dyDescent="0.25">
      <c r="A430" s="89" t="s">
        <v>598</v>
      </c>
      <c r="B430" s="89" t="s">
        <v>13</v>
      </c>
      <c r="C430">
        <v>72512391</v>
      </c>
      <c r="D430" s="89" t="s">
        <v>2</v>
      </c>
      <c r="E430" s="89" t="s">
        <v>501</v>
      </c>
      <c r="F430" s="89" t="s">
        <v>575</v>
      </c>
      <c r="G430" s="55">
        <v>44809</v>
      </c>
      <c r="H430">
        <v>45</v>
      </c>
      <c r="I430" s="89" t="s">
        <v>159</v>
      </c>
      <c r="J430" s="55"/>
    </row>
    <row r="431" spans="1:10" x14ac:dyDescent="0.25">
      <c r="A431" s="89" t="s">
        <v>598</v>
      </c>
      <c r="B431" s="89" t="s">
        <v>22</v>
      </c>
      <c r="C431">
        <v>70551168</v>
      </c>
      <c r="D431" s="89" t="s">
        <v>2</v>
      </c>
      <c r="E431" s="89" t="s">
        <v>501</v>
      </c>
      <c r="F431" s="89" t="s">
        <v>575</v>
      </c>
      <c r="G431" s="55">
        <v>45295</v>
      </c>
      <c r="H431">
        <v>29</v>
      </c>
      <c r="I431" s="89" t="s">
        <v>159</v>
      </c>
      <c r="J431" s="55"/>
    </row>
    <row r="432" spans="1:10" x14ac:dyDescent="0.25">
      <c r="A432" s="89" t="s">
        <v>598</v>
      </c>
      <c r="B432" s="89" t="s">
        <v>24</v>
      </c>
      <c r="C432">
        <v>43614775</v>
      </c>
      <c r="D432" s="89" t="s">
        <v>2</v>
      </c>
      <c r="E432" s="89" t="s">
        <v>501</v>
      </c>
      <c r="F432" s="89" t="s">
        <v>575</v>
      </c>
      <c r="G432" s="55">
        <v>45334</v>
      </c>
      <c r="H432">
        <v>28</v>
      </c>
      <c r="I432" s="89" t="s">
        <v>159</v>
      </c>
      <c r="J432" s="55"/>
    </row>
    <row r="433" spans="1:10" x14ac:dyDescent="0.25">
      <c r="A433" s="89" t="s">
        <v>598</v>
      </c>
      <c r="B433" s="89" t="s">
        <v>25</v>
      </c>
      <c r="C433">
        <v>72373931</v>
      </c>
      <c r="D433" s="89" t="s">
        <v>2</v>
      </c>
      <c r="E433" s="89" t="s">
        <v>501</v>
      </c>
      <c r="F433" s="89" t="s">
        <v>575</v>
      </c>
      <c r="G433" s="55">
        <v>44818</v>
      </c>
      <c r="H433">
        <v>45</v>
      </c>
      <c r="I433" s="89" t="s">
        <v>159</v>
      </c>
      <c r="J433" s="55"/>
    </row>
    <row r="434" spans="1:10" x14ac:dyDescent="0.25">
      <c r="A434" s="89" t="s">
        <v>598</v>
      </c>
      <c r="B434" s="89" t="s">
        <v>42</v>
      </c>
      <c r="C434">
        <v>73725129</v>
      </c>
      <c r="D434" s="89" t="s">
        <v>2</v>
      </c>
      <c r="E434" s="89" t="s">
        <v>501</v>
      </c>
      <c r="F434" s="89" t="s">
        <v>575</v>
      </c>
      <c r="G434" s="55">
        <v>45398</v>
      </c>
      <c r="H434">
        <v>26</v>
      </c>
      <c r="I434" s="89" t="s">
        <v>159</v>
      </c>
      <c r="J434" s="55"/>
    </row>
    <row r="435" spans="1:10" x14ac:dyDescent="0.25">
      <c r="A435" s="89" t="s">
        <v>598</v>
      </c>
      <c r="B435" s="89" t="s">
        <v>37</v>
      </c>
      <c r="C435">
        <v>70988976</v>
      </c>
      <c r="D435" s="89" t="s">
        <v>2</v>
      </c>
      <c r="E435" s="89" t="s">
        <v>501</v>
      </c>
      <c r="F435" s="89" t="s">
        <v>575</v>
      </c>
      <c r="G435" s="55">
        <v>45112</v>
      </c>
      <c r="H435">
        <v>35</v>
      </c>
      <c r="I435" s="89" t="s">
        <v>159</v>
      </c>
      <c r="J435" s="55"/>
    </row>
    <row r="436" spans="1:10" x14ac:dyDescent="0.25">
      <c r="A436" s="89" t="s">
        <v>598</v>
      </c>
      <c r="B436" s="89" t="s">
        <v>81</v>
      </c>
      <c r="C436">
        <v>72716299</v>
      </c>
      <c r="D436" s="89" t="s">
        <v>2</v>
      </c>
      <c r="E436" s="89" t="s">
        <v>501</v>
      </c>
      <c r="F436" s="89" t="s">
        <v>575</v>
      </c>
      <c r="G436" s="55">
        <v>45511</v>
      </c>
      <c r="H436">
        <v>22</v>
      </c>
      <c r="I436" s="89" t="s">
        <v>159</v>
      </c>
      <c r="J436" s="55"/>
    </row>
    <row r="437" spans="1:10" x14ac:dyDescent="0.25">
      <c r="A437" s="89" t="s">
        <v>598</v>
      </c>
      <c r="B437" s="89" t="s">
        <v>50</v>
      </c>
      <c r="C437">
        <v>72733809</v>
      </c>
      <c r="D437" s="89" t="s">
        <v>2</v>
      </c>
      <c r="E437" s="89" t="s">
        <v>501</v>
      </c>
      <c r="F437" s="89" t="s">
        <v>575</v>
      </c>
      <c r="G437" s="55">
        <v>45789</v>
      </c>
      <c r="H437">
        <v>13</v>
      </c>
      <c r="I437" s="89" t="s">
        <v>159</v>
      </c>
      <c r="J437" s="55"/>
    </row>
    <row r="438" spans="1:10" x14ac:dyDescent="0.25">
      <c r="A438" s="89" t="s">
        <v>598</v>
      </c>
      <c r="B438" s="89" t="s">
        <v>12</v>
      </c>
      <c r="C438">
        <v>45262585</v>
      </c>
      <c r="D438" s="89" t="s">
        <v>125</v>
      </c>
      <c r="E438" s="89" t="s">
        <v>501</v>
      </c>
      <c r="F438" s="89" t="s">
        <v>575</v>
      </c>
      <c r="G438" s="55">
        <v>44868</v>
      </c>
      <c r="H438">
        <v>43</v>
      </c>
      <c r="I438" s="89" t="s">
        <v>159</v>
      </c>
      <c r="J438" s="55"/>
    </row>
    <row r="439" spans="1:10" x14ac:dyDescent="0.25">
      <c r="A439" s="89" t="s">
        <v>598</v>
      </c>
      <c r="B439" s="89" t="s">
        <v>59</v>
      </c>
      <c r="C439">
        <v>60870839</v>
      </c>
      <c r="D439" s="89" t="s">
        <v>125</v>
      </c>
      <c r="E439" s="89" t="s">
        <v>501</v>
      </c>
      <c r="F439" s="89" t="s">
        <v>575</v>
      </c>
      <c r="G439" s="55">
        <v>45344</v>
      </c>
      <c r="H439">
        <v>27</v>
      </c>
      <c r="I439" s="89" t="s">
        <v>159</v>
      </c>
      <c r="J439" s="55"/>
    </row>
    <row r="440" spans="1:10" x14ac:dyDescent="0.25">
      <c r="A440" s="89" t="s">
        <v>598</v>
      </c>
      <c r="B440" s="89" t="s">
        <v>18</v>
      </c>
      <c r="C440">
        <v>76214436</v>
      </c>
      <c r="D440" s="89" t="s">
        <v>125</v>
      </c>
      <c r="E440" s="89" t="s">
        <v>501</v>
      </c>
      <c r="F440" s="89" t="s">
        <v>575</v>
      </c>
      <c r="G440" s="55">
        <v>45132</v>
      </c>
      <c r="H440">
        <v>34</v>
      </c>
      <c r="I440" s="89" t="s">
        <v>159</v>
      </c>
      <c r="J440" s="55"/>
    </row>
    <row r="441" spans="1:10" x14ac:dyDescent="0.25">
      <c r="A441" s="89" t="s">
        <v>598</v>
      </c>
      <c r="B441" s="89" t="s">
        <v>75</v>
      </c>
      <c r="C441">
        <v>71264767</v>
      </c>
      <c r="D441" s="89" t="s">
        <v>125</v>
      </c>
      <c r="E441" s="89" t="s">
        <v>501</v>
      </c>
      <c r="F441" s="89" t="s">
        <v>575</v>
      </c>
      <c r="G441" s="55">
        <v>44714</v>
      </c>
      <c r="H441">
        <v>48</v>
      </c>
      <c r="I441" s="89" t="s">
        <v>159</v>
      </c>
      <c r="J441" s="55"/>
    </row>
    <row r="442" spans="1:10" x14ac:dyDescent="0.25">
      <c r="A442" s="89" t="s">
        <v>598</v>
      </c>
      <c r="B442" s="89" t="s">
        <v>122</v>
      </c>
      <c r="C442">
        <v>76586998</v>
      </c>
      <c r="D442" s="89" t="s">
        <v>125</v>
      </c>
      <c r="E442" s="89" t="s">
        <v>577</v>
      </c>
      <c r="F442" s="89" t="s">
        <v>575</v>
      </c>
      <c r="G442" s="55">
        <v>45971</v>
      </c>
      <c r="H442">
        <v>5</v>
      </c>
      <c r="I442" s="89" t="s">
        <v>159</v>
      </c>
      <c r="J442" s="55">
        <v>46142</v>
      </c>
    </row>
    <row r="443" spans="1:10" x14ac:dyDescent="0.25">
      <c r="A443" s="89" t="s">
        <v>598</v>
      </c>
      <c r="B443" s="89" t="s">
        <v>60</v>
      </c>
      <c r="C443">
        <v>72839865</v>
      </c>
      <c r="D443" s="89" t="s">
        <v>125</v>
      </c>
      <c r="E443" s="89" t="s">
        <v>501</v>
      </c>
      <c r="F443" s="89" t="s">
        <v>575</v>
      </c>
      <c r="G443" s="55">
        <v>45854</v>
      </c>
      <c r="H443">
        <v>11</v>
      </c>
      <c r="I443" s="89" t="s">
        <v>159</v>
      </c>
      <c r="J443" s="55"/>
    </row>
    <row r="444" spans="1:10" x14ac:dyDescent="0.25">
      <c r="A444" s="89" t="s">
        <v>598</v>
      </c>
      <c r="B444" s="89" t="s">
        <v>61</v>
      </c>
      <c r="C444">
        <v>44001162</v>
      </c>
      <c r="D444" s="89" t="s">
        <v>125</v>
      </c>
      <c r="E444" s="89" t="s">
        <v>501</v>
      </c>
      <c r="F444" s="89" t="s">
        <v>575</v>
      </c>
      <c r="G444" s="55">
        <v>44907</v>
      </c>
      <c r="H444">
        <v>42</v>
      </c>
      <c r="I444" s="89" t="s">
        <v>159</v>
      </c>
      <c r="J444" s="55"/>
    </row>
    <row r="445" spans="1:10" x14ac:dyDescent="0.25">
      <c r="A445" s="89" t="s">
        <v>598</v>
      </c>
      <c r="B445" s="89" t="s">
        <v>72</v>
      </c>
      <c r="C445">
        <v>47690367</v>
      </c>
      <c r="D445" s="89" t="s">
        <v>125</v>
      </c>
      <c r="E445" s="89" t="s">
        <v>501</v>
      </c>
      <c r="F445" s="89" t="s">
        <v>575</v>
      </c>
      <c r="G445" s="55">
        <v>45691</v>
      </c>
      <c r="H445">
        <v>16</v>
      </c>
      <c r="I445" s="89" t="s">
        <v>159</v>
      </c>
      <c r="J445" s="55"/>
    </row>
    <row r="446" spans="1:10" x14ac:dyDescent="0.25">
      <c r="A446" s="89" t="s">
        <v>598</v>
      </c>
      <c r="B446" s="89" t="s">
        <v>10</v>
      </c>
      <c r="C446">
        <v>40980108</v>
      </c>
      <c r="D446" s="89" t="s">
        <v>125</v>
      </c>
      <c r="E446" s="89" t="s">
        <v>501</v>
      </c>
      <c r="F446" s="89" t="s">
        <v>575</v>
      </c>
      <c r="G446" s="55">
        <v>44704</v>
      </c>
      <c r="H446">
        <v>48</v>
      </c>
      <c r="I446" s="89" t="s">
        <v>159</v>
      </c>
      <c r="J446" s="55"/>
    </row>
    <row r="447" spans="1:10" x14ac:dyDescent="0.25">
      <c r="A447" s="89" t="s">
        <v>598</v>
      </c>
      <c r="B447" s="89" t="s">
        <v>80</v>
      </c>
      <c r="C447">
        <v>45084594</v>
      </c>
      <c r="D447" s="89" t="s">
        <v>125</v>
      </c>
      <c r="E447" s="89" t="s">
        <v>501</v>
      </c>
      <c r="F447" s="89" t="s">
        <v>575</v>
      </c>
      <c r="G447" s="55">
        <v>45281</v>
      </c>
      <c r="H447">
        <v>29</v>
      </c>
      <c r="I447" s="89" t="s">
        <v>159</v>
      </c>
      <c r="J447" s="55"/>
    </row>
    <row r="448" spans="1:10" x14ac:dyDescent="0.25">
      <c r="A448" s="89" t="s">
        <v>598</v>
      </c>
      <c r="B448" s="89" t="s">
        <v>26</v>
      </c>
      <c r="C448">
        <v>41005089</v>
      </c>
      <c r="D448" s="89" t="s">
        <v>125</v>
      </c>
      <c r="E448" s="89" t="s">
        <v>501</v>
      </c>
      <c r="F448" s="89" t="s">
        <v>575</v>
      </c>
      <c r="G448" s="55">
        <v>44257</v>
      </c>
      <c r="H448">
        <v>63</v>
      </c>
      <c r="I448" s="89" t="s">
        <v>159</v>
      </c>
      <c r="J448" s="55"/>
    </row>
    <row r="449" spans="1:10" x14ac:dyDescent="0.25">
      <c r="A449" s="89" t="s">
        <v>598</v>
      </c>
      <c r="B449" s="89" t="s">
        <v>495</v>
      </c>
      <c r="C449">
        <v>62792399</v>
      </c>
      <c r="D449" s="89" t="s">
        <v>7</v>
      </c>
      <c r="E449" s="89" t="s">
        <v>501</v>
      </c>
      <c r="F449" s="89" t="s">
        <v>575</v>
      </c>
      <c r="G449" s="55">
        <v>46052</v>
      </c>
      <c r="H449">
        <v>4</v>
      </c>
      <c r="I449" s="89" t="s">
        <v>586</v>
      </c>
      <c r="J449" s="55"/>
    </row>
    <row r="450" spans="1:10" x14ac:dyDescent="0.25">
      <c r="A450" s="89" t="s">
        <v>598</v>
      </c>
      <c r="B450" s="89" t="s">
        <v>109</v>
      </c>
      <c r="C450">
        <v>74626735</v>
      </c>
      <c r="D450" s="89" t="s">
        <v>7</v>
      </c>
      <c r="E450" s="89" t="s">
        <v>501</v>
      </c>
      <c r="F450" s="89" t="s">
        <v>575</v>
      </c>
      <c r="G450" s="55">
        <v>46024</v>
      </c>
      <c r="H450">
        <v>5</v>
      </c>
      <c r="I450" s="89" t="s">
        <v>586</v>
      </c>
      <c r="J450" s="55"/>
    </row>
    <row r="451" spans="1:10" x14ac:dyDescent="0.25">
      <c r="A451" s="89" t="s">
        <v>598</v>
      </c>
      <c r="B451" s="89" t="s">
        <v>77</v>
      </c>
      <c r="C451">
        <v>42251780</v>
      </c>
      <c r="D451" s="89" t="s">
        <v>7</v>
      </c>
      <c r="E451" s="89" t="s">
        <v>501</v>
      </c>
      <c r="F451" s="89" t="s">
        <v>575</v>
      </c>
      <c r="G451" s="55">
        <v>44838</v>
      </c>
      <c r="H451">
        <v>44</v>
      </c>
      <c r="I451" s="89" t="s">
        <v>586</v>
      </c>
      <c r="J451" s="55"/>
    </row>
    <row r="452" spans="1:10" x14ac:dyDescent="0.25">
      <c r="A452" s="89" t="s">
        <v>598</v>
      </c>
      <c r="B452" s="89" t="s">
        <v>73</v>
      </c>
      <c r="C452">
        <v>40318129</v>
      </c>
      <c r="D452" s="89" t="s">
        <v>7</v>
      </c>
      <c r="E452" s="89" t="s">
        <v>501</v>
      </c>
      <c r="F452" s="89" t="s">
        <v>575</v>
      </c>
      <c r="G452" s="55">
        <v>45141</v>
      </c>
      <c r="H452">
        <v>34</v>
      </c>
      <c r="I452" s="89" t="s">
        <v>586</v>
      </c>
      <c r="J452" s="55"/>
    </row>
    <row r="453" spans="1:10" x14ac:dyDescent="0.25">
      <c r="A453" s="89" t="s">
        <v>598</v>
      </c>
      <c r="B453" s="89" t="s">
        <v>48</v>
      </c>
      <c r="C453">
        <v>43307898</v>
      </c>
      <c r="D453" s="89" t="s">
        <v>7</v>
      </c>
      <c r="E453" s="89" t="s">
        <v>501</v>
      </c>
      <c r="F453" s="89" t="s">
        <v>575</v>
      </c>
      <c r="G453" s="55">
        <v>44746</v>
      </c>
      <c r="H453">
        <v>47</v>
      </c>
      <c r="I453" s="89" t="s">
        <v>586</v>
      </c>
      <c r="J453" s="55"/>
    </row>
    <row r="454" spans="1:10" x14ac:dyDescent="0.25">
      <c r="A454" s="89" t="s">
        <v>598</v>
      </c>
      <c r="B454" s="89" t="s">
        <v>49</v>
      </c>
      <c r="C454">
        <v>40702064</v>
      </c>
      <c r="D454" s="89" t="s">
        <v>7</v>
      </c>
      <c r="E454" s="89" t="s">
        <v>501</v>
      </c>
      <c r="F454" s="89" t="s">
        <v>575</v>
      </c>
      <c r="G454" s="55">
        <v>43313</v>
      </c>
      <c r="H454">
        <v>94</v>
      </c>
      <c r="I454" s="89" t="s">
        <v>586</v>
      </c>
      <c r="J454" s="55"/>
    </row>
    <row r="455" spans="1:10" x14ac:dyDescent="0.25">
      <c r="A455" s="89" t="s">
        <v>598</v>
      </c>
      <c r="B455" s="89" t="s">
        <v>41</v>
      </c>
      <c r="C455">
        <v>46461021</v>
      </c>
      <c r="D455" s="89" t="s">
        <v>7</v>
      </c>
      <c r="E455" s="89" t="s">
        <v>501</v>
      </c>
      <c r="F455" s="89" t="s">
        <v>575</v>
      </c>
      <c r="G455" s="55">
        <v>45302</v>
      </c>
      <c r="H455">
        <v>29</v>
      </c>
      <c r="I455" s="89" t="s">
        <v>587</v>
      </c>
      <c r="J455" s="55"/>
    </row>
    <row r="456" spans="1:10" x14ac:dyDescent="0.25">
      <c r="A456" s="89" t="s">
        <v>598</v>
      </c>
      <c r="B456" s="89" t="s">
        <v>549</v>
      </c>
      <c r="C456">
        <v>73233992</v>
      </c>
      <c r="D456" s="89" t="s">
        <v>7</v>
      </c>
      <c r="E456" s="89" t="s">
        <v>501</v>
      </c>
      <c r="F456" s="89" t="s">
        <v>575</v>
      </c>
      <c r="G456" s="55">
        <v>46065</v>
      </c>
      <c r="H456">
        <v>4</v>
      </c>
      <c r="I456" s="89" t="s">
        <v>587</v>
      </c>
      <c r="J456" s="55"/>
    </row>
    <row r="457" spans="1:10" x14ac:dyDescent="0.25">
      <c r="A457" s="89" t="s">
        <v>598</v>
      </c>
      <c r="B457" s="89" t="s">
        <v>557</v>
      </c>
      <c r="C457">
        <v>10330959</v>
      </c>
      <c r="D457" s="89" t="s">
        <v>7</v>
      </c>
      <c r="E457" s="89" t="s">
        <v>577</v>
      </c>
      <c r="F457" s="89" t="s">
        <v>575</v>
      </c>
      <c r="G457" s="55">
        <v>46073</v>
      </c>
      <c r="H457">
        <v>2</v>
      </c>
      <c r="I457" s="89" t="s">
        <v>587</v>
      </c>
      <c r="J457" s="55">
        <v>46142</v>
      </c>
    </row>
    <row r="458" spans="1:10" x14ac:dyDescent="0.25">
      <c r="A458" s="89" t="s">
        <v>598</v>
      </c>
      <c r="B458" s="89" t="s">
        <v>565</v>
      </c>
      <c r="C458">
        <v>10762187</v>
      </c>
      <c r="D458" s="89" t="s">
        <v>7</v>
      </c>
      <c r="E458" s="89" t="s">
        <v>577</v>
      </c>
      <c r="F458" s="89" t="s">
        <v>575</v>
      </c>
      <c r="G458" s="55">
        <v>46083</v>
      </c>
      <c r="H458">
        <v>1</v>
      </c>
      <c r="I458" s="89" t="s">
        <v>587</v>
      </c>
      <c r="J458" s="55">
        <v>46128</v>
      </c>
    </row>
    <row r="459" spans="1:10" x14ac:dyDescent="0.25">
      <c r="A459" s="89" t="s">
        <v>598</v>
      </c>
      <c r="B459" s="89" t="s">
        <v>566</v>
      </c>
      <c r="C459">
        <v>75693756</v>
      </c>
      <c r="D459" s="89" t="s">
        <v>7</v>
      </c>
      <c r="E459" s="89" t="s">
        <v>501</v>
      </c>
      <c r="F459" s="89" t="s">
        <v>575</v>
      </c>
      <c r="G459" s="55">
        <v>46084</v>
      </c>
      <c r="H459">
        <v>3</v>
      </c>
      <c r="I459" s="89" t="s">
        <v>587</v>
      </c>
      <c r="J459" s="55"/>
    </row>
    <row r="460" spans="1:10" x14ac:dyDescent="0.25">
      <c r="A460" s="89" t="s">
        <v>598</v>
      </c>
      <c r="B460" s="89" t="s">
        <v>55</v>
      </c>
      <c r="C460">
        <v>45119892</v>
      </c>
      <c r="D460" s="89" t="s">
        <v>588</v>
      </c>
      <c r="E460" s="89" t="s">
        <v>501</v>
      </c>
      <c r="F460" s="89" t="s">
        <v>575</v>
      </c>
      <c r="G460" s="55">
        <v>45813</v>
      </c>
      <c r="H460">
        <v>12</v>
      </c>
      <c r="I460" s="89" t="s">
        <v>588</v>
      </c>
      <c r="J460" s="55"/>
    </row>
    <row r="461" spans="1:10" x14ac:dyDescent="0.25">
      <c r="A461" s="89" t="s">
        <v>598</v>
      </c>
      <c r="B461" s="89" t="s">
        <v>31</v>
      </c>
      <c r="C461">
        <v>75882265</v>
      </c>
      <c r="D461" s="89" t="s">
        <v>2</v>
      </c>
      <c r="E461" s="89" t="s">
        <v>501</v>
      </c>
      <c r="F461" s="89" t="s">
        <v>575</v>
      </c>
      <c r="G461" s="55">
        <v>46141</v>
      </c>
      <c r="H461">
        <v>1</v>
      </c>
      <c r="I461" s="89" t="s">
        <v>159</v>
      </c>
      <c r="J461" s="55"/>
    </row>
    <row r="462" spans="1:10" x14ac:dyDescent="0.25">
      <c r="A462" s="89" t="s">
        <v>598</v>
      </c>
      <c r="B462" s="89" t="s">
        <v>600</v>
      </c>
      <c r="C462">
        <v>73623874</v>
      </c>
      <c r="D462" s="89" t="s">
        <v>7</v>
      </c>
      <c r="E462" s="89" t="s">
        <v>501</v>
      </c>
      <c r="F462" s="89" t="s">
        <v>575</v>
      </c>
      <c r="G462" s="55">
        <v>46139</v>
      </c>
      <c r="H462">
        <v>1</v>
      </c>
      <c r="I462" s="89" t="s">
        <v>586</v>
      </c>
      <c r="J462" s="55"/>
    </row>
    <row r="463" spans="1:10" x14ac:dyDescent="0.25">
      <c r="A463" s="89" t="s">
        <v>598</v>
      </c>
      <c r="B463" s="89" t="s">
        <v>599</v>
      </c>
      <c r="C463">
        <v>42227234</v>
      </c>
      <c r="D463" s="89" t="s">
        <v>7</v>
      </c>
      <c r="E463" s="89" t="s">
        <v>501</v>
      </c>
      <c r="F463" s="89" t="s">
        <v>575</v>
      </c>
      <c r="G463" s="55">
        <v>46121</v>
      </c>
      <c r="H463">
        <v>2</v>
      </c>
      <c r="I463" s="89" t="s">
        <v>587</v>
      </c>
      <c r="J463" s="55"/>
    </row>
    <row r="464" spans="1:10" x14ac:dyDescent="0.25">
      <c r="A464" s="89" t="s">
        <v>598</v>
      </c>
      <c r="B464" s="89" t="s">
        <v>601</v>
      </c>
      <c r="C464">
        <v>77710185</v>
      </c>
      <c r="D464" s="89" t="s">
        <v>7</v>
      </c>
      <c r="E464" s="89" t="s">
        <v>501</v>
      </c>
      <c r="F464" s="89" t="s">
        <v>575</v>
      </c>
      <c r="G464" s="55">
        <v>46141</v>
      </c>
      <c r="H464">
        <v>1</v>
      </c>
      <c r="I464" s="89" t="s">
        <v>587</v>
      </c>
      <c r="J464" s="55"/>
    </row>
    <row r="465" spans="1:10" x14ac:dyDescent="0.25">
      <c r="A465" s="89" t="s">
        <v>598</v>
      </c>
      <c r="B465" s="89" t="s">
        <v>17</v>
      </c>
      <c r="C465">
        <v>70876605</v>
      </c>
      <c r="D465" s="89" t="s">
        <v>602</v>
      </c>
      <c r="E465" s="89" t="s">
        <v>602</v>
      </c>
      <c r="F465" s="89" t="s">
        <v>575</v>
      </c>
      <c r="G465" s="55">
        <v>44886</v>
      </c>
      <c r="H465">
        <v>42</v>
      </c>
      <c r="I465" s="89" t="s">
        <v>602</v>
      </c>
      <c r="J465" s="55"/>
    </row>
    <row r="466" spans="1:10" x14ac:dyDescent="0.25">
      <c r="A466" s="89" t="s">
        <v>598</v>
      </c>
      <c r="B466" s="89" t="s">
        <v>78</v>
      </c>
      <c r="C466">
        <v>10706451</v>
      </c>
      <c r="D466" s="89" t="s">
        <v>500</v>
      </c>
      <c r="E466" s="89" t="s">
        <v>500</v>
      </c>
      <c r="F466" s="89" t="s">
        <v>575</v>
      </c>
      <c r="G466" s="55">
        <v>44943</v>
      </c>
      <c r="H466">
        <v>41</v>
      </c>
      <c r="I466" s="89" t="s">
        <v>500</v>
      </c>
      <c r="J466" s="55"/>
    </row>
    <row r="467" spans="1:10" x14ac:dyDescent="0.25">
      <c r="A467" s="89" t="s">
        <v>598</v>
      </c>
      <c r="B467" s="89" t="s">
        <v>19</v>
      </c>
      <c r="C467">
        <v>76656128</v>
      </c>
      <c r="D467" s="89" t="s">
        <v>500</v>
      </c>
      <c r="E467" s="89" t="s">
        <v>500</v>
      </c>
      <c r="F467" s="89" t="s">
        <v>575</v>
      </c>
      <c r="G467" s="55">
        <v>44671</v>
      </c>
      <c r="H467">
        <v>49</v>
      </c>
      <c r="I467" s="89" t="s">
        <v>500</v>
      </c>
      <c r="J467" s="55"/>
    </row>
    <row r="468" spans="1:10" x14ac:dyDescent="0.25">
      <c r="A468" s="89" t="s">
        <v>598</v>
      </c>
      <c r="B468" s="89" t="s">
        <v>51</v>
      </c>
      <c r="C468">
        <v>76089925</v>
      </c>
      <c r="D468" s="89" t="s">
        <v>500</v>
      </c>
      <c r="E468" s="89" t="s">
        <v>500</v>
      </c>
      <c r="F468" s="89" t="s">
        <v>575</v>
      </c>
      <c r="G468" s="55">
        <v>45678</v>
      </c>
      <c r="H468">
        <v>16</v>
      </c>
      <c r="I468" s="89" t="s">
        <v>500</v>
      </c>
      <c r="J468" s="55"/>
    </row>
    <row r="469" spans="1:10" x14ac:dyDescent="0.25">
      <c r="A469" s="89" t="s">
        <v>605</v>
      </c>
      <c r="B469" s="89" t="s">
        <v>219</v>
      </c>
      <c r="C469">
        <v>74122258</v>
      </c>
      <c r="D469" s="89" t="s">
        <v>6</v>
      </c>
      <c r="E469" s="89" t="s">
        <v>133</v>
      </c>
      <c r="F469" s="89" t="s">
        <v>575</v>
      </c>
      <c r="G469" s="55">
        <v>44022</v>
      </c>
      <c r="H469">
        <v>71</v>
      </c>
      <c r="I469" s="89" t="s">
        <v>209</v>
      </c>
      <c r="J469" s="55"/>
    </row>
    <row r="470" spans="1:10" x14ac:dyDescent="0.25">
      <c r="A470" s="89" t="s">
        <v>605</v>
      </c>
      <c r="B470" s="89" t="s">
        <v>248</v>
      </c>
      <c r="C470">
        <v>44265602</v>
      </c>
      <c r="D470" s="89" t="s">
        <v>2</v>
      </c>
      <c r="E470" s="89" t="s">
        <v>133</v>
      </c>
      <c r="F470" s="89" t="s">
        <v>575</v>
      </c>
      <c r="G470" s="55">
        <v>44673</v>
      </c>
      <c r="H470">
        <v>49</v>
      </c>
      <c r="I470" s="89" t="s">
        <v>159</v>
      </c>
      <c r="J470" s="55"/>
    </row>
    <row r="471" spans="1:10" x14ac:dyDescent="0.25">
      <c r="A471" s="89" t="s">
        <v>605</v>
      </c>
      <c r="B471" s="89" t="s">
        <v>226</v>
      </c>
      <c r="C471">
        <v>73049631</v>
      </c>
      <c r="D471" s="89" t="s">
        <v>3</v>
      </c>
      <c r="E471" s="89" t="s">
        <v>133</v>
      </c>
      <c r="F471" s="89" t="s">
        <v>575</v>
      </c>
      <c r="G471" s="55">
        <v>43506</v>
      </c>
      <c r="H471">
        <v>88</v>
      </c>
      <c r="I471" s="89" t="s">
        <v>209</v>
      </c>
      <c r="J471" s="55"/>
    </row>
    <row r="472" spans="1:10" x14ac:dyDescent="0.25">
      <c r="A472" s="89" t="s">
        <v>605</v>
      </c>
      <c r="B472" s="89" t="s">
        <v>23</v>
      </c>
      <c r="C472">
        <v>72413556</v>
      </c>
      <c r="D472" s="89" t="s">
        <v>604</v>
      </c>
      <c r="E472" s="89" t="s">
        <v>133</v>
      </c>
      <c r="F472" s="89" t="s">
        <v>575</v>
      </c>
      <c r="G472" s="55">
        <v>44109</v>
      </c>
      <c r="H472">
        <v>68</v>
      </c>
      <c r="I472" s="89" t="s">
        <v>175</v>
      </c>
      <c r="J472" s="55"/>
    </row>
    <row r="473" spans="1:10" x14ac:dyDescent="0.25">
      <c r="A473" s="89" t="s">
        <v>605</v>
      </c>
      <c r="B473" s="89" t="s">
        <v>214</v>
      </c>
      <c r="C473">
        <v>46872195</v>
      </c>
      <c r="D473" s="89" t="s">
        <v>7</v>
      </c>
      <c r="E473" s="89" t="s">
        <v>133</v>
      </c>
      <c r="F473" s="89" t="s">
        <v>575</v>
      </c>
      <c r="G473" s="55">
        <v>43805</v>
      </c>
      <c r="H473">
        <v>78</v>
      </c>
      <c r="I473" s="89" t="s">
        <v>159</v>
      </c>
      <c r="J473" s="55"/>
    </row>
    <row r="474" spans="1:10" x14ac:dyDescent="0.25">
      <c r="A474" s="89" t="s">
        <v>605</v>
      </c>
      <c r="B474" s="89" t="s">
        <v>34</v>
      </c>
      <c r="C474">
        <v>76824571</v>
      </c>
      <c r="D474" s="89" t="s">
        <v>6</v>
      </c>
      <c r="E474" s="89" t="s">
        <v>501</v>
      </c>
      <c r="F474" s="89" t="s">
        <v>575</v>
      </c>
      <c r="G474" s="55">
        <v>45173</v>
      </c>
      <c r="H474">
        <v>33</v>
      </c>
      <c r="I474" s="89" t="s">
        <v>209</v>
      </c>
      <c r="J474" s="55"/>
    </row>
    <row r="475" spans="1:10" x14ac:dyDescent="0.25">
      <c r="A475" s="89" t="s">
        <v>605</v>
      </c>
      <c r="B475" s="89" t="s">
        <v>76</v>
      </c>
      <c r="C475">
        <v>60914051</v>
      </c>
      <c r="D475" s="89" t="s">
        <v>6</v>
      </c>
      <c r="E475" s="89" t="s">
        <v>501</v>
      </c>
      <c r="F475" s="89" t="s">
        <v>575</v>
      </c>
      <c r="G475" s="55">
        <v>44817</v>
      </c>
      <c r="H475">
        <v>45</v>
      </c>
      <c r="I475" s="89" t="s">
        <v>209</v>
      </c>
      <c r="J475" s="55"/>
    </row>
    <row r="476" spans="1:10" x14ac:dyDescent="0.25">
      <c r="A476" s="89" t="s">
        <v>605</v>
      </c>
      <c r="B476" s="89" t="s">
        <v>35</v>
      </c>
      <c r="C476">
        <v>10491198</v>
      </c>
      <c r="D476" s="89" t="s">
        <v>6</v>
      </c>
      <c r="E476" s="89" t="s">
        <v>501</v>
      </c>
      <c r="F476" s="89" t="s">
        <v>575</v>
      </c>
      <c r="G476" s="55">
        <v>44746</v>
      </c>
      <c r="H476">
        <v>47</v>
      </c>
      <c r="I476" s="89" t="s">
        <v>209</v>
      </c>
      <c r="J476" s="55"/>
    </row>
    <row r="477" spans="1:10" x14ac:dyDescent="0.25">
      <c r="A477" s="89" t="s">
        <v>605</v>
      </c>
      <c r="B477" s="89" t="s">
        <v>97</v>
      </c>
      <c r="C477">
        <v>74602206</v>
      </c>
      <c r="D477" s="89" t="s">
        <v>6</v>
      </c>
      <c r="E477" s="89" t="s">
        <v>501</v>
      </c>
      <c r="F477" s="89" t="s">
        <v>575</v>
      </c>
      <c r="G477" s="55">
        <v>45884</v>
      </c>
      <c r="H477">
        <v>10</v>
      </c>
      <c r="I477" s="89" t="s">
        <v>209</v>
      </c>
      <c r="J477" s="55"/>
    </row>
    <row r="478" spans="1:10" x14ac:dyDescent="0.25">
      <c r="A478" s="89" t="s">
        <v>605</v>
      </c>
      <c r="B478" s="89" t="s">
        <v>105</v>
      </c>
      <c r="C478">
        <v>48344037</v>
      </c>
      <c r="D478" s="89" t="s">
        <v>6</v>
      </c>
      <c r="E478" s="89" t="s">
        <v>501</v>
      </c>
      <c r="F478" s="89" t="s">
        <v>575</v>
      </c>
      <c r="G478" s="55">
        <v>46027</v>
      </c>
      <c r="H478">
        <v>5</v>
      </c>
      <c r="I478" s="89" t="s">
        <v>209</v>
      </c>
      <c r="J478" s="55"/>
    </row>
    <row r="479" spans="1:10" x14ac:dyDescent="0.25">
      <c r="A479" s="89" t="s">
        <v>605</v>
      </c>
      <c r="B479" s="89" t="s">
        <v>11</v>
      </c>
      <c r="C479">
        <v>45139159</v>
      </c>
      <c r="D479" s="89" t="s">
        <v>6</v>
      </c>
      <c r="E479" s="89" t="s">
        <v>501</v>
      </c>
      <c r="F479" s="89" t="s">
        <v>575</v>
      </c>
      <c r="G479" s="55">
        <v>45369</v>
      </c>
      <c r="H479">
        <v>26</v>
      </c>
      <c r="I479" s="89" t="s">
        <v>209</v>
      </c>
      <c r="J479" s="55"/>
    </row>
    <row r="480" spans="1:10" x14ac:dyDescent="0.25">
      <c r="A480" s="89" t="s">
        <v>605</v>
      </c>
      <c r="B480" s="89" t="s">
        <v>19</v>
      </c>
      <c r="C480">
        <v>76656128</v>
      </c>
      <c r="D480" s="89" t="s">
        <v>6</v>
      </c>
      <c r="E480" s="89" t="s">
        <v>501</v>
      </c>
      <c r="F480" s="89" t="s">
        <v>575</v>
      </c>
      <c r="G480" s="55">
        <v>44671</v>
      </c>
      <c r="H480">
        <v>49</v>
      </c>
      <c r="I480" s="89" t="s">
        <v>209</v>
      </c>
      <c r="J480" s="55"/>
    </row>
    <row r="481" spans="1:10" x14ac:dyDescent="0.25">
      <c r="A481" s="89" t="s">
        <v>605</v>
      </c>
      <c r="B481" s="89" t="s">
        <v>493</v>
      </c>
      <c r="C481">
        <v>75026229</v>
      </c>
      <c r="D481" s="89" t="s">
        <v>3</v>
      </c>
      <c r="E481" s="89" t="s">
        <v>501</v>
      </c>
      <c r="F481" s="89" t="s">
        <v>575</v>
      </c>
      <c r="G481" s="55">
        <v>46052</v>
      </c>
      <c r="H481">
        <v>4</v>
      </c>
      <c r="I481" s="89" t="s">
        <v>209</v>
      </c>
      <c r="J481" s="55"/>
    </row>
    <row r="482" spans="1:10" x14ac:dyDescent="0.25">
      <c r="A482" s="89" t="s">
        <v>605</v>
      </c>
      <c r="B482" s="89" t="s">
        <v>174</v>
      </c>
      <c r="C482">
        <v>46994661</v>
      </c>
      <c r="D482" s="89" t="s">
        <v>3</v>
      </c>
      <c r="E482" s="89" t="s">
        <v>577</v>
      </c>
      <c r="F482" s="89" t="s">
        <v>575</v>
      </c>
      <c r="G482" s="55">
        <v>45992</v>
      </c>
      <c r="H482">
        <v>5</v>
      </c>
      <c r="I482" s="89" t="s">
        <v>209</v>
      </c>
      <c r="J482" s="55">
        <v>46161</v>
      </c>
    </row>
    <row r="483" spans="1:10" x14ac:dyDescent="0.25">
      <c r="A483" s="89" t="s">
        <v>605</v>
      </c>
      <c r="B483" s="89" t="s">
        <v>79</v>
      </c>
      <c r="C483">
        <v>71262377</v>
      </c>
      <c r="D483" s="89" t="s">
        <v>3</v>
      </c>
      <c r="E483" s="89" t="s">
        <v>501</v>
      </c>
      <c r="F483" s="89" t="s">
        <v>575</v>
      </c>
      <c r="G483" s="55">
        <v>45145</v>
      </c>
      <c r="H483">
        <v>34</v>
      </c>
      <c r="I483" s="89" t="s">
        <v>209</v>
      </c>
      <c r="J483" s="55"/>
    </row>
    <row r="484" spans="1:10" x14ac:dyDescent="0.25">
      <c r="A484" s="89" t="s">
        <v>605</v>
      </c>
      <c r="B484" s="89" t="s">
        <v>29</v>
      </c>
      <c r="C484">
        <v>72758956</v>
      </c>
      <c r="D484" s="89" t="s">
        <v>3</v>
      </c>
      <c r="E484" s="89" t="s">
        <v>501</v>
      </c>
      <c r="F484" s="89" t="s">
        <v>575</v>
      </c>
      <c r="G484" s="55">
        <v>44685</v>
      </c>
      <c r="H484">
        <v>49</v>
      </c>
      <c r="I484" s="89" t="s">
        <v>209</v>
      </c>
      <c r="J484" s="55"/>
    </row>
    <row r="485" spans="1:10" x14ac:dyDescent="0.25">
      <c r="A485" s="89" t="s">
        <v>605</v>
      </c>
      <c r="B485" s="89" t="s">
        <v>68</v>
      </c>
      <c r="C485">
        <v>73257316</v>
      </c>
      <c r="D485" s="89" t="s">
        <v>3</v>
      </c>
      <c r="E485" s="89" t="s">
        <v>501</v>
      </c>
      <c r="F485" s="89" t="s">
        <v>575</v>
      </c>
      <c r="G485" s="55">
        <v>45363</v>
      </c>
      <c r="H485">
        <v>27</v>
      </c>
      <c r="I485" s="89" t="s">
        <v>209</v>
      </c>
      <c r="J485" s="55"/>
    </row>
    <row r="486" spans="1:10" x14ac:dyDescent="0.25">
      <c r="A486" s="89" t="s">
        <v>605</v>
      </c>
      <c r="B486" s="89" t="s">
        <v>32</v>
      </c>
      <c r="C486">
        <v>48584670</v>
      </c>
      <c r="D486" s="89" t="s">
        <v>3</v>
      </c>
      <c r="E486" s="89" t="s">
        <v>501</v>
      </c>
      <c r="F486" s="89" t="s">
        <v>575</v>
      </c>
      <c r="G486" s="55">
        <v>45526</v>
      </c>
      <c r="H486">
        <v>21</v>
      </c>
      <c r="I486" s="89" t="s">
        <v>209</v>
      </c>
      <c r="J486" s="55"/>
    </row>
    <row r="487" spans="1:10" x14ac:dyDescent="0.25">
      <c r="A487" s="89" t="s">
        <v>605</v>
      </c>
      <c r="B487" s="89" t="s">
        <v>96</v>
      </c>
      <c r="C487">
        <v>46793103</v>
      </c>
      <c r="D487" s="89" t="s">
        <v>3</v>
      </c>
      <c r="E487" s="89" t="s">
        <v>501</v>
      </c>
      <c r="F487" s="89" t="s">
        <v>575</v>
      </c>
      <c r="G487" s="55">
        <v>45882</v>
      </c>
      <c r="H487">
        <v>10</v>
      </c>
      <c r="I487" s="89" t="s">
        <v>209</v>
      </c>
      <c r="J487" s="55"/>
    </row>
    <row r="488" spans="1:10" x14ac:dyDescent="0.25">
      <c r="A488" s="89" t="s">
        <v>605</v>
      </c>
      <c r="B488" s="89" t="s">
        <v>564</v>
      </c>
      <c r="C488">
        <v>43184866</v>
      </c>
      <c r="D488" s="89" t="s">
        <v>3</v>
      </c>
      <c r="E488" s="89" t="s">
        <v>501</v>
      </c>
      <c r="F488" s="89" t="s">
        <v>575</v>
      </c>
      <c r="G488" s="55">
        <v>46083</v>
      </c>
      <c r="H488">
        <v>3</v>
      </c>
      <c r="I488" s="89" t="s">
        <v>209</v>
      </c>
      <c r="J488" s="55"/>
    </row>
    <row r="489" spans="1:10" x14ac:dyDescent="0.25">
      <c r="A489" s="89" t="s">
        <v>605</v>
      </c>
      <c r="B489" s="89" t="s">
        <v>58</v>
      </c>
      <c r="C489">
        <v>72519113</v>
      </c>
      <c r="D489" s="89" t="s">
        <v>3</v>
      </c>
      <c r="E489" s="89" t="s">
        <v>501</v>
      </c>
      <c r="F489" s="89" t="s">
        <v>575</v>
      </c>
      <c r="G489" s="55">
        <v>43119</v>
      </c>
      <c r="H489">
        <v>100</v>
      </c>
      <c r="I489" s="89" t="s">
        <v>209</v>
      </c>
      <c r="J489" s="55"/>
    </row>
    <row r="490" spans="1:10" x14ac:dyDescent="0.25">
      <c r="A490" s="89" t="s">
        <v>605</v>
      </c>
      <c r="B490" s="89" t="s">
        <v>85</v>
      </c>
      <c r="C490">
        <v>70477743</v>
      </c>
      <c r="D490" s="89" t="s">
        <v>3</v>
      </c>
      <c r="E490" s="89" t="s">
        <v>501</v>
      </c>
      <c r="F490" s="89" t="s">
        <v>575</v>
      </c>
      <c r="G490" s="55">
        <v>46055</v>
      </c>
      <c r="H490">
        <v>4</v>
      </c>
      <c r="I490" s="89" t="s">
        <v>209</v>
      </c>
      <c r="J490" s="55"/>
    </row>
    <row r="491" spans="1:10" x14ac:dyDescent="0.25">
      <c r="A491" s="89" t="s">
        <v>605</v>
      </c>
      <c r="B491" s="89" t="s">
        <v>65</v>
      </c>
      <c r="C491">
        <v>47659267</v>
      </c>
      <c r="D491" s="89" t="s">
        <v>2</v>
      </c>
      <c r="E491" s="89" t="s">
        <v>501</v>
      </c>
      <c r="F491" s="89" t="s">
        <v>575</v>
      </c>
      <c r="G491" s="55">
        <v>45019</v>
      </c>
      <c r="H491">
        <v>38</v>
      </c>
      <c r="I491" s="89" t="s">
        <v>159</v>
      </c>
      <c r="J491" s="55"/>
    </row>
    <row r="492" spans="1:10" x14ac:dyDescent="0.25">
      <c r="A492" s="89" t="s">
        <v>605</v>
      </c>
      <c r="B492" s="89" t="s">
        <v>13</v>
      </c>
      <c r="C492">
        <v>72512391</v>
      </c>
      <c r="D492" s="89" t="s">
        <v>2</v>
      </c>
      <c r="E492" s="89" t="s">
        <v>501</v>
      </c>
      <c r="F492" s="89" t="s">
        <v>575</v>
      </c>
      <c r="G492" s="55">
        <v>44809</v>
      </c>
      <c r="H492">
        <v>45</v>
      </c>
      <c r="I492" s="89" t="s">
        <v>159</v>
      </c>
      <c r="J492" s="55"/>
    </row>
    <row r="493" spans="1:10" x14ac:dyDescent="0.25">
      <c r="A493" s="89" t="s">
        <v>605</v>
      </c>
      <c r="B493" s="89" t="s">
        <v>22</v>
      </c>
      <c r="C493">
        <v>70551168</v>
      </c>
      <c r="D493" s="89" t="s">
        <v>2</v>
      </c>
      <c r="E493" s="89" t="s">
        <v>501</v>
      </c>
      <c r="F493" s="89" t="s">
        <v>575</v>
      </c>
      <c r="G493" s="55">
        <v>45295</v>
      </c>
      <c r="H493">
        <v>29</v>
      </c>
      <c r="I493" s="89" t="s">
        <v>159</v>
      </c>
      <c r="J493" s="55"/>
    </row>
    <row r="494" spans="1:10" x14ac:dyDescent="0.25">
      <c r="A494" s="89" t="s">
        <v>605</v>
      </c>
      <c r="B494" s="89" t="s">
        <v>24</v>
      </c>
      <c r="C494">
        <v>43614775</v>
      </c>
      <c r="D494" s="89" t="s">
        <v>2</v>
      </c>
      <c r="E494" s="89" t="s">
        <v>501</v>
      </c>
      <c r="F494" s="89" t="s">
        <v>575</v>
      </c>
      <c r="G494" s="55">
        <v>45334</v>
      </c>
      <c r="H494">
        <v>28</v>
      </c>
      <c r="I494" s="89" t="s">
        <v>159</v>
      </c>
      <c r="J494" s="55"/>
    </row>
    <row r="495" spans="1:10" x14ac:dyDescent="0.25">
      <c r="A495" s="89" t="s">
        <v>605</v>
      </c>
      <c r="B495" s="89" t="s">
        <v>25</v>
      </c>
      <c r="C495">
        <v>72373931</v>
      </c>
      <c r="D495" s="89" t="s">
        <v>2</v>
      </c>
      <c r="E495" s="89" t="s">
        <v>501</v>
      </c>
      <c r="F495" s="89" t="s">
        <v>575</v>
      </c>
      <c r="G495" s="55">
        <v>44818</v>
      </c>
      <c r="H495">
        <v>45</v>
      </c>
      <c r="I495" s="89" t="s">
        <v>159</v>
      </c>
      <c r="J495" s="55"/>
    </row>
    <row r="496" spans="1:10" x14ac:dyDescent="0.25">
      <c r="A496" s="89" t="s">
        <v>605</v>
      </c>
      <c r="B496" s="89" t="s">
        <v>42</v>
      </c>
      <c r="C496">
        <v>73725129</v>
      </c>
      <c r="D496" s="89" t="s">
        <v>2</v>
      </c>
      <c r="E496" s="89" t="s">
        <v>501</v>
      </c>
      <c r="F496" s="89" t="s">
        <v>575</v>
      </c>
      <c r="G496" s="55">
        <v>45398</v>
      </c>
      <c r="H496">
        <v>26</v>
      </c>
      <c r="I496" s="89" t="s">
        <v>159</v>
      </c>
      <c r="J496" s="55"/>
    </row>
    <row r="497" spans="1:10" x14ac:dyDescent="0.25">
      <c r="A497" s="89" t="s">
        <v>605</v>
      </c>
      <c r="B497" s="89" t="s">
        <v>37</v>
      </c>
      <c r="C497">
        <v>70988976</v>
      </c>
      <c r="D497" s="89" t="s">
        <v>2</v>
      </c>
      <c r="E497" s="89" t="s">
        <v>501</v>
      </c>
      <c r="F497" s="89" t="s">
        <v>575</v>
      </c>
      <c r="G497" s="55">
        <v>45112</v>
      </c>
      <c r="H497">
        <v>35</v>
      </c>
      <c r="I497" s="89" t="s">
        <v>159</v>
      </c>
      <c r="J497" s="55"/>
    </row>
    <row r="498" spans="1:10" x14ac:dyDescent="0.25">
      <c r="A498" s="89" t="s">
        <v>605</v>
      </c>
      <c r="B498" s="89" t="s">
        <v>81</v>
      </c>
      <c r="C498">
        <v>72716299</v>
      </c>
      <c r="D498" s="89" t="s">
        <v>602</v>
      </c>
      <c r="E498" s="89" t="s">
        <v>602</v>
      </c>
      <c r="F498" s="89" t="s">
        <v>575</v>
      </c>
      <c r="G498" s="55">
        <v>45511</v>
      </c>
      <c r="H498">
        <v>22</v>
      </c>
      <c r="I498" s="89" t="s">
        <v>602</v>
      </c>
      <c r="J498" s="55"/>
    </row>
    <row r="499" spans="1:10" x14ac:dyDescent="0.25">
      <c r="A499" s="89" t="s">
        <v>605</v>
      </c>
      <c r="B499" s="89" t="s">
        <v>31</v>
      </c>
      <c r="C499">
        <v>75882265</v>
      </c>
      <c r="D499" s="89" t="s">
        <v>2</v>
      </c>
      <c r="E499" s="89" t="s">
        <v>501</v>
      </c>
      <c r="F499" s="89" t="s">
        <v>575</v>
      </c>
      <c r="G499" s="55">
        <v>46141</v>
      </c>
      <c r="H499">
        <v>1</v>
      </c>
      <c r="I499" s="89" t="s">
        <v>159</v>
      </c>
      <c r="J499" s="55"/>
    </row>
    <row r="500" spans="1:10" x14ac:dyDescent="0.25">
      <c r="A500" s="89" t="s">
        <v>605</v>
      </c>
      <c r="B500" s="89" t="s">
        <v>10</v>
      </c>
      <c r="C500">
        <v>40980108</v>
      </c>
      <c r="D500" s="89" t="s">
        <v>2</v>
      </c>
      <c r="E500" s="89" t="s">
        <v>501</v>
      </c>
      <c r="F500" s="89" t="s">
        <v>575</v>
      </c>
      <c r="G500" s="55">
        <v>44704</v>
      </c>
      <c r="H500">
        <v>48</v>
      </c>
      <c r="I500" s="89" t="s">
        <v>159</v>
      </c>
      <c r="J500" s="55"/>
    </row>
    <row r="501" spans="1:10" x14ac:dyDescent="0.25">
      <c r="A501" s="89" t="s">
        <v>605</v>
      </c>
      <c r="B501" s="89" t="s">
        <v>12</v>
      </c>
      <c r="C501">
        <v>45262585</v>
      </c>
      <c r="D501" s="89" t="s">
        <v>7</v>
      </c>
      <c r="E501" s="89" t="s">
        <v>501</v>
      </c>
      <c r="F501" s="89" t="s">
        <v>575</v>
      </c>
      <c r="G501" s="55">
        <v>44868</v>
      </c>
      <c r="H501">
        <v>43</v>
      </c>
      <c r="I501" s="89" t="s">
        <v>159</v>
      </c>
      <c r="J501" s="55"/>
    </row>
    <row r="502" spans="1:10" x14ac:dyDescent="0.25">
      <c r="A502" s="89" t="s">
        <v>605</v>
      </c>
      <c r="B502" s="89" t="s">
        <v>59</v>
      </c>
      <c r="C502">
        <v>60870839</v>
      </c>
      <c r="D502" s="89" t="s">
        <v>7</v>
      </c>
      <c r="E502" s="89" t="s">
        <v>501</v>
      </c>
      <c r="F502" s="89" t="s">
        <v>575</v>
      </c>
      <c r="G502" s="55">
        <v>45344</v>
      </c>
      <c r="H502">
        <v>27</v>
      </c>
      <c r="I502" s="89" t="s">
        <v>159</v>
      </c>
      <c r="J502" s="55"/>
    </row>
    <row r="503" spans="1:10" x14ac:dyDescent="0.25">
      <c r="A503" s="89" t="s">
        <v>605</v>
      </c>
      <c r="B503" s="89" t="s">
        <v>18</v>
      </c>
      <c r="C503">
        <v>76214436</v>
      </c>
      <c r="D503" s="89" t="s">
        <v>7</v>
      </c>
      <c r="E503" s="89" t="s">
        <v>501</v>
      </c>
      <c r="F503" s="89" t="s">
        <v>575</v>
      </c>
      <c r="G503" s="55">
        <v>45132</v>
      </c>
      <c r="H503">
        <v>34</v>
      </c>
      <c r="I503" s="89" t="s">
        <v>159</v>
      </c>
      <c r="J503" s="55"/>
    </row>
    <row r="504" spans="1:10" x14ac:dyDescent="0.25">
      <c r="A504" s="89" t="s">
        <v>605</v>
      </c>
      <c r="B504" s="89" t="s">
        <v>75</v>
      </c>
      <c r="C504">
        <v>71264767</v>
      </c>
      <c r="D504" s="89" t="s">
        <v>7</v>
      </c>
      <c r="E504" s="89" t="s">
        <v>501</v>
      </c>
      <c r="F504" s="89" t="s">
        <v>575</v>
      </c>
      <c r="G504" s="55">
        <v>44714</v>
      </c>
      <c r="H504">
        <v>48</v>
      </c>
      <c r="I504" s="89" t="s">
        <v>159</v>
      </c>
      <c r="J504" s="55"/>
    </row>
    <row r="505" spans="1:10" x14ac:dyDescent="0.25">
      <c r="A505" s="89" t="s">
        <v>605</v>
      </c>
      <c r="B505" s="89" t="s">
        <v>60</v>
      </c>
      <c r="C505">
        <v>72839865</v>
      </c>
      <c r="D505" s="89" t="s">
        <v>7</v>
      </c>
      <c r="E505" s="89" t="s">
        <v>501</v>
      </c>
      <c r="F505" s="89" t="s">
        <v>575</v>
      </c>
      <c r="G505" s="55">
        <v>45854</v>
      </c>
      <c r="H505">
        <v>11</v>
      </c>
      <c r="I505" s="89" t="s">
        <v>159</v>
      </c>
      <c r="J505" s="55"/>
    </row>
    <row r="506" spans="1:10" x14ac:dyDescent="0.25">
      <c r="A506" s="89" t="s">
        <v>605</v>
      </c>
      <c r="B506" s="89" t="s">
        <v>61</v>
      </c>
      <c r="C506">
        <v>44001162</v>
      </c>
      <c r="D506" s="89" t="s">
        <v>7</v>
      </c>
      <c r="E506" s="89" t="s">
        <v>501</v>
      </c>
      <c r="F506" s="89" t="s">
        <v>575</v>
      </c>
      <c r="G506" s="55">
        <v>44907</v>
      </c>
      <c r="H506">
        <v>42</v>
      </c>
      <c r="I506" s="89" t="s">
        <v>159</v>
      </c>
      <c r="J506" s="55"/>
    </row>
    <row r="507" spans="1:10" x14ac:dyDescent="0.25">
      <c r="A507" s="89" t="s">
        <v>605</v>
      </c>
      <c r="B507" s="89" t="s">
        <v>72</v>
      </c>
      <c r="C507">
        <v>47690367</v>
      </c>
      <c r="D507" s="89" t="s">
        <v>7</v>
      </c>
      <c r="E507" s="89" t="s">
        <v>501</v>
      </c>
      <c r="F507" s="89" t="s">
        <v>575</v>
      </c>
      <c r="G507" s="55">
        <v>45691</v>
      </c>
      <c r="H507">
        <v>16</v>
      </c>
      <c r="I507" s="89" t="s">
        <v>159</v>
      </c>
      <c r="J507" s="55"/>
    </row>
    <row r="508" spans="1:10" x14ac:dyDescent="0.25">
      <c r="A508" s="89" t="s">
        <v>605</v>
      </c>
      <c r="B508" s="89" t="s">
        <v>80</v>
      </c>
      <c r="C508">
        <v>45084594</v>
      </c>
      <c r="D508" s="89" t="s">
        <v>7</v>
      </c>
      <c r="E508" s="89" t="s">
        <v>501</v>
      </c>
      <c r="F508" s="89" t="s">
        <v>575</v>
      </c>
      <c r="G508" s="55">
        <v>45281</v>
      </c>
      <c r="H508">
        <v>29</v>
      </c>
      <c r="I508" s="89" t="s">
        <v>159</v>
      </c>
      <c r="J508" s="55"/>
    </row>
    <row r="509" spans="1:10" x14ac:dyDescent="0.25">
      <c r="A509" s="89" t="s">
        <v>605</v>
      </c>
      <c r="B509" s="89" t="s">
        <v>51</v>
      </c>
      <c r="C509">
        <v>76089925</v>
      </c>
      <c r="D509" s="89" t="s">
        <v>7</v>
      </c>
      <c r="E509" s="89" t="s">
        <v>501</v>
      </c>
      <c r="F509" s="89" t="s">
        <v>575</v>
      </c>
      <c r="G509" s="55">
        <v>45678</v>
      </c>
      <c r="H509">
        <v>16</v>
      </c>
      <c r="I509" s="89" t="s">
        <v>159</v>
      </c>
      <c r="J509" s="55"/>
    </row>
    <row r="510" spans="1:10" x14ac:dyDescent="0.25">
      <c r="A510" s="89" t="s">
        <v>605</v>
      </c>
      <c r="B510" s="89" t="s">
        <v>26</v>
      </c>
      <c r="C510">
        <v>41005089</v>
      </c>
      <c r="D510" s="89" t="s">
        <v>7</v>
      </c>
      <c r="E510" s="89" t="s">
        <v>501</v>
      </c>
      <c r="F510" s="89" t="s">
        <v>575</v>
      </c>
      <c r="G510" s="55">
        <v>44257</v>
      </c>
      <c r="H510">
        <v>63</v>
      </c>
      <c r="I510" s="89" t="s">
        <v>159</v>
      </c>
      <c r="J510" s="55"/>
    </row>
    <row r="511" spans="1:10" x14ac:dyDescent="0.25">
      <c r="A511" s="89" t="s">
        <v>605</v>
      </c>
      <c r="B511" s="89" t="s">
        <v>495</v>
      </c>
      <c r="C511">
        <v>62792399</v>
      </c>
      <c r="D511" s="89" t="s">
        <v>604</v>
      </c>
      <c r="E511" s="89" t="s">
        <v>501</v>
      </c>
      <c r="F511" s="89" t="s">
        <v>575</v>
      </c>
      <c r="G511" s="55">
        <v>46052</v>
      </c>
      <c r="H511">
        <v>4</v>
      </c>
      <c r="I511" s="89" t="s">
        <v>586</v>
      </c>
      <c r="J511" s="55"/>
    </row>
    <row r="512" spans="1:10" x14ac:dyDescent="0.25">
      <c r="A512" s="89" t="s">
        <v>605</v>
      </c>
      <c r="B512" s="89" t="s">
        <v>109</v>
      </c>
      <c r="C512">
        <v>74626735</v>
      </c>
      <c r="D512" s="89" t="s">
        <v>604</v>
      </c>
      <c r="E512" s="89" t="s">
        <v>501</v>
      </c>
      <c r="F512" s="89" t="s">
        <v>575</v>
      </c>
      <c r="G512" s="55">
        <v>46024</v>
      </c>
      <c r="H512">
        <v>5</v>
      </c>
      <c r="I512" s="89" t="s">
        <v>586</v>
      </c>
      <c r="J512" s="55"/>
    </row>
    <row r="513" spans="1:10" x14ac:dyDescent="0.25">
      <c r="A513" s="89" t="s">
        <v>605</v>
      </c>
      <c r="B513" s="89" t="s">
        <v>77</v>
      </c>
      <c r="C513">
        <v>42251780</v>
      </c>
      <c r="D513" s="89" t="s">
        <v>604</v>
      </c>
      <c r="E513" s="89" t="s">
        <v>501</v>
      </c>
      <c r="F513" s="89" t="s">
        <v>575</v>
      </c>
      <c r="G513" s="55">
        <v>44838</v>
      </c>
      <c r="H513">
        <v>44</v>
      </c>
      <c r="I513" s="89" t="s">
        <v>586</v>
      </c>
      <c r="J513" s="55"/>
    </row>
    <row r="514" spans="1:10" x14ac:dyDescent="0.25">
      <c r="A514" s="89" t="s">
        <v>605</v>
      </c>
      <c r="B514" s="89" t="s">
        <v>48</v>
      </c>
      <c r="C514">
        <v>43307898</v>
      </c>
      <c r="D514" s="89" t="s">
        <v>604</v>
      </c>
      <c r="E514" s="89" t="s">
        <v>501</v>
      </c>
      <c r="F514" s="89" t="s">
        <v>575</v>
      </c>
      <c r="G514" s="55">
        <v>44746</v>
      </c>
      <c r="H514">
        <v>47</v>
      </c>
      <c r="I514" s="89" t="s">
        <v>586</v>
      </c>
      <c r="J514" s="55"/>
    </row>
    <row r="515" spans="1:10" x14ac:dyDescent="0.25">
      <c r="A515" s="89" t="s">
        <v>605</v>
      </c>
      <c r="B515" s="89" t="s">
        <v>49</v>
      </c>
      <c r="C515">
        <v>40702064</v>
      </c>
      <c r="D515" s="89" t="s">
        <v>604</v>
      </c>
      <c r="E515" s="89" t="s">
        <v>501</v>
      </c>
      <c r="F515" s="89" t="s">
        <v>575</v>
      </c>
      <c r="G515" s="55">
        <v>43313</v>
      </c>
      <c r="H515">
        <v>94</v>
      </c>
      <c r="I515" s="89" t="s">
        <v>586</v>
      </c>
      <c r="J515" s="55"/>
    </row>
    <row r="516" spans="1:10" x14ac:dyDescent="0.25">
      <c r="A516" s="89" t="s">
        <v>605</v>
      </c>
      <c r="B516" s="89" t="s">
        <v>78</v>
      </c>
      <c r="C516">
        <v>10706451</v>
      </c>
      <c r="D516" s="89" t="s">
        <v>604</v>
      </c>
      <c r="E516" s="89" t="s">
        <v>501</v>
      </c>
      <c r="F516" s="89" t="s">
        <v>575</v>
      </c>
      <c r="G516" s="55">
        <v>44943</v>
      </c>
      <c r="H516">
        <v>41</v>
      </c>
      <c r="I516" s="89" t="s">
        <v>586</v>
      </c>
      <c r="J516" s="55"/>
    </row>
    <row r="517" spans="1:10" x14ac:dyDescent="0.25">
      <c r="A517" s="89" t="s">
        <v>605</v>
      </c>
      <c r="B517" s="89" t="s">
        <v>600</v>
      </c>
      <c r="C517">
        <v>73623874</v>
      </c>
      <c r="D517" s="89" t="s">
        <v>604</v>
      </c>
      <c r="E517" s="89" t="s">
        <v>501</v>
      </c>
      <c r="F517" s="89" t="s">
        <v>575</v>
      </c>
      <c r="G517" s="55">
        <v>46139</v>
      </c>
      <c r="H517">
        <v>1</v>
      </c>
      <c r="I517" s="89" t="s">
        <v>586</v>
      </c>
      <c r="J517" s="55"/>
    </row>
    <row r="518" spans="1:10" x14ac:dyDescent="0.25">
      <c r="A518" s="89" t="s">
        <v>605</v>
      </c>
      <c r="B518" s="89" t="s">
        <v>41</v>
      </c>
      <c r="C518">
        <v>46461021</v>
      </c>
      <c r="D518" s="89" t="s">
        <v>604</v>
      </c>
      <c r="E518" s="89" t="s">
        <v>501</v>
      </c>
      <c r="F518" s="89" t="s">
        <v>575</v>
      </c>
      <c r="G518" s="55">
        <v>45302</v>
      </c>
      <c r="H518">
        <v>29</v>
      </c>
      <c r="I518" s="89" t="s">
        <v>587</v>
      </c>
      <c r="J518" s="55"/>
    </row>
    <row r="519" spans="1:10" x14ac:dyDescent="0.25">
      <c r="A519" s="89" t="s">
        <v>605</v>
      </c>
      <c r="B519" s="89" t="s">
        <v>549</v>
      </c>
      <c r="C519">
        <v>73233992</v>
      </c>
      <c r="D519" s="89" t="s">
        <v>604</v>
      </c>
      <c r="E519" s="89" t="s">
        <v>501</v>
      </c>
      <c r="F519" s="89" t="s">
        <v>575</v>
      </c>
      <c r="G519" s="55">
        <v>46065</v>
      </c>
      <c r="H519">
        <v>4</v>
      </c>
      <c r="I519" s="89" t="s">
        <v>587</v>
      </c>
      <c r="J519" s="55"/>
    </row>
    <row r="520" spans="1:10" x14ac:dyDescent="0.25">
      <c r="A520" s="89" t="s">
        <v>605</v>
      </c>
      <c r="B520" s="89" t="s">
        <v>566</v>
      </c>
      <c r="C520">
        <v>75693756</v>
      </c>
      <c r="D520" s="89" t="s">
        <v>604</v>
      </c>
      <c r="E520" s="89" t="s">
        <v>577</v>
      </c>
      <c r="F520" s="89" t="s">
        <v>575</v>
      </c>
      <c r="G520" s="55">
        <v>46084</v>
      </c>
      <c r="H520">
        <v>2</v>
      </c>
      <c r="I520" s="89" t="s">
        <v>587</v>
      </c>
      <c r="J520" s="55">
        <v>46172</v>
      </c>
    </row>
    <row r="521" spans="1:10" x14ac:dyDescent="0.25">
      <c r="A521" s="89" t="s">
        <v>605</v>
      </c>
      <c r="B521" s="89" t="s">
        <v>55</v>
      </c>
      <c r="C521">
        <v>45119892</v>
      </c>
      <c r="D521" s="89" t="s">
        <v>604</v>
      </c>
      <c r="E521" s="89" t="s">
        <v>501</v>
      </c>
      <c r="F521" s="89" t="s">
        <v>575</v>
      </c>
      <c r="G521" s="55">
        <v>45813</v>
      </c>
      <c r="H521">
        <v>12</v>
      </c>
      <c r="I521" s="89" t="s">
        <v>587</v>
      </c>
      <c r="J521" s="55"/>
    </row>
    <row r="522" spans="1:10" x14ac:dyDescent="0.25">
      <c r="A522" s="89" t="s">
        <v>605</v>
      </c>
      <c r="B522" s="89" t="s">
        <v>599</v>
      </c>
      <c r="C522">
        <v>42227234</v>
      </c>
      <c r="D522" s="89" t="s">
        <v>604</v>
      </c>
      <c r="E522" s="89" t="s">
        <v>501</v>
      </c>
      <c r="F522" s="89" t="s">
        <v>575</v>
      </c>
      <c r="G522" s="55">
        <v>46121</v>
      </c>
      <c r="H522">
        <v>2</v>
      </c>
      <c r="I522" s="89" t="s">
        <v>587</v>
      </c>
      <c r="J522" s="55"/>
    </row>
    <row r="523" spans="1:10" x14ac:dyDescent="0.25">
      <c r="A523" s="89" t="s">
        <v>605</v>
      </c>
      <c r="B523" s="89" t="s">
        <v>601</v>
      </c>
      <c r="C523">
        <v>77710185</v>
      </c>
      <c r="D523" s="89" t="s">
        <v>604</v>
      </c>
      <c r="E523" s="89" t="s">
        <v>577</v>
      </c>
      <c r="F523" s="89" t="s">
        <v>575</v>
      </c>
      <c r="G523" s="55">
        <v>46141</v>
      </c>
      <c r="H523">
        <v>1</v>
      </c>
      <c r="I523" s="89" t="s">
        <v>587</v>
      </c>
      <c r="J523" s="55">
        <v>46172</v>
      </c>
    </row>
    <row r="524" spans="1:10" x14ac:dyDescent="0.25">
      <c r="A524" s="89" t="s">
        <v>605</v>
      </c>
      <c r="B524" s="89" t="s">
        <v>17</v>
      </c>
      <c r="C524">
        <v>70876605</v>
      </c>
      <c r="D524" s="89" t="s">
        <v>602</v>
      </c>
      <c r="E524" s="89" t="s">
        <v>602</v>
      </c>
      <c r="F524" s="89" t="s">
        <v>575</v>
      </c>
      <c r="G524" s="55">
        <v>44886</v>
      </c>
      <c r="H524">
        <v>42</v>
      </c>
      <c r="I524" s="89" t="s">
        <v>602</v>
      </c>
      <c r="J524" s="55"/>
    </row>
    <row r="525" spans="1:10" x14ac:dyDescent="0.25">
      <c r="A525" s="89" t="s">
        <v>605</v>
      </c>
      <c r="B525" s="89" t="s">
        <v>38</v>
      </c>
      <c r="C525">
        <v>47411966</v>
      </c>
      <c r="D525" s="89" t="s">
        <v>500</v>
      </c>
      <c r="E525" s="89" t="s">
        <v>500</v>
      </c>
      <c r="F525" s="89" t="s">
        <v>575</v>
      </c>
      <c r="G525" s="55">
        <v>45800</v>
      </c>
      <c r="H525">
        <v>12</v>
      </c>
      <c r="I525" s="89" t="s">
        <v>500</v>
      </c>
      <c r="J525" s="55"/>
    </row>
    <row r="526" spans="1:10" x14ac:dyDescent="0.25">
      <c r="A526" s="89" t="s">
        <v>605</v>
      </c>
      <c r="B526" s="89" t="s">
        <v>15</v>
      </c>
      <c r="C526">
        <v>47587400</v>
      </c>
      <c r="D526" s="89" t="s">
        <v>500</v>
      </c>
      <c r="E526" s="89" t="s">
        <v>500</v>
      </c>
      <c r="F526" s="89" t="s">
        <v>575</v>
      </c>
      <c r="G526" s="55">
        <v>44733</v>
      </c>
      <c r="H526">
        <v>47</v>
      </c>
      <c r="I526" s="89" t="s">
        <v>500</v>
      </c>
      <c r="J526" s="55"/>
    </row>
    <row r="527" spans="1:10" x14ac:dyDescent="0.25">
      <c r="A527" s="89" t="s">
        <v>605</v>
      </c>
      <c r="B527" s="89" t="s">
        <v>50</v>
      </c>
      <c r="C527">
        <v>72733809</v>
      </c>
      <c r="D527" s="89" t="s">
        <v>500</v>
      </c>
      <c r="E527" s="89" t="s">
        <v>500</v>
      </c>
      <c r="F527" s="89" t="s">
        <v>575</v>
      </c>
      <c r="G527" s="55">
        <v>45789</v>
      </c>
      <c r="H527">
        <v>13</v>
      </c>
      <c r="I527" s="89" t="s">
        <v>500</v>
      </c>
      <c r="J527" s="55"/>
    </row>
    <row r="528" spans="1:10" x14ac:dyDescent="0.25">
      <c r="A528" s="89" t="s">
        <v>605</v>
      </c>
      <c r="B528" s="89" t="s">
        <v>73</v>
      </c>
      <c r="C528">
        <v>40318129</v>
      </c>
      <c r="D528" s="89" t="s">
        <v>500</v>
      </c>
      <c r="E528" s="89" t="s">
        <v>500</v>
      </c>
      <c r="F528" s="89" t="s">
        <v>575</v>
      </c>
      <c r="G528" s="55">
        <v>45141</v>
      </c>
      <c r="H528">
        <v>34</v>
      </c>
      <c r="I528" s="89" t="s">
        <v>500</v>
      </c>
      <c r="J528" s="55"/>
    </row>
    <row r="529" spans="1:10" x14ac:dyDescent="0.25">
      <c r="A529" s="89" t="s">
        <v>628</v>
      </c>
      <c r="B529" s="89" t="s">
        <v>219</v>
      </c>
      <c r="C529">
        <v>74122258</v>
      </c>
      <c r="D529" s="89" t="s">
        <v>6</v>
      </c>
      <c r="E529" s="89" t="s">
        <v>133</v>
      </c>
      <c r="F529" s="89" t="s">
        <v>575</v>
      </c>
      <c r="G529" s="55">
        <v>44022</v>
      </c>
      <c r="H529">
        <v>71</v>
      </c>
      <c r="I529" s="89" t="s">
        <v>209</v>
      </c>
      <c r="J529" s="55"/>
    </row>
    <row r="530" spans="1:10" x14ac:dyDescent="0.25">
      <c r="A530" s="89" t="s">
        <v>628</v>
      </c>
      <c r="B530" s="89" t="s">
        <v>248</v>
      </c>
      <c r="C530">
        <v>44265602</v>
      </c>
      <c r="D530" s="89" t="s">
        <v>2</v>
      </c>
      <c r="E530" s="89" t="s">
        <v>133</v>
      </c>
      <c r="F530" s="89" t="s">
        <v>575</v>
      </c>
      <c r="G530" s="55">
        <v>44673</v>
      </c>
      <c r="H530">
        <v>49</v>
      </c>
      <c r="I530" s="89" t="s">
        <v>159</v>
      </c>
      <c r="J530" s="55"/>
    </row>
    <row r="531" spans="1:10" x14ac:dyDescent="0.25">
      <c r="A531" s="89" t="s">
        <v>628</v>
      </c>
      <c r="B531" s="89" t="s">
        <v>226</v>
      </c>
      <c r="C531">
        <v>73049631</v>
      </c>
      <c r="D531" s="89" t="s">
        <v>3</v>
      </c>
      <c r="E531" s="89" t="s">
        <v>133</v>
      </c>
      <c r="F531" s="89" t="s">
        <v>575</v>
      </c>
      <c r="G531" s="55">
        <v>43506</v>
      </c>
      <c r="H531">
        <v>88</v>
      </c>
      <c r="I531" s="89" t="s">
        <v>209</v>
      </c>
      <c r="J531" s="55"/>
    </row>
    <row r="532" spans="1:10" x14ac:dyDescent="0.25">
      <c r="A532" s="89" t="s">
        <v>628</v>
      </c>
      <c r="B532" s="89" t="s">
        <v>222</v>
      </c>
      <c r="C532">
        <v>75000131</v>
      </c>
      <c r="D532" s="89" t="s">
        <v>125</v>
      </c>
      <c r="E532" s="89" t="s">
        <v>133</v>
      </c>
      <c r="F532" s="89" t="s">
        <v>575</v>
      </c>
      <c r="G532" s="55">
        <v>44109</v>
      </c>
      <c r="H532">
        <v>68</v>
      </c>
      <c r="I532" s="89" t="s">
        <v>159</v>
      </c>
      <c r="J532" s="55"/>
    </row>
    <row r="533" spans="1:10" x14ac:dyDescent="0.25">
      <c r="A533" s="89" t="s">
        <v>628</v>
      </c>
      <c r="B533" s="89" t="s">
        <v>214</v>
      </c>
      <c r="C533">
        <v>46872195</v>
      </c>
      <c r="D533" s="89" t="s">
        <v>7</v>
      </c>
      <c r="E533" s="89" t="s">
        <v>133</v>
      </c>
      <c r="F533" s="89" t="s">
        <v>575</v>
      </c>
      <c r="G533" s="55">
        <v>43805</v>
      </c>
      <c r="H533">
        <v>78</v>
      </c>
      <c r="I533" s="89" t="s">
        <v>158</v>
      </c>
      <c r="J533" s="55"/>
    </row>
    <row r="534" spans="1:10" x14ac:dyDescent="0.25">
      <c r="A534" s="89" t="s">
        <v>628</v>
      </c>
      <c r="B534" s="89" t="s">
        <v>23</v>
      </c>
      <c r="C534">
        <v>72413556</v>
      </c>
      <c r="D534" s="89" t="s">
        <v>604</v>
      </c>
      <c r="E534" s="89" t="s">
        <v>133</v>
      </c>
      <c r="F534" s="89" t="s">
        <v>575</v>
      </c>
      <c r="G534" s="55">
        <v>44109</v>
      </c>
      <c r="H534">
        <v>68</v>
      </c>
      <c r="I534" s="89" t="s">
        <v>209</v>
      </c>
      <c r="J534" s="55"/>
    </row>
    <row r="535" spans="1:10" x14ac:dyDescent="0.25">
      <c r="A535" s="89" t="s">
        <v>628</v>
      </c>
      <c r="B535" s="89" t="s">
        <v>59</v>
      </c>
      <c r="C535">
        <v>60870839</v>
      </c>
      <c r="D535" s="89" t="s">
        <v>2</v>
      </c>
      <c r="E535" s="89" t="s">
        <v>501</v>
      </c>
      <c r="F535" s="89" t="s">
        <v>575</v>
      </c>
      <c r="G535" s="55">
        <v>45344</v>
      </c>
      <c r="H535">
        <v>27</v>
      </c>
      <c r="I535" s="89" t="s">
        <v>1248</v>
      </c>
      <c r="J535" s="55"/>
    </row>
    <row r="536" spans="1:10" x14ac:dyDescent="0.25">
      <c r="A536" s="89" t="s">
        <v>628</v>
      </c>
      <c r="B536" s="89" t="s">
        <v>60</v>
      </c>
      <c r="C536">
        <v>72839865</v>
      </c>
      <c r="D536" s="89" t="s">
        <v>3</v>
      </c>
      <c r="E536" s="89" t="s">
        <v>501</v>
      </c>
      <c r="F536" s="89" t="s">
        <v>575</v>
      </c>
      <c r="G536" s="55">
        <v>45854</v>
      </c>
      <c r="H536">
        <v>11</v>
      </c>
      <c r="I536" s="89" t="s">
        <v>629</v>
      </c>
      <c r="J536" s="55"/>
    </row>
    <row r="537" spans="1:10" x14ac:dyDescent="0.25">
      <c r="A537" s="89" t="s">
        <v>628</v>
      </c>
      <c r="B537" s="89" t="s">
        <v>79</v>
      </c>
      <c r="C537">
        <v>71262377</v>
      </c>
      <c r="D537" s="89" t="s">
        <v>3</v>
      </c>
      <c r="E537" s="89" t="s">
        <v>501</v>
      </c>
      <c r="F537" s="89" t="s">
        <v>575</v>
      </c>
      <c r="G537" s="55">
        <v>45145</v>
      </c>
      <c r="H537">
        <v>34</v>
      </c>
      <c r="I537" s="89" t="s">
        <v>629</v>
      </c>
      <c r="J537" s="55"/>
    </row>
    <row r="538" spans="1:10" x14ac:dyDescent="0.25">
      <c r="A538" s="89" t="s">
        <v>628</v>
      </c>
      <c r="B538" s="89" t="s">
        <v>68</v>
      </c>
      <c r="C538">
        <v>73257316</v>
      </c>
      <c r="D538" s="89" t="s">
        <v>3</v>
      </c>
      <c r="E538" s="89" t="s">
        <v>501</v>
      </c>
      <c r="F538" s="89" t="s">
        <v>575</v>
      </c>
      <c r="G538" s="55">
        <v>45363</v>
      </c>
      <c r="H538">
        <v>27</v>
      </c>
      <c r="I538" s="89" t="s">
        <v>629</v>
      </c>
      <c r="J538" s="55"/>
    </row>
    <row r="539" spans="1:10" x14ac:dyDescent="0.25">
      <c r="A539" s="89" t="s">
        <v>628</v>
      </c>
      <c r="B539" s="89" t="s">
        <v>97</v>
      </c>
      <c r="C539">
        <v>74602206</v>
      </c>
      <c r="D539" s="89" t="s">
        <v>6</v>
      </c>
      <c r="E539" s="89" t="s">
        <v>501</v>
      </c>
      <c r="F539" s="89" t="s">
        <v>575</v>
      </c>
      <c r="G539" s="55">
        <v>45884</v>
      </c>
      <c r="H539">
        <v>10</v>
      </c>
      <c r="I539" s="89" t="s">
        <v>209</v>
      </c>
      <c r="J539" s="55"/>
    </row>
    <row r="540" spans="1:10" x14ac:dyDescent="0.25">
      <c r="A540" s="89" t="s">
        <v>628</v>
      </c>
      <c r="B540" s="89" t="s">
        <v>105</v>
      </c>
      <c r="C540">
        <v>48344037</v>
      </c>
      <c r="D540" s="89" t="s">
        <v>6</v>
      </c>
      <c r="E540" s="89" t="s">
        <v>501</v>
      </c>
      <c r="F540" s="89" t="s">
        <v>575</v>
      </c>
      <c r="G540" s="55">
        <v>46027</v>
      </c>
      <c r="H540">
        <v>5</v>
      </c>
      <c r="I540" s="89" t="s">
        <v>209</v>
      </c>
      <c r="J540" s="55"/>
    </row>
    <row r="541" spans="1:10" x14ac:dyDescent="0.25">
      <c r="A541" s="89" t="s">
        <v>628</v>
      </c>
      <c r="B541" s="89" t="s">
        <v>31</v>
      </c>
      <c r="C541">
        <v>75882265</v>
      </c>
      <c r="D541" s="89" t="s">
        <v>6</v>
      </c>
      <c r="E541" s="89" t="s">
        <v>501</v>
      </c>
      <c r="F541" s="89" t="s">
        <v>575</v>
      </c>
      <c r="G541" s="55">
        <v>46141</v>
      </c>
      <c r="H541">
        <v>1</v>
      </c>
      <c r="I541" s="89" t="s">
        <v>209</v>
      </c>
      <c r="J541" s="55"/>
    </row>
    <row r="542" spans="1:10" x14ac:dyDescent="0.25">
      <c r="A542" s="89" t="s">
        <v>628</v>
      </c>
      <c r="B542" s="89" t="s">
        <v>35</v>
      </c>
      <c r="C542">
        <v>10491198</v>
      </c>
      <c r="D542" s="89" t="s">
        <v>6</v>
      </c>
      <c r="E542" s="89" t="s">
        <v>501</v>
      </c>
      <c r="F542" s="89" t="s">
        <v>575</v>
      </c>
      <c r="G542" s="55">
        <v>44746</v>
      </c>
      <c r="H542">
        <v>47</v>
      </c>
      <c r="I542" s="89" t="s">
        <v>209</v>
      </c>
      <c r="J542" s="55"/>
    </row>
    <row r="543" spans="1:10" x14ac:dyDescent="0.25">
      <c r="A543" s="89" t="s">
        <v>628</v>
      </c>
      <c r="B543" s="89" t="s">
        <v>11</v>
      </c>
      <c r="C543">
        <v>45139159</v>
      </c>
      <c r="D543" s="89" t="s">
        <v>6</v>
      </c>
      <c r="E543" s="89" t="s">
        <v>501</v>
      </c>
      <c r="F543" s="89" t="s">
        <v>575</v>
      </c>
      <c r="G543" s="55">
        <v>45369</v>
      </c>
      <c r="H543">
        <v>26</v>
      </c>
      <c r="I543" s="89" t="s">
        <v>209</v>
      </c>
      <c r="J543" s="55"/>
    </row>
    <row r="544" spans="1:10" x14ac:dyDescent="0.25">
      <c r="A544" s="89" t="s">
        <v>628</v>
      </c>
      <c r="B544" s="89" t="s">
        <v>34</v>
      </c>
      <c r="C544">
        <v>76824571</v>
      </c>
      <c r="D544" s="89" t="s">
        <v>6</v>
      </c>
      <c r="E544" s="89" t="s">
        <v>501</v>
      </c>
      <c r="F544" s="89" t="s">
        <v>575</v>
      </c>
      <c r="G544" s="55">
        <v>45173</v>
      </c>
      <c r="H544">
        <v>33</v>
      </c>
      <c r="I544" s="89" t="s">
        <v>209</v>
      </c>
      <c r="J544" s="55"/>
    </row>
    <row r="545" spans="1:10" x14ac:dyDescent="0.25">
      <c r="A545" s="89" t="s">
        <v>628</v>
      </c>
      <c r="B545" s="89" t="s">
        <v>19</v>
      </c>
      <c r="C545">
        <v>76656128</v>
      </c>
      <c r="D545" s="89" t="s">
        <v>6</v>
      </c>
      <c r="E545" s="89" t="s">
        <v>501</v>
      </c>
      <c r="F545" s="89" t="s">
        <v>575</v>
      </c>
      <c r="G545" s="55">
        <v>44671</v>
      </c>
      <c r="H545">
        <v>49</v>
      </c>
      <c r="I545" s="89" t="s">
        <v>209</v>
      </c>
      <c r="J545" s="55"/>
    </row>
    <row r="546" spans="1:10" x14ac:dyDescent="0.25">
      <c r="A546" s="89" t="s">
        <v>628</v>
      </c>
      <c r="B546" s="89" t="s">
        <v>38</v>
      </c>
      <c r="C546">
        <v>47411966</v>
      </c>
      <c r="D546" s="89" t="s">
        <v>6</v>
      </c>
      <c r="E546" s="89" t="s">
        <v>501</v>
      </c>
      <c r="F546" s="89" t="s">
        <v>575</v>
      </c>
      <c r="G546" s="55">
        <v>45800</v>
      </c>
      <c r="H546">
        <v>12</v>
      </c>
      <c r="I546" s="89" t="s">
        <v>209</v>
      </c>
      <c r="J546" s="55"/>
    </row>
    <row r="547" spans="1:10" x14ac:dyDescent="0.25">
      <c r="A547" s="89" t="s">
        <v>628</v>
      </c>
      <c r="B547" s="89" t="s">
        <v>493</v>
      </c>
      <c r="C547">
        <v>75026229</v>
      </c>
      <c r="D547" s="89" t="s">
        <v>3</v>
      </c>
      <c r="E547" s="89" t="s">
        <v>501</v>
      </c>
      <c r="F547" s="89" t="s">
        <v>575</v>
      </c>
      <c r="G547" s="55">
        <v>46052</v>
      </c>
      <c r="H547">
        <v>4</v>
      </c>
      <c r="I547" s="89" t="s">
        <v>209</v>
      </c>
      <c r="J547" s="55"/>
    </row>
    <row r="548" spans="1:10" x14ac:dyDescent="0.25">
      <c r="A548" s="89" t="s">
        <v>628</v>
      </c>
      <c r="B548" s="89" t="s">
        <v>32</v>
      </c>
      <c r="C548">
        <v>48584670</v>
      </c>
      <c r="D548" s="89" t="s">
        <v>3</v>
      </c>
      <c r="E548" s="89" t="s">
        <v>501</v>
      </c>
      <c r="F548" s="89" t="s">
        <v>575</v>
      </c>
      <c r="G548" s="55">
        <v>45526</v>
      </c>
      <c r="H548">
        <v>21</v>
      </c>
      <c r="I548" s="89" t="s">
        <v>209</v>
      </c>
      <c r="J548" s="55"/>
    </row>
    <row r="549" spans="1:10" x14ac:dyDescent="0.25">
      <c r="A549" s="89" t="s">
        <v>628</v>
      </c>
      <c r="B549" s="89" t="s">
        <v>22</v>
      </c>
      <c r="C549">
        <v>70551168</v>
      </c>
      <c r="D549" s="89" t="s">
        <v>3</v>
      </c>
      <c r="E549" s="89" t="s">
        <v>501</v>
      </c>
      <c r="F549" s="89" t="s">
        <v>575</v>
      </c>
      <c r="G549" s="55">
        <v>45295</v>
      </c>
      <c r="H549">
        <v>29</v>
      </c>
      <c r="I549" s="89" t="s">
        <v>209</v>
      </c>
      <c r="J549" s="55"/>
    </row>
    <row r="550" spans="1:10" x14ac:dyDescent="0.25">
      <c r="A550" s="89" t="s">
        <v>628</v>
      </c>
      <c r="B550" s="89" t="s">
        <v>42</v>
      </c>
      <c r="C550">
        <v>73725129</v>
      </c>
      <c r="D550" s="89" t="s">
        <v>3</v>
      </c>
      <c r="E550" s="89" t="s">
        <v>501</v>
      </c>
      <c r="F550" s="89" t="s">
        <v>575</v>
      </c>
      <c r="G550" s="55">
        <v>45398</v>
      </c>
      <c r="H550">
        <v>26</v>
      </c>
      <c r="I550" s="89" t="s">
        <v>209</v>
      </c>
      <c r="J550" s="55"/>
    </row>
    <row r="551" spans="1:10" x14ac:dyDescent="0.25">
      <c r="A551" s="89" t="s">
        <v>628</v>
      </c>
      <c r="B551" s="89" t="s">
        <v>96</v>
      </c>
      <c r="C551">
        <v>46793103</v>
      </c>
      <c r="D551" s="89" t="s">
        <v>3</v>
      </c>
      <c r="E551" s="89" t="s">
        <v>501</v>
      </c>
      <c r="F551" s="89" t="s">
        <v>575</v>
      </c>
      <c r="G551" s="55">
        <v>45882</v>
      </c>
      <c r="H551">
        <v>10</v>
      </c>
      <c r="I551" s="89" t="s">
        <v>209</v>
      </c>
      <c r="J551" s="55"/>
    </row>
    <row r="552" spans="1:10" x14ac:dyDescent="0.25">
      <c r="A552" s="89" t="s">
        <v>628</v>
      </c>
      <c r="B552" s="89" t="s">
        <v>85</v>
      </c>
      <c r="C552">
        <v>70477743</v>
      </c>
      <c r="D552" s="89" t="s">
        <v>3</v>
      </c>
      <c r="E552" s="89" t="s">
        <v>501</v>
      </c>
      <c r="F552" s="89" t="s">
        <v>575</v>
      </c>
      <c r="G552" s="55">
        <v>46055</v>
      </c>
      <c r="H552">
        <v>4</v>
      </c>
      <c r="I552" s="89" t="s">
        <v>209</v>
      </c>
      <c r="J552" s="55"/>
    </row>
    <row r="553" spans="1:10" x14ac:dyDescent="0.25">
      <c r="A553" s="89" t="s">
        <v>628</v>
      </c>
      <c r="B553" s="89" t="s">
        <v>58</v>
      </c>
      <c r="C553">
        <v>72519113</v>
      </c>
      <c r="D553" s="89" t="s">
        <v>3</v>
      </c>
      <c r="E553" s="89" t="s">
        <v>501</v>
      </c>
      <c r="F553" s="89" t="s">
        <v>575</v>
      </c>
      <c r="G553" s="55">
        <v>43119</v>
      </c>
      <c r="H553">
        <v>100</v>
      </c>
      <c r="I553" s="89" t="s">
        <v>209</v>
      </c>
      <c r="J553" s="55"/>
    </row>
    <row r="554" spans="1:10" x14ac:dyDescent="0.25">
      <c r="A554" s="89" t="s">
        <v>628</v>
      </c>
      <c r="B554" s="89" t="s">
        <v>76</v>
      </c>
      <c r="C554">
        <v>60914051</v>
      </c>
      <c r="D554" s="89" t="s">
        <v>2</v>
      </c>
      <c r="E554" s="89" t="s">
        <v>501</v>
      </c>
      <c r="F554" s="89" t="s">
        <v>575</v>
      </c>
      <c r="G554" s="55">
        <v>44817</v>
      </c>
      <c r="H554">
        <v>45</v>
      </c>
      <c r="I554" s="89" t="s">
        <v>159</v>
      </c>
      <c r="J554" s="55"/>
    </row>
    <row r="555" spans="1:10" x14ac:dyDescent="0.25">
      <c r="A555" s="89" t="s">
        <v>628</v>
      </c>
      <c r="B555" s="89" t="s">
        <v>65</v>
      </c>
      <c r="C555">
        <v>47659267</v>
      </c>
      <c r="D555" s="89" t="s">
        <v>2</v>
      </c>
      <c r="E555" s="89" t="s">
        <v>501</v>
      </c>
      <c r="F555" s="89" t="s">
        <v>575</v>
      </c>
      <c r="G555" s="55">
        <v>45019</v>
      </c>
      <c r="H555">
        <v>38</v>
      </c>
      <c r="I555" s="89" t="s">
        <v>159</v>
      </c>
      <c r="J555" s="55"/>
    </row>
    <row r="556" spans="1:10" x14ac:dyDescent="0.25">
      <c r="A556" s="89" t="s">
        <v>628</v>
      </c>
      <c r="B556" s="89" t="s">
        <v>13</v>
      </c>
      <c r="C556">
        <v>72512391</v>
      </c>
      <c r="D556" s="89" t="s">
        <v>2</v>
      </c>
      <c r="E556" s="89" t="s">
        <v>501</v>
      </c>
      <c r="F556" s="89" t="s">
        <v>575</v>
      </c>
      <c r="G556" s="55">
        <v>44809</v>
      </c>
      <c r="H556">
        <v>45</v>
      </c>
      <c r="I556" s="89" t="s">
        <v>159</v>
      </c>
      <c r="J556" s="55"/>
    </row>
    <row r="557" spans="1:10" x14ac:dyDescent="0.25">
      <c r="A557" s="89" t="s">
        <v>628</v>
      </c>
      <c r="B557" s="89" t="s">
        <v>25</v>
      </c>
      <c r="C557">
        <v>72373931</v>
      </c>
      <c r="D557" s="89" t="s">
        <v>2</v>
      </c>
      <c r="E557" s="89" t="s">
        <v>501</v>
      </c>
      <c r="F557" s="89" t="s">
        <v>575</v>
      </c>
      <c r="G557" s="55">
        <v>44818</v>
      </c>
      <c r="H557">
        <v>45</v>
      </c>
      <c r="I557" s="89" t="s">
        <v>159</v>
      </c>
      <c r="J557" s="55"/>
    </row>
    <row r="558" spans="1:10" x14ac:dyDescent="0.25">
      <c r="A558" s="89" t="s">
        <v>628</v>
      </c>
      <c r="B558" s="89" t="s">
        <v>81</v>
      </c>
      <c r="C558">
        <v>72716299</v>
      </c>
      <c r="D558" s="89" t="s">
        <v>2</v>
      </c>
      <c r="E558" s="89" t="s">
        <v>501</v>
      </c>
      <c r="F558" s="89" t="s">
        <v>575</v>
      </c>
      <c r="G558" s="55">
        <v>45511</v>
      </c>
      <c r="H558">
        <v>22</v>
      </c>
      <c r="I558" s="89" t="s">
        <v>159</v>
      </c>
      <c r="J558" s="55"/>
    </row>
    <row r="559" spans="1:10" x14ac:dyDescent="0.25">
      <c r="A559" s="89" t="s">
        <v>628</v>
      </c>
      <c r="B559" s="89" t="s">
        <v>10</v>
      </c>
      <c r="C559">
        <v>40980108</v>
      </c>
      <c r="D559" s="89" t="s">
        <v>2</v>
      </c>
      <c r="E559" s="89" t="s">
        <v>501</v>
      </c>
      <c r="F559" s="89" t="s">
        <v>575</v>
      </c>
      <c r="G559" s="55">
        <v>44704</v>
      </c>
      <c r="H559">
        <v>48</v>
      </c>
      <c r="I559" s="89" t="s">
        <v>159</v>
      </c>
      <c r="J559" s="55"/>
    </row>
    <row r="560" spans="1:10" x14ac:dyDescent="0.25">
      <c r="A560" s="89" t="s">
        <v>628</v>
      </c>
      <c r="B560" s="89" t="s">
        <v>24</v>
      </c>
      <c r="C560">
        <v>43614775</v>
      </c>
      <c r="D560" s="89" t="s">
        <v>2</v>
      </c>
      <c r="E560" s="89" t="s">
        <v>501</v>
      </c>
      <c r="F560" s="89" t="s">
        <v>575</v>
      </c>
      <c r="G560" s="55">
        <v>45334</v>
      </c>
      <c r="H560">
        <v>28</v>
      </c>
      <c r="I560" s="89" t="s">
        <v>159</v>
      </c>
      <c r="J560" s="55"/>
    </row>
    <row r="561" spans="1:10" x14ac:dyDescent="0.25">
      <c r="A561" s="89" t="s">
        <v>628</v>
      </c>
      <c r="B561" s="89" t="s">
        <v>15</v>
      </c>
      <c r="C561">
        <v>47587400</v>
      </c>
      <c r="D561" s="89" t="s">
        <v>2</v>
      </c>
      <c r="E561" s="89" t="s">
        <v>501</v>
      </c>
      <c r="F561" s="89" t="s">
        <v>575</v>
      </c>
      <c r="G561" s="55">
        <v>44733</v>
      </c>
      <c r="H561">
        <v>47</v>
      </c>
      <c r="I561" s="89" t="s">
        <v>159</v>
      </c>
      <c r="J561" s="55"/>
    </row>
    <row r="562" spans="1:10" x14ac:dyDescent="0.25">
      <c r="A562" s="89" t="s">
        <v>628</v>
      </c>
      <c r="B562" s="89" t="s">
        <v>109</v>
      </c>
      <c r="C562">
        <v>74626735</v>
      </c>
      <c r="D562" s="89" t="s">
        <v>125</v>
      </c>
      <c r="E562" s="89" t="s">
        <v>501</v>
      </c>
      <c r="F562" s="89" t="s">
        <v>575</v>
      </c>
      <c r="G562" s="55">
        <v>46024</v>
      </c>
      <c r="H562">
        <v>5</v>
      </c>
      <c r="I562" s="89" t="s">
        <v>159</v>
      </c>
      <c r="J562" s="55"/>
    </row>
    <row r="563" spans="1:10" x14ac:dyDescent="0.25">
      <c r="A563" s="89" t="s">
        <v>628</v>
      </c>
      <c r="B563" s="89" t="s">
        <v>41</v>
      </c>
      <c r="C563">
        <v>46461021</v>
      </c>
      <c r="D563" s="89" t="s">
        <v>125</v>
      </c>
      <c r="E563" s="89" t="s">
        <v>501</v>
      </c>
      <c r="F563" s="89" t="s">
        <v>575</v>
      </c>
      <c r="G563" s="55">
        <v>45302</v>
      </c>
      <c r="H563">
        <v>29</v>
      </c>
      <c r="I563" s="89" t="s">
        <v>159</v>
      </c>
      <c r="J563" s="55"/>
    </row>
    <row r="564" spans="1:10" x14ac:dyDescent="0.25">
      <c r="A564" s="89" t="s">
        <v>628</v>
      </c>
      <c r="B564" s="89" t="s">
        <v>12</v>
      </c>
      <c r="C564">
        <v>45262585</v>
      </c>
      <c r="D564" s="89" t="s">
        <v>125</v>
      </c>
      <c r="E564" s="89" t="s">
        <v>501</v>
      </c>
      <c r="F564" s="89" t="s">
        <v>575</v>
      </c>
      <c r="G564" s="55">
        <v>44868</v>
      </c>
      <c r="H564">
        <v>43</v>
      </c>
      <c r="I564" s="89" t="s">
        <v>159</v>
      </c>
      <c r="J564" s="55"/>
    </row>
    <row r="565" spans="1:10" x14ac:dyDescent="0.25">
      <c r="A565" s="89" t="s">
        <v>628</v>
      </c>
      <c r="B565" s="89" t="s">
        <v>80</v>
      </c>
      <c r="C565">
        <v>45084594</v>
      </c>
      <c r="D565" s="89" t="s">
        <v>125</v>
      </c>
      <c r="E565" s="89" t="s">
        <v>501</v>
      </c>
      <c r="F565" s="89" t="s">
        <v>575</v>
      </c>
      <c r="G565" s="55">
        <v>45281</v>
      </c>
      <c r="H565">
        <v>29</v>
      </c>
      <c r="I565" s="89" t="s">
        <v>159</v>
      </c>
      <c r="J565" s="55"/>
    </row>
    <row r="566" spans="1:10" x14ac:dyDescent="0.25">
      <c r="A566" s="89" t="s">
        <v>628</v>
      </c>
      <c r="B566" s="89" t="s">
        <v>564</v>
      </c>
      <c r="C566">
        <v>43184866</v>
      </c>
      <c r="D566" s="89" t="s">
        <v>125</v>
      </c>
      <c r="E566" s="89" t="s">
        <v>501</v>
      </c>
      <c r="F566" s="89" t="s">
        <v>575</v>
      </c>
      <c r="G566" s="55">
        <v>46083</v>
      </c>
      <c r="H566">
        <v>3</v>
      </c>
      <c r="I566" s="89" t="s">
        <v>159</v>
      </c>
      <c r="J566" s="55"/>
    </row>
    <row r="567" spans="1:10" x14ac:dyDescent="0.25">
      <c r="A567" s="89" t="s">
        <v>628</v>
      </c>
      <c r="B567" s="89" t="s">
        <v>72</v>
      </c>
      <c r="C567">
        <v>47690367</v>
      </c>
      <c r="D567" s="89" t="s">
        <v>125</v>
      </c>
      <c r="E567" s="89" t="s">
        <v>501</v>
      </c>
      <c r="F567" s="89" t="s">
        <v>575</v>
      </c>
      <c r="G567" s="55">
        <v>45691</v>
      </c>
      <c r="H567">
        <v>16</v>
      </c>
      <c r="I567" s="89" t="s">
        <v>159</v>
      </c>
      <c r="J567" s="55"/>
    </row>
    <row r="568" spans="1:10" x14ac:dyDescent="0.25">
      <c r="A568" s="89" t="s">
        <v>628</v>
      </c>
      <c r="B568" s="89" t="s">
        <v>75</v>
      </c>
      <c r="C568">
        <v>71264767</v>
      </c>
      <c r="D568" s="89" t="s">
        <v>3</v>
      </c>
      <c r="E568" s="89" t="s">
        <v>501</v>
      </c>
      <c r="F568" s="89" t="s">
        <v>575</v>
      </c>
      <c r="G568" s="55">
        <v>44714</v>
      </c>
      <c r="H568">
        <v>48</v>
      </c>
      <c r="I568" s="89" t="s">
        <v>629</v>
      </c>
      <c r="J568" s="55"/>
    </row>
    <row r="569" spans="1:10" x14ac:dyDescent="0.25">
      <c r="A569" s="89" t="s">
        <v>628</v>
      </c>
      <c r="B569" s="89" t="s">
        <v>495</v>
      </c>
      <c r="C569">
        <v>62792399</v>
      </c>
      <c r="D569" s="89" t="s">
        <v>125</v>
      </c>
      <c r="E569" s="89" t="s">
        <v>501</v>
      </c>
      <c r="F569" s="89" t="s">
        <v>575</v>
      </c>
      <c r="G569" s="55">
        <v>46052</v>
      </c>
      <c r="H569">
        <v>4</v>
      </c>
      <c r="I569" s="89" t="s">
        <v>159</v>
      </c>
      <c r="J569" s="55"/>
    </row>
    <row r="570" spans="1:10" x14ac:dyDescent="0.25">
      <c r="A570" s="89" t="s">
        <v>628</v>
      </c>
      <c r="B570" s="89" t="s">
        <v>61</v>
      </c>
      <c r="C570">
        <v>44001162</v>
      </c>
      <c r="D570" s="89" t="s">
        <v>125</v>
      </c>
      <c r="E570" s="89" t="s">
        <v>501</v>
      </c>
      <c r="F570" s="89" t="s">
        <v>575</v>
      </c>
      <c r="G570" s="55">
        <v>44907</v>
      </c>
      <c r="H570">
        <v>42</v>
      </c>
      <c r="I570" s="89" t="s">
        <v>159</v>
      </c>
      <c r="J570" s="55"/>
    </row>
    <row r="571" spans="1:10" x14ac:dyDescent="0.25">
      <c r="A571" s="89" t="s">
        <v>628</v>
      </c>
      <c r="B571" s="89" t="s">
        <v>26</v>
      </c>
      <c r="C571">
        <v>41005089</v>
      </c>
      <c r="D571" s="89" t="s">
        <v>125</v>
      </c>
      <c r="E571" s="89" t="s">
        <v>501</v>
      </c>
      <c r="F571" s="89" t="s">
        <v>575</v>
      </c>
      <c r="G571" s="55">
        <v>44257</v>
      </c>
      <c r="H571">
        <v>63</v>
      </c>
      <c r="I571" s="89" t="s">
        <v>159</v>
      </c>
      <c r="J571" s="55"/>
    </row>
    <row r="572" spans="1:10" x14ac:dyDescent="0.25">
      <c r="A572" s="89" t="s">
        <v>628</v>
      </c>
      <c r="B572" s="89" t="s">
        <v>77</v>
      </c>
      <c r="C572">
        <v>42251780</v>
      </c>
      <c r="D572" s="89" t="s">
        <v>7</v>
      </c>
      <c r="E572" s="89" t="s">
        <v>501</v>
      </c>
      <c r="F572" s="89" t="s">
        <v>575</v>
      </c>
      <c r="G572" s="55">
        <v>44838</v>
      </c>
      <c r="H572">
        <v>44</v>
      </c>
      <c r="I572" s="89" t="s">
        <v>158</v>
      </c>
      <c r="J572" s="55"/>
    </row>
    <row r="573" spans="1:10" x14ac:dyDescent="0.25">
      <c r="A573" s="89" t="s">
        <v>628</v>
      </c>
      <c r="B573" s="89" t="s">
        <v>51</v>
      </c>
      <c r="C573">
        <v>76089925</v>
      </c>
      <c r="D573" s="89" t="s">
        <v>125</v>
      </c>
      <c r="E573" s="89" t="s">
        <v>501</v>
      </c>
      <c r="F573" s="89" t="s">
        <v>575</v>
      </c>
      <c r="G573" s="55">
        <v>45678</v>
      </c>
      <c r="H573">
        <v>16</v>
      </c>
      <c r="I573" s="89" t="s">
        <v>159</v>
      </c>
      <c r="J573" s="55"/>
    </row>
    <row r="574" spans="1:10" x14ac:dyDescent="0.25">
      <c r="A574" s="89" t="s">
        <v>628</v>
      </c>
      <c r="B574" s="89" t="s">
        <v>49</v>
      </c>
      <c r="C574">
        <v>40702064</v>
      </c>
      <c r="D574" s="89" t="s">
        <v>7</v>
      </c>
      <c r="E574" s="89" t="s">
        <v>501</v>
      </c>
      <c r="F574" s="89" t="s">
        <v>575</v>
      </c>
      <c r="G574" s="55">
        <v>43313</v>
      </c>
      <c r="H574">
        <v>94</v>
      </c>
      <c r="I574" s="89" t="s">
        <v>158</v>
      </c>
      <c r="J574" s="55"/>
    </row>
    <row r="575" spans="1:10" x14ac:dyDescent="0.25">
      <c r="A575" s="89" t="s">
        <v>628</v>
      </c>
      <c r="B575" s="89" t="s">
        <v>50</v>
      </c>
      <c r="C575">
        <v>72733809</v>
      </c>
      <c r="D575" s="89" t="s">
        <v>7</v>
      </c>
      <c r="E575" s="89" t="s">
        <v>501</v>
      </c>
      <c r="F575" s="89" t="s">
        <v>575</v>
      </c>
      <c r="G575" s="55">
        <v>45789</v>
      </c>
      <c r="H575">
        <v>13</v>
      </c>
      <c r="I575" s="89" t="s">
        <v>158</v>
      </c>
      <c r="J575" s="55"/>
    </row>
    <row r="576" spans="1:10" x14ac:dyDescent="0.25">
      <c r="A576" s="89" t="s">
        <v>628</v>
      </c>
      <c r="B576" s="89" t="s">
        <v>600</v>
      </c>
      <c r="C576">
        <v>73623874</v>
      </c>
      <c r="D576" s="89" t="s">
        <v>7</v>
      </c>
      <c r="E576" s="89" t="s">
        <v>501</v>
      </c>
      <c r="F576" s="89" t="s">
        <v>575</v>
      </c>
      <c r="G576" s="55">
        <v>46139</v>
      </c>
      <c r="H576">
        <v>1</v>
      </c>
      <c r="I576" s="89" t="s">
        <v>158</v>
      </c>
      <c r="J576" s="55"/>
    </row>
    <row r="577" spans="1:10" x14ac:dyDescent="0.25">
      <c r="A577" s="89" t="s">
        <v>628</v>
      </c>
      <c r="B577" s="89" t="s">
        <v>549</v>
      </c>
      <c r="C577">
        <v>73233992</v>
      </c>
      <c r="D577" s="89" t="s">
        <v>7</v>
      </c>
      <c r="E577" s="89" t="s">
        <v>501</v>
      </c>
      <c r="F577" s="89" t="s">
        <v>575</v>
      </c>
      <c r="G577" s="55">
        <v>46065</v>
      </c>
      <c r="H577">
        <v>4</v>
      </c>
      <c r="I577" s="89" t="s">
        <v>158</v>
      </c>
      <c r="J577" s="55"/>
    </row>
    <row r="578" spans="1:10" x14ac:dyDescent="0.25">
      <c r="A578" s="89" t="s">
        <v>628</v>
      </c>
      <c r="B578" s="89" t="s">
        <v>55</v>
      </c>
      <c r="C578">
        <v>45119892</v>
      </c>
      <c r="D578" s="89" t="s">
        <v>7</v>
      </c>
      <c r="E578" s="89" t="s">
        <v>501</v>
      </c>
      <c r="F578" s="89" t="s">
        <v>575</v>
      </c>
      <c r="G578" s="55">
        <v>45813</v>
      </c>
      <c r="H578">
        <v>12</v>
      </c>
      <c r="I578" s="89" t="s">
        <v>158</v>
      </c>
      <c r="J578" s="55"/>
    </row>
    <row r="579" spans="1:10" x14ac:dyDescent="0.25">
      <c r="A579" s="89" t="s">
        <v>628</v>
      </c>
      <c r="B579" s="89" t="s">
        <v>599</v>
      </c>
      <c r="C579">
        <v>42227234</v>
      </c>
      <c r="D579" s="89" t="s">
        <v>7</v>
      </c>
      <c r="E579" s="89" t="s">
        <v>501</v>
      </c>
      <c r="F579" s="89" t="s">
        <v>575</v>
      </c>
      <c r="G579" s="55">
        <v>46121</v>
      </c>
      <c r="H579">
        <v>2</v>
      </c>
      <c r="I579" s="89" t="s">
        <v>158</v>
      </c>
      <c r="J579" s="55"/>
    </row>
    <row r="580" spans="1:10" x14ac:dyDescent="0.25">
      <c r="A580" s="89" t="s">
        <v>628</v>
      </c>
      <c r="B580" s="89" t="s">
        <v>37</v>
      </c>
      <c r="C580">
        <v>70988976</v>
      </c>
      <c r="D580" s="89" t="s">
        <v>7</v>
      </c>
      <c r="E580" s="89" t="s">
        <v>501</v>
      </c>
      <c r="F580" s="89" t="s">
        <v>575</v>
      </c>
      <c r="G580" s="55">
        <v>45112</v>
      </c>
      <c r="H580">
        <v>35</v>
      </c>
      <c r="I580" s="89" t="s">
        <v>158</v>
      </c>
      <c r="J580" s="55"/>
    </row>
    <row r="581" spans="1:10" x14ac:dyDescent="0.25">
      <c r="A581" s="89" t="s">
        <v>628</v>
      </c>
      <c r="B581" s="89" t="s">
        <v>78</v>
      </c>
      <c r="C581">
        <v>10706451</v>
      </c>
      <c r="D581" s="89" t="s">
        <v>7</v>
      </c>
      <c r="E581" s="89" t="s">
        <v>501</v>
      </c>
      <c r="F581" s="89" t="s">
        <v>575</v>
      </c>
      <c r="G581" s="55">
        <v>44943</v>
      </c>
      <c r="H581">
        <v>41</v>
      </c>
      <c r="I581" s="89" t="s">
        <v>158</v>
      </c>
      <c r="J581" s="55"/>
    </row>
    <row r="582" spans="1:10" x14ac:dyDescent="0.25">
      <c r="A582" s="89" t="s">
        <v>628</v>
      </c>
      <c r="B582" s="89" t="s">
        <v>73</v>
      </c>
      <c r="C582">
        <v>40318129</v>
      </c>
      <c r="D582" s="89" t="s">
        <v>7</v>
      </c>
      <c r="E582" s="89" t="s">
        <v>501</v>
      </c>
      <c r="F582" s="89" t="s">
        <v>575</v>
      </c>
      <c r="G582" s="55">
        <v>45141</v>
      </c>
      <c r="H582">
        <v>34</v>
      </c>
      <c r="I582" s="89" t="s">
        <v>158</v>
      </c>
      <c r="J582" s="55"/>
    </row>
    <row r="583" spans="1:10" x14ac:dyDescent="0.25">
      <c r="A583" s="89" t="s">
        <v>628</v>
      </c>
      <c r="B583" s="89" t="s">
        <v>630</v>
      </c>
      <c r="C583">
        <v>72505926</v>
      </c>
      <c r="D583" s="89" t="s">
        <v>7</v>
      </c>
      <c r="E583" s="89" t="s">
        <v>501</v>
      </c>
      <c r="F583" s="89" t="s">
        <v>575</v>
      </c>
      <c r="G583" s="55">
        <v>46175</v>
      </c>
      <c r="H583">
        <v>0</v>
      </c>
      <c r="I583" s="89" t="s">
        <v>158</v>
      </c>
      <c r="J583" s="55"/>
    </row>
    <row r="584" spans="1:10" x14ac:dyDescent="0.25">
      <c r="A584" s="89" t="s">
        <v>628</v>
      </c>
      <c r="B584" s="89" t="s">
        <v>29</v>
      </c>
      <c r="C584">
        <v>72758956</v>
      </c>
      <c r="D584" s="89" t="s">
        <v>500</v>
      </c>
      <c r="E584" s="89" t="s">
        <v>500</v>
      </c>
      <c r="F584" s="89" t="s">
        <v>575</v>
      </c>
      <c r="G584" s="55">
        <v>44685</v>
      </c>
      <c r="H584">
        <v>49</v>
      </c>
      <c r="I584" s="89" t="s">
        <v>500</v>
      </c>
      <c r="J584" s="55"/>
    </row>
    <row r="585" spans="1:10" x14ac:dyDescent="0.25">
      <c r="A585" s="89" t="s">
        <v>628</v>
      </c>
      <c r="B585" s="89" t="s">
        <v>18</v>
      </c>
      <c r="C585">
        <v>76214436</v>
      </c>
      <c r="D585" s="89" t="s">
        <v>500</v>
      </c>
      <c r="E585" s="89" t="s">
        <v>500</v>
      </c>
      <c r="F585" s="89" t="s">
        <v>575</v>
      </c>
      <c r="G585" s="55">
        <v>45132</v>
      </c>
      <c r="H585">
        <v>34</v>
      </c>
      <c r="I585" s="89" t="s">
        <v>500</v>
      </c>
      <c r="J585" s="55"/>
    </row>
    <row r="586" spans="1:10" x14ac:dyDescent="0.25">
      <c r="A586" s="89" t="s">
        <v>628</v>
      </c>
      <c r="B586" s="89" t="s">
        <v>48</v>
      </c>
      <c r="C586">
        <v>43307898</v>
      </c>
      <c r="D586" s="89" t="s">
        <v>500</v>
      </c>
      <c r="E586" s="89" t="s">
        <v>500</v>
      </c>
      <c r="F586" s="89" t="s">
        <v>575</v>
      </c>
      <c r="G586" s="55">
        <v>44746</v>
      </c>
      <c r="H586">
        <v>47</v>
      </c>
      <c r="I586" s="89" t="s">
        <v>500</v>
      </c>
      <c r="J586" s="55"/>
    </row>
    <row r="587" spans="1:10" x14ac:dyDescent="0.25">
      <c r="A587" s="89" t="s">
        <v>628</v>
      </c>
      <c r="B587" s="89" t="s">
        <v>17</v>
      </c>
      <c r="C587">
        <v>70876605</v>
      </c>
      <c r="D587" s="89" t="s">
        <v>602</v>
      </c>
      <c r="E587" s="89" t="s">
        <v>602</v>
      </c>
      <c r="F587" s="89" t="s">
        <v>575</v>
      </c>
      <c r="G587" s="55">
        <v>44886</v>
      </c>
      <c r="H587">
        <v>42</v>
      </c>
      <c r="I587" s="89" t="s">
        <v>602</v>
      </c>
      <c r="J587" s="55"/>
    </row>
    <row r="588" spans="1:10" x14ac:dyDescent="0.25">
      <c r="A588" s="89" t="s">
        <v>628</v>
      </c>
      <c r="B588" s="89" t="s">
        <v>81</v>
      </c>
      <c r="C588">
        <v>72716299</v>
      </c>
      <c r="D588" s="89" t="s">
        <v>2</v>
      </c>
      <c r="E588" s="89" t="s">
        <v>501</v>
      </c>
      <c r="F588" s="89" t="s">
        <v>575</v>
      </c>
      <c r="G588" s="55">
        <v>45511</v>
      </c>
      <c r="H588">
        <v>22</v>
      </c>
      <c r="I588" s="89" t="s">
        <v>159</v>
      </c>
      <c r="J588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5"/>
  <sheetViews>
    <sheetView topLeftCell="A198" zoomScale="85" zoomScaleNormal="85" workbookViewId="0">
      <selection activeCell="E213" sqref="E213:E21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288587.593661436</v>
      </c>
      <c r="F213" s="9">
        <v>60000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2026JUNIOJORGE</v>
      </c>
      <c r="B214" s="49" t="s">
        <v>208</v>
      </c>
      <c r="C214" s="27" t="s">
        <v>144</v>
      </c>
      <c r="D214" s="75" t="s">
        <v>2</v>
      </c>
      <c r="E214" s="29">
        <v>200000</v>
      </c>
      <c r="F214" s="29">
        <v>36000</v>
      </c>
      <c r="G214" s="53" t="s">
        <v>1248</v>
      </c>
    </row>
    <row r="215" spans="1:7" x14ac:dyDescent="0.25">
      <c r="A215" s="52" t="str">
        <f>_xlfn.CONCAT(TablaMeta[[#This Row],[AÑO]],TablaMeta[[#This Row],[mes]],TablaMeta[[#This Row],[Equipo]])</f>
        <v>2026JUNIOLEONOR</v>
      </c>
      <c r="B215" s="49" t="s">
        <v>208</v>
      </c>
      <c r="C215" s="27" t="s">
        <v>144</v>
      </c>
      <c r="D215" s="75" t="s">
        <v>7</v>
      </c>
      <c r="E215" s="29">
        <v>143766</v>
      </c>
      <c r="F215" s="29">
        <v>12000</v>
      </c>
      <c r="G215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workbookViewId="0">
      <selection activeCell="E12" sqref="A9:E12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1244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1155</v>
      </c>
      <c r="J1" t="s">
        <v>1156</v>
      </c>
      <c r="K1" t="s">
        <v>1157</v>
      </c>
      <c r="L1" t="s">
        <v>1158</v>
      </c>
    </row>
    <row r="2" spans="1:12" x14ac:dyDescent="0.25">
      <c r="A2" t="s">
        <v>19</v>
      </c>
      <c r="B2" t="s">
        <v>1245</v>
      </c>
      <c r="C2" t="s">
        <v>1232</v>
      </c>
      <c r="D2" t="s">
        <v>1148</v>
      </c>
      <c r="E2">
        <v>25321.741219375021</v>
      </c>
      <c r="F2">
        <f>VLOOKUP(Tabla1[[#This Row],[ASESOR]],DATA_MAYO_2026[[ASER_]:[R_M]],24,0)</f>
        <v>9530</v>
      </c>
      <c r="G2">
        <f>Tabla1[[#This Row],[RECUPEROS]]/Tabla1[[#This Row],[METAS]]</f>
        <v>0.37635642499608546</v>
      </c>
      <c r="I2" t="s">
        <v>1232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16255</v>
      </c>
      <c r="L2">
        <f>Tabla94[[#This Row],[RECUPERO_T]]/Tabla94[[#This Row],[META_T]]</f>
        <v>0.15521497509928453</v>
      </c>
    </row>
    <row r="3" spans="1:12" x14ac:dyDescent="0.25">
      <c r="A3" t="s">
        <v>493</v>
      </c>
      <c r="B3" t="s">
        <v>1245</v>
      </c>
      <c r="C3" t="s">
        <v>1232</v>
      </c>
      <c r="D3" t="s">
        <v>1148</v>
      </c>
      <c r="E3">
        <v>24071.284862862674</v>
      </c>
      <c r="F3">
        <f>VLOOKUP(Tabla1[[#This Row],[ASESOR]],DATA_MAYO_2026[[ASER_]:[R_M]],24,0)</f>
        <v>5400</v>
      </c>
      <c r="G3">
        <f>Tabla1[[#This Row],[RECUPEROS]]/Tabla1[[#This Row],[METAS]]</f>
        <v>0.22433368350565919</v>
      </c>
      <c r="I3" t="s">
        <v>1233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11500</v>
      </c>
      <c r="L3">
        <f>Tabla94[[#This Row],[RECUPERO_T]]/Tabla94[[#This Row],[META_T]]</f>
        <v>0.13474933980753032</v>
      </c>
    </row>
    <row r="4" spans="1:12" x14ac:dyDescent="0.25">
      <c r="A4" t="s">
        <v>72</v>
      </c>
      <c r="B4" t="s">
        <v>1245</v>
      </c>
      <c r="C4" t="s">
        <v>1232</v>
      </c>
      <c r="D4" t="s">
        <v>1148</v>
      </c>
      <c r="E4">
        <v>18444.231258557116</v>
      </c>
      <c r="F4">
        <f>VLOOKUP(Tabla1[[#This Row],[ASESOR]],DATA_MAYO_2026[[ASER_]:[R_M]],24,0)</f>
        <v>0</v>
      </c>
      <c r="G4">
        <f>Tabla1[[#This Row],[RECUPEROS]]/Tabla1[[#This Row],[METAS]]</f>
        <v>0</v>
      </c>
      <c r="I4" t="s">
        <v>1238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12504</v>
      </c>
      <c r="L4">
        <f>Tabla94[[#This Row],[RECUPERO_T]]/Tabla94[[#This Row],[META_T]]</f>
        <v>0.14439782400636228</v>
      </c>
    </row>
    <row r="5" spans="1:12" x14ac:dyDescent="0.25">
      <c r="A5" t="s">
        <v>51</v>
      </c>
      <c r="B5" t="s">
        <v>1245</v>
      </c>
      <c r="C5" t="s">
        <v>1232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1234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15046</v>
      </c>
      <c r="L5">
        <f>Tabla94[[#This Row],[RECUPERO_T]]/Tabla94[[#This Row],[META_T]]</f>
        <v>0.15626502787158092</v>
      </c>
    </row>
    <row r="6" spans="1:12" x14ac:dyDescent="0.25">
      <c r="A6" t="s">
        <v>12</v>
      </c>
      <c r="B6" t="s">
        <v>1245</v>
      </c>
      <c r="C6" t="s">
        <v>1232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1243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8600</v>
      </c>
      <c r="L6">
        <f>Tabla94[[#This Row],[RECUPERO_T]]/Tabla94[[#This Row],[META_T]]</f>
        <v>8.5700799133176131E-2</v>
      </c>
    </row>
    <row r="7" spans="1:12" x14ac:dyDescent="0.25">
      <c r="A7" t="s">
        <v>59</v>
      </c>
      <c r="B7" t="s">
        <v>1245</v>
      </c>
      <c r="C7" t="s">
        <v>1233</v>
      </c>
      <c r="D7" t="s">
        <v>1147</v>
      </c>
      <c r="E7">
        <v>45016.428834444487</v>
      </c>
      <c r="F7">
        <f>VLOOKUP(Tabla1[[#This Row],[ASESOR]],DATA_MAYO_2026[[ASER_]:[R_M]],24,0)</f>
        <v>1800</v>
      </c>
      <c r="G7">
        <f>Tabla1[[#This Row],[RECUPEROS]]/Tabla1[[#This Row],[METAS]]</f>
        <v>3.9985401921147586E-2</v>
      </c>
      <c r="I7" t="s">
        <v>1242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4943</v>
      </c>
      <c r="L7">
        <f>Tabla94[[#This Row],[RECUPERO_T]]/Tabla94[[#This Row],[META_T]]</f>
        <v>5.4523542536891741E-2</v>
      </c>
    </row>
    <row r="8" spans="1:12" x14ac:dyDescent="0.25">
      <c r="A8" t="s">
        <v>49</v>
      </c>
      <c r="B8" t="s">
        <v>1245</v>
      </c>
      <c r="C8" t="s">
        <v>1233</v>
      </c>
      <c r="D8" t="s">
        <v>1147</v>
      </c>
      <c r="E8">
        <v>7502.7381390740802</v>
      </c>
      <c r="F8">
        <f>VLOOKUP(Tabla1[[#This Row],[ASESOR]],DATA_MAYO_2026[[ASER_]:[R_M]],24,0)</f>
        <v>150</v>
      </c>
      <c r="G8">
        <f>Tabla1[[#This Row],[RECUPEROS]]/Tabla1[[#This Row],[METAS]]</f>
        <v>1.9992700960573793E-2</v>
      </c>
      <c r="I8" t="s">
        <v>1235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22926</v>
      </c>
      <c r="L8">
        <f>Tabla94[[#This Row],[RECUPERO_T]]/Tabla94[[#This Row],[META_T]]</f>
        <v>0.23134519228876457</v>
      </c>
    </row>
    <row r="9" spans="1:12" x14ac:dyDescent="0.25">
      <c r="A9" t="s">
        <v>55</v>
      </c>
      <c r="B9" t="s">
        <v>1245</v>
      </c>
      <c r="C9" t="s">
        <v>1233</v>
      </c>
      <c r="D9" t="s">
        <v>1147</v>
      </c>
      <c r="E9">
        <v>7502.7381390740802</v>
      </c>
      <c r="F9">
        <f>VLOOKUP(Tabla1[[#This Row],[ASESOR]],DATA_MAYO_2026[[ASER_]:[R_M]],24,0)</f>
        <v>850</v>
      </c>
      <c r="G9">
        <f>Tabla1[[#This Row],[RECUPEROS]]/Tabla1[[#This Row],[METAS]]</f>
        <v>0.11329197210991816</v>
      </c>
      <c r="I9" t="s">
        <v>1241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5570</v>
      </c>
      <c r="L9">
        <f>Tabla94[[#This Row],[RECUPERO_T]]/Tabla94[[#This Row],[META_T]]</f>
        <v>6.0398288461231742E-2</v>
      </c>
    </row>
    <row r="10" spans="1:12" x14ac:dyDescent="0.25">
      <c r="A10" t="s">
        <v>31</v>
      </c>
      <c r="B10" t="s">
        <v>1245</v>
      </c>
      <c r="C10" t="s">
        <v>1233</v>
      </c>
      <c r="D10" t="s">
        <v>1147</v>
      </c>
      <c r="E10">
        <v>25321.741219375021</v>
      </c>
      <c r="F10">
        <f>VLOOKUP(Tabla1[[#This Row],[ASESOR]],DATA_MAYO_2026[[ASER_]:[R_M]],24,0)</f>
        <v>8700</v>
      </c>
      <c r="G10">
        <f>Tabla1[[#This Row],[RECUPEROS]]/Tabla1[[#This Row],[METAS]]</f>
        <v>0.3435782683594904</v>
      </c>
      <c r="I10" t="s">
        <v>1236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13165</v>
      </c>
      <c r="L10">
        <f>Tabla94[[#This Row],[RECUPERO_T]]/Tabla94[[#This Row],[META_T]]</f>
        <v>0.10966829506081416</v>
      </c>
    </row>
    <row r="11" spans="1:12" x14ac:dyDescent="0.25">
      <c r="A11" t="s">
        <v>68</v>
      </c>
      <c r="B11" t="s">
        <v>1245</v>
      </c>
      <c r="C11" t="s">
        <v>1234</v>
      </c>
      <c r="D11" t="s">
        <v>1146</v>
      </c>
      <c r="E11">
        <v>45016.428834444487</v>
      </c>
      <c r="F11">
        <f>VLOOKUP(Tabla1[[#This Row],[ASESOR]],DATA_MAYO_2026[[ASER_]:[R_M]],24,0)</f>
        <v>3700</v>
      </c>
      <c r="G11">
        <f>Tabla1[[#This Row],[RECUPEROS]]/Tabla1[[#This Row],[METAS]]</f>
        <v>8.21922150601367E-2</v>
      </c>
      <c r="I11" t="s">
        <v>1240</v>
      </c>
      <c r="J11">
        <f>SUMIFS(Tabla1[METAS],Tabla1[EQUIPOS],Tabla94[[#This Row],[EQUIPOS_T]])</f>
        <v>122675.32062118752</v>
      </c>
      <c r="K11" t="e">
        <f>SUMIFS(Tabla1[RECUPEROS],Tabla1[EQUIPOS],Tabla94[[#This Row],[EQUIPOS_T]])</f>
        <v>#N/A</v>
      </c>
      <c r="L11" t="e">
        <f>Tabla94[[#This Row],[RECUPERO_T]]/Tabla94[[#This Row],[META_T]]</f>
        <v>#N/A</v>
      </c>
    </row>
    <row r="12" spans="1:12" x14ac:dyDescent="0.25">
      <c r="A12" t="s">
        <v>41</v>
      </c>
      <c r="B12" t="s">
        <v>1245</v>
      </c>
      <c r="C12" t="s">
        <v>1234</v>
      </c>
      <c r="D12" t="s">
        <v>1146</v>
      </c>
      <c r="E12">
        <v>18444.231258557116</v>
      </c>
      <c r="F12">
        <f>VLOOKUP(Tabla1[[#This Row],[ASESOR]],DATA_MAYO_2026[[ASER_]:[R_M]],24,0)</f>
        <v>4900</v>
      </c>
      <c r="G12">
        <f>Tabla1[[#This Row],[RECUPEROS]]/Tabla1[[#This Row],[METAS]]</f>
        <v>0.26566572123881105</v>
      </c>
      <c r="I12" t="s">
        <v>1237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1520</v>
      </c>
      <c r="L12">
        <f>Tabla94[[#This Row],[RECUPERO_T]]/Tabla94[[#This Row],[META_T]]</f>
        <v>1.2531507406215326E-2</v>
      </c>
    </row>
    <row r="13" spans="1:12" x14ac:dyDescent="0.25">
      <c r="A13" t="s">
        <v>35</v>
      </c>
      <c r="B13" t="s">
        <v>1245</v>
      </c>
      <c r="C13" t="s">
        <v>1234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1239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1200</v>
      </c>
      <c r="L13">
        <f>Tabla94[[#This Row],[RECUPERO_T]]/Tabla94[[#This Row],[META_T]]</f>
        <v>1.0101575222184652E-2</v>
      </c>
    </row>
    <row r="14" spans="1:12" x14ac:dyDescent="0.25">
      <c r="A14" t="s">
        <v>630</v>
      </c>
      <c r="B14" t="s">
        <v>1245</v>
      </c>
      <c r="C14" t="s">
        <v>1234</v>
      </c>
      <c r="D14" t="s">
        <v>1146</v>
      </c>
      <c r="E14">
        <v>7502.7381390740802</v>
      </c>
      <c r="F14">
        <f>VLOOKUP(Tabla1[[#This Row],[ASESOR]],DATA_MAYO_2026[[ASER_]:[R_M]],24,0)</f>
        <v>246</v>
      </c>
      <c r="G14">
        <f>Tabla1[[#This Row],[RECUPEROS]]/Tabla1[[#This Row],[METAS]]</f>
        <v>3.2788029575341021E-2</v>
      </c>
    </row>
    <row r="15" spans="1:12" x14ac:dyDescent="0.25">
      <c r="A15" t="s">
        <v>38</v>
      </c>
      <c r="B15" t="s">
        <v>1245</v>
      </c>
      <c r="C15" t="s">
        <v>1235</v>
      </c>
      <c r="D15" t="s">
        <v>1145</v>
      </c>
      <c r="E15">
        <v>25321.741219375021</v>
      </c>
      <c r="F15">
        <f>VLOOKUP(Tabla1[[#This Row],[ASESOR]],DATA_MAYO_2026[[ASER_]:[R_M]],24,0)</f>
        <v>1925</v>
      </c>
      <c r="G15">
        <f>Tabla1[[#This Row],[RECUPEROS]]/Tabla1[[#This Row],[METAS]]</f>
        <v>7.6021628343910227E-2</v>
      </c>
    </row>
    <row r="16" spans="1:12" x14ac:dyDescent="0.25">
      <c r="A16" t="s">
        <v>96</v>
      </c>
      <c r="B16" t="s">
        <v>1245</v>
      </c>
      <c r="C16" t="s">
        <v>1235</v>
      </c>
      <c r="D16" t="s">
        <v>1145</v>
      </c>
      <c r="E16">
        <v>24071.284862862674</v>
      </c>
      <c r="F16">
        <f>VLOOKUP(Tabla1[[#This Row],[ASESOR]],DATA_MAYO_2026[[ASER_]:[R_M]],24,0)</f>
        <v>18400</v>
      </c>
      <c r="G16">
        <f>Tabla1[[#This Row],[RECUPEROS]]/Tabla1[[#This Row],[METAS]]</f>
        <v>0.76439625490817209</v>
      </c>
    </row>
    <row r="17" spans="1:7" x14ac:dyDescent="0.25">
      <c r="A17" t="s">
        <v>549</v>
      </c>
      <c r="B17" t="s">
        <v>1245</v>
      </c>
      <c r="C17" t="s">
        <v>1235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1245</v>
      </c>
      <c r="C18" t="s">
        <v>1235</v>
      </c>
      <c r="D18" t="s">
        <v>1145</v>
      </c>
      <c r="E18">
        <v>42202.902032291706</v>
      </c>
      <c r="F18">
        <f>VLOOKUP(Tabla1[[#This Row],[ASESOR]],DATA_MAYO_2026[[ASER_]:[R_M]],24,0)</f>
        <v>401</v>
      </c>
      <c r="G18">
        <f>Tabla1[[#This Row],[RECUPEROS]]/Tabla1[[#This Row],[METAS]]</f>
        <v>9.501716249114181E-3</v>
      </c>
    </row>
    <row r="19" spans="1:7" x14ac:dyDescent="0.25">
      <c r="A19" t="s">
        <v>97</v>
      </c>
      <c r="B19" t="s">
        <v>1245</v>
      </c>
      <c r="C19" t="s">
        <v>1236</v>
      </c>
      <c r="D19" t="s">
        <v>1144</v>
      </c>
      <c r="E19">
        <v>25321.741219375021</v>
      </c>
      <c r="F19">
        <f>VLOOKUP(Tabla1[[#This Row],[ASESOR]],DATA_MAYO_2026[[ASER_]:[R_M]],24,0)</f>
        <v>12440</v>
      </c>
      <c r="G19">
        <f>Tabla1[[#This Row],[RECUPEROS]]/Tabla1[[#This Row],[METAS]]</f>
        <v>0.49127743199908741</v>
      </c>
    </row>
    <row r="20" spans="1:7" x14ac:dyDescent="0.25">
      <c r="A20" t="s">
        <v>13</v>
      </c>
      <c r="B20" t="s">
        <v>1245</v>
      </c>
      <c r="C20" t="s">
        <v>1236</v>
      </c>
      <c r="D20" t="s">
        <v>1144</v>
      </c>
      <c r="E20">
        <v>42202.902032291706</v>
      </c>
      <c r="F20">
        <f>VLOOKUP(Tabla1[[#This Row],[ASESOR]],DATA_MAYO_2026[[ASER_]:[R_M]],24,0)</f>
        <v>0</v>
      </c>
      <c r="G20">
        <f>Tabla1[[#This Row],[RECUPEROS]]/Tabla1[[#This Row],[METAS]]</f>
        <v>0</v>
      </c>
    </row>
    <row r="21" spans="1:7" x14ac:dyDescent="0.25">
      <c r="A21" t="s">
        <v>75</v>
      </c>
      <c r="B21" t="s">
        <v>1245</v>
      </c>
      <c r="C21" t="s">
        <v>1236</v>
      </c>
      <c r="D21" t="s">
        <v>1144</v>
      </c>
      <c r="E21">
        <v>45016.428834444487</v>
      </c>
      <c r="F21">
        <f>VLOOKUP(Tabla1[[#This Row],[ASESOR]],DATA_MAYO_2026[[ASER_]:[R_M]],24,0)</f>
        <v>0</v>
      </c>
      <c r="G21">
        <f>Tabla1[[#This Row],[RECUPEROS]]/Tabla1[[#This Row],[METAS]]</f>
        <v>0</v>
      </c>
    </row>
    <row r="22" spans="1:7" x14ac:dyDescent="0.25">
      <c r="A22" t="s">
        <v>37</v>
      </c>
      <c r="B22" t="s">
        <v>1245</v>
      </c>
      <c r="C22" t="s">
        <v>1236</v>
      </c>
      <c r="D22" t="s">
        <v>1144</v>
      </c>
      <c r="E22">
        <v>7502.7381390740802</v>
      </c>
      <c r="F22">
        <f>VLOOKUP(Tabla1[[#This Row],[ASESOR]],DATA_MAYO_2026[[ASER_]:[R_M]],24,0)</f>
        <v>725</v>
      </c>
      <c r="G22">
        <f>Tabla1[[#This Row],[RECUPEROS]]/Tabla1[[#This Row],[METAS]]</f>
        <v>9.6631387976106667E-2</v>
      </c>
    </row>
    <row r="23" spans="1:7" x14ac:dyDescent="0.25">
      <c r="A23" t="s">
        <v>61</v>
      </c>
      <c r="B23" t="s">
        <v>1245</v>
      </c>
      <c r="C23" t="s">
        <v>1237</v>
      </c>
      <c r="D23" t="s">
        <v>1143</v>
      </c>
      <c r="E23">
        <v>18444.231258557116</v>
      </c>
      <c r="F23">
        <f>VLOOKUP(Tabla1[[#This Row],[ASESOR]],DATA_MAYO_2026[[ASER_]:[R_M]],24,0)</f>
        <v>0</v>
      </c>
      <c r="G23">
        <f>Tabla1[[#This Row],[RECUPEROS]]/Tabla1[[#This Row],[METAS]]</f>
        <v>0</v>
      </c>
    </row>
    <row r="24" spans="1:7" x14ac:dyDescent="0.25">
      <c r="A24" t="s">
        <v>495</v>
      </c>
      <c r="B24" t="s">
        <v>1245</v>
      </c>
      <c r="C24" t="s">
        <v>1237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1245</v>
      </c>
      <c r="C25" t="s">
        <v>1237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1245</v>
      </c>
      <c r="C26" t="s">
        <v>1237</v>
      </c>
      <c r="D26" t="s">
        <v>1143</v>
      </c>
      <c r="E26">
        <v>42202.902032291706</v>
      </c>
      <c r="F26">
        <f>VLOOKUP(Tabla1[[#This Row],[ASESOR]],DATA_MAYO_2026[[ASER_]:[R_M]],24,0)</f>
        <v>1520</v>
      </c>
      <c r="G26">
        <f>Tabla1[[#This Row],[RECUPEROS]]/Tabla1[[#This Row],[METAS]]</f>
        <v>3.6016480545270714E-2</v>
      </c>
    </row>
    <row r="27" spans="1:7" x14ac:dyDescent="0.25">
      <c r="A27" t="s">
        <v>77</v>
      </c>
      <c r="B27" t="s">
        <v>1245</v>
      </c>
      <c r="C27" t="s">
        <v>1238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1245</v>
      </c>
      <c r="C28" t="s">
        <v>1238</v>
      </c>
      <c r="D28" t="s">
        <v>1142</v>
      </c>
      <c r="E28">
        <v>18444.231258557116</v>
      </c>
      <c r="F28">
        <f>VLOOKUP(Tabla1[[#This Row],[ASESOR]],DATA_MAYO_2026[[ASER_]:[R_M]],24,0)</f>
        <v>7655</v>
      </c>
      <c r="G28">
        <f>Tabla1[[#This Row],[RECUPEROS]]/Tabla1[[#This Row],[METAS]]</f>
        <v>0.41503491756797933</v>
      </c>
    </row>
    <row r="29" spans="1:7" x14ac:dyDescent="0.25">
      <c r="A29" t="s">
        <v>10</v>
      </c>
      <c r="B29" t="s">
        <v>1245</v>
      </c>
      <c r="C29" t="s">
        <v>1238</v>
      </c>
      <c r="D29" t="s">
        <v>1142</v>
      </c>
      <c r="E29">
        <v>42202.902032291706</v>
      </c>
      <c r="F29">
        <f>VLOOKUP(Tabla1[[#This Row],[ASESOR]],DATA_MAYO_2026[[ASER_]:[R_M]],24,0)</f>
        <v>3300</v>
      </c>
      <c r="G29">
        <f>Tabla1[[#This Row],[RECUPEROS]]/Tabla1[[#This Row],[METAS]]</f>
        <v>7.8193674868021937E-2</v>
      </c>
    </row>
    <row r="30" spans="1:7" x14ac:dyDescent="0.25">
      <c r="A30" t="s">
        <v>564</v>
      </c>
      <c r="B30" t="s">
        <v>1245</v>
      </c>
      <c r="C30" t="s">
        <v>1238</v>
      </c>
      <c r="D30" t="s">
        <v>1142</v>
      </c>
      <c r="E30">
        <v>18444.231258557116</v>
      </c>
      <c r="F30">
        <f>VLOOKUP(Tabla1[[#This Row],[ASESOR]],DATA_MAYO_2026[[ASER_]:[R_M]],24,0)</f>
        <v>1125</v>
      </c>
      <c r="G30">
        <f>Tabla1[[#This Row],[RECUPEROS]]/Tabla1[[#This Row],[METAS]]</f>
        <v>6.09946808966658E-2</v>
      </c>
    </row>
    <row r="31" spans="1:7" x14ac:dyDescent="0.25">
      <c r="A31" t="s">
        <v>79</v>
      </c>
      <c r="B31" t="s">
        <v>1245</v>
      </c>
      <c r="C31" t="s">
        <v>1239</v>
      </c>
      <c r="D31" t="s">
        <v>1141</v>
      </c>
      <c r="E31">
        <v>45016.428834444487</v>
      </c>
      <c r="F31">
        <f>VLOOKUP(Tabla1[[#This Row],[ASESOR]],DATA_MAYO_2026[[ASER_]:[R_M]],24,0)</f>
        <v>1000</v>
      </c>
      <c r="G31">
        <f>Tabla1[[#This Row],[RECUPEROS]]/Tabla1[[#This Row],[METAS]]</f>
        <v>2.2214112178415322E-2</v>
      </c>
    </row>
    <row r="32" spans="1:7" x14ac:dyDescent="0.25">
      <c r="A32" t="s">
        <v>85</v>
      </c>
      <c r="B32" t="s">
        <v>1245</v>
      </c>
      <c r="C32" t="s">
        <v>1239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1245</v>
      </c>
      <c r="C33" t="s">
        <v>1239</v>
      </c>
      <c r="D33" t="s">
        <v>1141</v>
      </c>
      <c r="E33">
        <v>42202.902032291706</v>
      </c>
      <c r="F33">
        <f>VLOOKUP(Tabla1[[#This Row],[ASESOR]],DATA_MAYO_2026[[ASER_]:[R_M]],24,0)</f>
        <v>0</v>
      </c>
      <c r="G33">
        <f>Tabla1[[#This Row],[RECUPEROS]]/Tabla1[[#This Row],[METAS]]</f>
        <v>0</v>
      </c>
    </row>
    <row r="34" spans="1:7" x14ac:dyDescent="0.25">
      <c r="A34" t="s">
        <v>50</v>
      </c>
      <c r="B34" t="s">
        <v>1245</v>
      </c>
      <c r="C34" t="s">
        <v>1239</v>
      </c>
      <c r="D34" t="s">
        <v>1141</v>
      </c>
      <c r="E34">
        <v>7502.7381390740802</v>
      </c>
      <c r="F34">
        <f>VLOOKUP(Tabla1[[#This Row],[ASESOR]],DATA_MAYO_2026[[ASER_]:[R_M]],24,0)</f>
        <v>200</v>
      </c>
      <c r="G34">
        <f>Tabla1[[#This Row],[RECUPEROS]]/Tabla1[[#This Row],[METAS]]</f>
        <v>2.665693461409839E-2</v>
      </c>
    </row>
    <row r="35" spans="1:7" x14ac:dyDescent="0.25">
      <c r="A35" t="s">
        <v>11</v>
      </c>
      <c r="B35" t="s">
        <v>1245</v>
      </c>
      <c r="C35" t="s">
        <v>1240</v>
      </c>
      <c r="D35" t="s">
        <v>1140</v>
      </c>
      <c r="E35">
        <v>25321.741219375021</v>
      </c>
      <c r="F35">
        <f>VLOOKUP(Tabla1[[#This Row],[ASESOR]],DATA_MAYO_2026[[ASER_]:[R_M]],24,0)</f>
        <v>1400</v>
      </c>
      <c r="G35">
        <f>Tabla1[[#This Row],[RECUPEROS]]/Tabla1[[#This Row],[METAS]]</f>
        <v>5.528845697738926E-2</v>
      </c>
    </row>
    <row r="36" spans="1:7" x14ac:dyDescent="0.25">
      <c r="A36" t="s">
        <v>60</v>
      </c>
      <c r="B36" t="s">
        <v>1245</v>
      </c>
      <c r="C36" t="s">
        <v>1240</v>
      </c>
      <c r="D36" t="s">
        <v>1140</v>
      </c>
      <c r="E36">
        <v>45016.428834444487</v>
      </c>
      <c r="F36">
        <f>VLOOKUP(Tabla1[[#This Row],[ASESOR]],DATA_MAYO_2026[[ASER_]:[R_M]],24,0)</f>
        <v>4854.8</v>
      </c>
      <c r="G36">
        <f>Tabla1[[#This Row],[RECUPEROS]]/Tabla1[[#This Row],[METAS]]</f>
        <v>0.10784507180377072</v>
      </c>
    </row>
    <row r="37" spans="1:7" x14ac:dyDescent="0.25">
      <c r="A37" t="s">
        <v>78</v>
      </c>
      <c r="B37" t="s">
        <v>1245</v>
      </c>
      <c r="C37" t="s">
        <v>1240</v>
      </c>
      <c r="D37" t="s">
        <v>1140</v>
      </c>
      <c r="E37">
        <v>44834.41242829393</v>
      </c>
      <c r="F37" t="e">
        <f>VLOOKUP(Tabla1[[#This Row],[ASESOR]],DATA_MAYO_2026[[ASER_]:[R_M]],24,0)</f>
        <v>#N/A</v>
      </c>
      <c r="G37" t="e">
        <f>Tabla1[[#This Row],[RECUPEROS]]/Tabla1[[#This Row],[METAS]]</f>
        <v>#N/A</v>
      </c>
    </row>
    <row r="38" spans="1:7" x14ac:dyDescent="0.25">
      <c r="A38" t="s">
        <v>599</v>
      </c>
      <c r="B38" t="s">
        <v>1245</v>
      </c>
      <c r="C38" t="s">
        <v>1240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1245</v>
      </c>
      <c r="C39" t="s">
        <v>1241</v>
      </c>
      <c r="D39" t="s">
        <v>1139</v>
      </c>
      <c r="E39">
        <v>24071.284862862674</v>
      </c>
      <c r="F39">
        <f>VLOOKUP(Tabla1[[#This Row],[ASESOR]],DATA_MAYO_2026[[ASER_]:[R_M]],24,0)</f>
        <v>0</v>
      </c>
      <c r="G39">
        <f>Tabla1[[#This Row],[RECUPEROS]]/Tabla1[[#This Row],[METAS]]</f>
        <v>0</v>
      </c>
    </row>
    <row r="40" spans="1:7" x14ac:dyDescent="0.25">
      <c r="A40" t="s">
        <v>73</v>
      </c>
      <c r="B40" t="s">
        <v>1245</v>
      </c>
      <c r="C40" t="s">
        <v>1241</v>
      </c>
      <c r="D40" t="s">
        <v>1139</v>
      </c>
      <c r="E40">
        <v>7502.7381390740802</v>
      </c>
      <c r="F40">
        <f>VLOOKUP(Tabla1[[#This Row],[ASESOR]],DATA_MAYO_2026[[ASER_]:[R_M]],24,0)</f>
        <v>1900</v>
      </c>
      <c r="G40">
        <f>Tabla1[[#This Row],[RECUPEROS]]/Tabla1[[#This Row],[METAS]]</f>
        <v>0.2532408788339347</v>
      </c>
    </row>
    <row r="41" spans="1:7" x14ac:dyDescent="0.25">
      <c r="A41" t="s">
        <v>109</v>
      </c>
      <c r="B41" t="s">
        <v>1245</v>
      </c>
      <c r="C41" t="s">
        <v>1241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1245</v>
      </c>
      <c r="C42" t="s">
        <v>1241</v>
      </c>
      <c r="D42" t="s">
        <v>1139</v>
      </c>
      <c r="E42">
        <v>42202.902032291706</v>
      </c>
      <c r="F42">
        <f>VLOOKUP(Tabla1[[#This Row],[ASESOR]],DATA_MAYO_2026[[ASER_]:[R_M]],24,0)</f>
        <v>3170</v>
      </c>
      <c r="G42">
        <f>Tabla1[[#This Row],[RECUPEROS]]/Tabla1[[#This Row],[METAS]]</f>
        <v>7.5113317979281682E-2</v>
      </c>
    </row>
    <row r="43" spans="1:7" x14ac:dyDescent="0.25">
      <c r="A43" t="s">
        <v>32</v>
      </c>
      <c r="B43" t="s">
        <v>1245</v>
      </c>
      <c r="C43" t="s">
        <v>1242</v>
      </c>
      <c r="D43" t="s">
        <v>1138</v>
      </c>
      <c r="E43">
        <v>24071.284862862674</v>
      </c>
      <c r="F43">
        <f>VLOOKUP(Tabla1[[#This Row],[ASESOR]],DATA_MAYO_2026[[ASER_]:[R_M]],24,0)</f>
        <v>2800</v>
      </c>
      <c r="G43">
        <f>Tabla1[[#This Row],[RECUPEROS]]/Tabla1[[#This Row],[METAS]]</f>
        <v>0.11632116922515662</v>
      </c>
    </row>
    <row r="44" spans="1:7" x14ac:dyDescent="0.25">
      <c r="A44" t="s">
        <v>26</v>
      </c>
      <c r="B44" t="s">
        <v>1245</v>
      </c>
      <c r="C44" t="s">
        <v>1242</v>
      </c>
      <c r="D44" t="s">
        <v>1138</v>
      </c>
      <c r="E44">
        <v>18444.231258557116</v>
      </c>
      <c r="F44">
        <f>VLOOKUP(Tabla1[[#This Row],[ASESOR]],DATA_MAYO_2026[[ASER_]:[R_M]],24,0)</f>
        <v>238</v>
      </c>
      <c r="G44">
        <f>Tabla1[[#This Row],[RECUPEROS]]/Tabla1[[#This Row],[METAS]]</f>
        <v>1.2903763603027965E-2</v>
      </c>
    </row>
    <row r="45" spans="1:7" x14ac:dyDescent="0.25">
      <c r="A45" t="s">
        <v>22</v>
      </c>
      <c r="B45" t="s">
        <v>1245</v>
      </c>
      <c r="C45" t="s">
        <v>1242</v>
      </c>
      <c r="D45" t="s">
        <v>1138</v>
      </c>
      <c r="E45">
        <v>24071.284862862674</v>
      </c>
      <c r="F45">
        <f>VLOOKUP(Tabla1[[#This Row],[ASESOR]],DATA_MAYO_2026[[ASER_]:[R_M]],24,0)</f>
        <v>1905</v>
      </c>
      <c r="G45">
        <f>Tabla1[[#This Row],[RECUPEROS]]/Tabla1[[#This Row],[METAS]]</f>
        <v>7.9139938347829772E-2</v>
      </c>
    </row>
    <row r="46" spans="1:7" x14ac:dyDescent="0.25">
      <c r="A46" t="s">
        <v>42</v>
      </c>
      <c r="B46" t="s">
        <v>1245</v>
      </c>
      <c r="C46" t="s">
        <v>1242</v>
      </c>
      <c r="D46" t="s">
        <v>1138</v>
      </c>
      <c r="E46">
        <v>24071.284862862674</v>
      </c>
      <c r="F46">
        <f>VLOOKUP(Tabla1[[#This Row],[ASESOR]],DATA_MAYO_2026[[ASER_]:[R_M]],24,0)</f>
        <v>0</v>
      </c>
      <c r="G46">
        <f>Tabla1[[#This Row],[RECUPEROS]]/Tabla1[[#This Row],[METAS]]</f>
        <v>0</v>
      </c>
    </row>
    <row r="47" spans="1:7" x14ac:dyDescent="0.25">
      <c r="A47" t="s">
        <v>34</v>
      </c>
      <c r="B47" t="s">
        <v>1245</v>
      </c>
      <c r="C47" t="s">
        <v>1243</v>
      </c>
      <c r="D47" t="s">
        <v>1137</v>
      </c>
      <c r="E47">
        <v>25321.741219375021</v>
      </c>
      <c r="F47">
        <f>VLOOKUP(Tabla1[[#This Row],[ASESOR]],DATA_MAYO_2026[[ASER_]:[R_M]],24,0)</f>
        <v>600</v>
      </c>
      <c r="G47">
        <f>Tabla1[[#This Row],[RECUPEROS]]/Tabla1[[#This Row],[METAS]]</f>
        <v>2.3695052990309683E-2</v>
      </c>
    </row>
    <row r="48" spans="1:7" x14ac:dyDescent="0.25">
      <c r="A48" t="s">
        <v>24</v>
      </c>
      <c r="B48" t="s">
        <v>1245</v>
      </c>
      <c r="C48" t="s">
        <v>1243</v>
      </c>
      <c r="D48" t="s">
        <v>1137</v>
      </c>
      <c r="E48">
        <v>42202.902032291706</v>
      </c>
      <c r="F48">
        <f>VLOOKUP(Tabla1[[#This Row],[ASESOR]],DATA_MAYO_2026[[ASER_]:[R_M]],24,0)</f>
        <v>2500</v>
      </c>
      <c r="G48">
        <f>Tabla1[[#This Row],[RECUPEROS]]/Tabla1[[#This Row],[METAS]]</f>
        <v>5.9237632475774196E-2</v>
      </c>
    </row>
    <row r="49" spans="1:7" x14ac:dyDescent="0.25">
      <c r="A49" t="s">
        <v>105</v>
      </c>
      <c r="B49" t="s">
        <v>1245</v>
      </c>
      <c r="C49" t="s">
        <v>1243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1245</v>
      </c>
      <c r="C50" t="s">
        <v>1243</v>
      </c>
      <c r="D50" t="s">
        <v>1137</v>
      </c>
      <c r="E50">
        <v>7502.7381390740802</v>
      </c>
      <c r="F50">
        <f>VLOOKUP(Tabla1[[#This Row],[ASESOR]],DATA_MAYO_2026[[ASER_]:[R_M]],24,0)</f>
        <v>0</v>
      </c>
      <c r="G50">
        <f>Tabla1[[#This Row],[RECUPEROS]]/Tabla1[[#This Row],[METAS]]</f>
        <v>0</v>
      </c>
    </row>
    <row r="51" spans="1:7" x14ac:dyDescent="0.25">
      <c r="A51" t="s">
        <v>16</v>
      </c>
      <c r="B51" t="s">
        <v>1246</v>
      </c>
      <c r="C51" t="s">
        <v>1202</v>
      </c>
      <c r="D51" t="s">
        <v>1219</v>
      </c>
      <c r="E51" t="s">
        <v>548</v>
      </c>
      <c r="F51" t="e">
        <f>VLOOKUP(Tabla1[[#This Row],[ASESOR]],DATA_MAYO_2026[[ASER_]:[R_M]],24,0)</f>
        <v>#N/A</v>
      </c>
      <c r="G51" t="e">
        <f>Tabla1[[#This Row],[RECUPEROS]]/Tabla1[[#This Row],[METAS]]</f>
        <v>#N/A</v>
      </c>
    </row>
    <row r="52" spans="1:7" x14ac:dyDescent="0.25">
      <c r="A52" t="s">
        <v>91</v>
      </c>
      <c r="B52" t="s">
        <v>1246</v>
      </c>
      <c r="C52" t="s">
        <v>1202</v>
      </c>
      <c r="D52" t="s">
        <v>1219</v>
      </c>
      <c r="E52" t="s">
        <v>548</v>
      </c>
      <c r="F52" t="e">
        <f>VLOOKUP(Tabla1[[#This Row],[ASESOR]],DATA_MAYO_2026[[ASER_]:[R_M]],24,0)</f>
        <v>#N/A</v>
      </c>
      <c r="G52" t="e">
        <f>Tabla1[[#This Row],[RECUPEROS]]/Tabla1[[#This Row],[METAS]]</f>
        <v>#N/A</v>
      </c>
    </row>
    <row r="53" spans="1:7" x14ac:dyDescent="0.25">
      <c r="A53" t="s">
        <v>1159</v>
      </c>
      <c r="B53" t="s">
        <v>1246</v>
      </c>
      <c r="C53" t="s">
        <v>1202</v>
      </c>
      <c r="D53" t="s">
        <v>1219</v>
      </c>
      <c r="E53" t="s">
        <v>548</v>
      </c>
      <c r="F53" t="e">
        <f>VLOOKUP(Tabla1[[#This Row],[ASESOR]],DATA_MAYO_2026[[ASER_]:[R_M]],24,0)</f>
        <v>#N/A</v>
      </c>
      <c r="G53" t="e">
        <f>Tabla1[[#This Row],[RECUPEROS]]/Tabla1[[#This Row],[METAS]]</f>
        <v>#N/A</v>
      </c>
    </row>
    <row r="54" spans="1:7" x14ac:dyDescent="0.25">
      <c r="A54" t="s">
        <v>1160</v>
      </c>
      <c r="B54" t="s">
        <v>1246</v>
      </c>
      <c r="C54" t="s">
        <v>1202</v>
      </c>
      <c r="D54" t="s">
        <v>1219</v>
      </c>
      <c r="E54" t="s">
        <v>548</v>
      </c>
      <c r="F54" t="e">
        <f>VLOOKUP(Tabla1[[#This Row],[ASESOR]],DATA_MAYO_2026[[ASER_]:[R_M]],24,0)</f>
        <v>#N/A</v>
      </c>
      <c r="G54" t="e">
        <f>Tabla1[[#This Row],[RECUPEROS]]/Tabla1[[#This Row],[METAS]]</f>
        <v>#N/A</v>
      </c>
    </row>
    <row r="55" spans="1:7" x14ac:dyDescent="0.25">
      <c r="A55" t="s">
        <v>1161</v>
      </c>
      <c r="B55" t="s">
        <v>1246</v>
      </c>
      <c r="C55" t="s">
        <v>1202</v>
      </c>
      <c r="D55" t="s">
        <v>1219</v>
      </c>
      <c r="E55" t="s">
        <v>548</v>
      </c>
      <c r="F55" t="e">
        <f>VLOOKUP(Tabla1[[#This Row],[ASESOR]],DATA_MAYO_2026[[ASER_]:[R_M]],24,0)</f>
        <v>#N/A</v>
      </c>
      <c r="G55" t="e">
        <f>Tabla1[[#This Row],[RECUPEROS]]/Tabla1[[#This Row],[METAS]]</f>
        <v>#N/A</v>
      </c>
    </row>
    <row r="56" spans="1:7" x14ac:dyDescent="0.25">
      <c r="A56" t="s">
        <v>66</v>
      </c>
      <c r="B56" t="s">
        <v>1246</v>
      </c>
      <c r="C56" t="s">
        <v>1203</v>
      </c>
      <c r="D56" t="s">
        <v>1220</v>
      </c>
      <c r="E56" t="s">
        <v>548</v>
      </c>
      <c r="F56" t="e">
        <f>VLOOKUP(Tabla1[[#This Row],[ASESOR]],DATA_MAYO_2026[[ASER_]:[R_M]],24,0)</f>
        <v>#N/A</v>
      </c>
      <c r="G56" t="e">
        <f>Tabla1[[#This Row],[RECUPEROS]]/Tabla1[[#This Row],[METAS]]</f>
        <v>#N/A</v>
      </c>
    </row>
    <row r="57" spans="1:7" x14ac:dyDescent="0.25">
      <c r="A57" t="s">
        <v>1162</v>
      </c>
      <c r="B57" t="s">
        <v>1246</v>
      </c>
      <c r="C57" t="s">
        <v>1203</v>
      </c>
      <c r="D57" t="s">
        <v>1220</v>
      </c>
      <c r="E57" t="s">
        <v>548</v>
      </c>
      <c r="F57" t="e">
        <f>VLOOKUP(Tabla1[[#This Row],[ASESOR]],DATA_MAYO_2026[[ASER_]:[R_M]],24,0)</f>
        <v>#N/A</v>
      </c>
      <c r="G57" t="e">
        <f>Tabla1[[#This Row],[RECUPEROS]]/Tabla1[[#This Row],[METAS]]</f>
        <v>#N/A</v>
      </c>
    </row>
    <row r="58" spans="1:7" x14ac:dyDescent="0.25">
      <c r="A58" t="s">
        <v>1163</v>
      </c>
      <c r="B58" t="s">
        <v>1246</v>
      </c>
      <c r="C58" t="s">
        <v>1203</v>
      </c>
      <c r="D58" t="s">
        <v>1220</v>
      </c>
      <c r="E58" t="s">
        <v>548</v>
      </c>
      <c r="F58" t="e">
        <f>VLOOKUP(Tabla1[[#This Row],[ASESOR]],DATA_MAYO_2026[[ASER_]:[R_M]],24,0)</f>
        <v>#N/A</v>
      </c>
      <c r="G58" t="e">
        <f>Tabla1[[#This Row],[RECUPEROS]]/Tabla1[[#This Row],[METAS]]</f>
        <v>#N/A</v>
      </c>
    </row>
    <row r="59" spans="1:7" x14ac:dyDescent="0.25">
      <c r="A59" t="s">
        <v>1164</v>
      </c>
      <c r="B59" t="s">
        <v>1246</v>
      </c>
      <c r="C59" t="s">
        <v>1203</v>
      </c>
      <c r="D59" t="s">
        <v>1220</v>
      </c>
      <c r="E59" t="s">
        <v>548</v>
      </c>
      <c r="F59" t="e">
        <f>VLOOKUP(Tabla1[[#This Row],[ASESOR]],DATA_MAYO_2026[[ASER_]:[R_M]],24,0)</f>
        <v>#N/A</v>
      </c>
      <c r="G59" t="e">
        <f>Tabla1[[#This Row],[RECUPEROS]]/Tabla1[[#This Row],[METAS]]</f>
        <v>#N/A</v>
      </c>
    </row>
    <row r="60" spans="1:7" x14ac:dyDescent="0.25">
      <c r="A60" t="s">
        <v>1165</v>
      </c>
      <c r="B60" t="s">
        <v>1246</v>
      </c>
      <c r="C60" t="s">
        <v>1204</v>
      </c>
      <c r="D60" t="s">
        <v>1221</v>
      </c>
      <c r="E60" t="s">
        <v>548</v>
      </c>
      <c r="F60" t="e">
        <f>VLOOKUP(Tabla1[[#This Row],[ASESOR]],DATA_MAYO_2026[[ASER_]:[R_M]],24,0)</f>
        <v>#N/A</v>
      </c>
      <c r="G60" t="e">
        <f>Tabla1[[#This Row],[RECUPEROS]]/Tabla1[[#This Row],[METAS]]</f>
        <v>#N/A</v>
      </c>
    </row>
    <row r="61" spans="1:7" x14ac:dyDescent="0.25">
      <c r="A61" t="s">
        <v>1166</v>
      </c>
      <c r="B61" t="s">
        <v>1246</v>
      </c>
      <c r="C61" t="s">
        <v>1204</v>
      </c>
      <c r="D61" t="s">
        <v>1221</v>
      </c>
      <c r="E61" t="s">
        <v>548</v>
      </c>
      <c r="F61" t="e">
        <f>VLOOKUP(Tabla1[[#This Row],[ASESOR]],DATA_MAYO_2026[[ASER_]:[R_M]],24,0)</f>
        <v>#N/A</v>
      </c>
      <c r="G61" t="e">
        <f>Tabla1[[#This Row],[RECUPEROS]]/Tabla1[[#This Row],[METAS]]</f>
        <v>#N/A</v>
      </c>
    </row>
    <row r="62" spans="1:7" x14ac:dyDescent="0.25">
      <c r="A62" t="s">
        <v>1167</v>
      </c>
      <c r="B62" t="s">
        <v>1246</v>
      </c>
      <c r="C62" t="s">
        <v>1204</v>
      </c>
      <c r="D62" t="s">
        <v>1221</v>
      </c>
      <c r="E62" t="s">
        <v>548</v>
      </c>
      <c r="F62" t="e">
        <f>VLOOKUP(Tabla1[[#This Row],[ASESOR]],DATA_MAYO_2026[[ASER_]:[R_M]],24,0)</f>
        <v>#N/A</v>
      </c>
      <c r="G62" t="e">
        <f>Tabla1[[#This Row],[RECUPEROS]]/Tabla1[[#This Row],[METAS]]</f>
        <v>#N/A</v>
      </c>
    </row>
    <row r="63" spans="1:7" x14ac:dyDescent="0.25">
      <c r="A63" t="s">
        <v>1168</v>
      </c>
      <c r="B63" t="s">
        <v>1246</v>
      </c>
      <c r="C63" t="s">
        <v>1204</v>
      </c>
      <c r="D63" t="s">
        <v>1221</v>
      </c>
      <c r="E63" t="s">
        <v>548</v>
      </c>
      <c r="F63" t="e">
        <f>VLOOKUP(Tabla1[[#This Row],[ASESOR]],DATA_MAYO_2026[[ASER_]:[R_M]],24,0)</f>
        <v>#N/A</v>
      </c>
      <c r="G63" t="e">
        <f>Tabla1[[#This Row],[RECUPEROS]]/Tabla1[[#This Row],[METAS]]</f>
        <v>#N/A</v>
      </c>
    </row>
    <row r="64" spans="1:7" x14ac:dyDescent="0.25">
      <c r="A64" t="s">
        <v>1169</v>
      </c>
      <c r="B64" t="s">
        <v>1246</v>
      </c>
      <c r="C64" t="s">
        <v>1205</v>
      </c>
      <c r="D64" t="s">
        <v>1222</v>
      </c>
      <c r="E64" t="s">
        <v>548</v>
      </c>
      <c r="F64" t="e">
        <f>VLOOKUP(Tabla1[[#This Row],[ASESOR]],DATA_MAYO_2026[[ASER_]:[R_M]],24,0)</f>
        <v>#N/A</v>
      </c>
      <c r="G64" t="e">
        <f>Tabla1[[#This Row],[RECUPEROS]]/Tabla1[[#This Row],[METAS]]</f>
        <v>#N/A</v>
      </c>
    </row>
    <row r="65" spans="1:7" x14ac:dyDescent="0.25">
      <c r="A65" t="s">
        <v>1170</v>
      </c>
      <c r="B65" t="s">
        <v>1246</v>
      </c>
      <c r="C65" t="s">
        <v>1205</v>
      </c>
      <c r="D65" t="s">
        <v>1222</v>
      </c>
      <c r="E65" t="s">
        <v>548</v>
      </c>
      <c r="F65" t="e">
        <f>VLOOKUP(Tabla1[[#This Row],[ASESOR]],DATA_MAYO_2026[[ASER_]:[R_M]],24,0)</f>
        <v>#N/A</v>
      </c>
      <c r="G65" t="e">
        <f>Tabla1[[#This Row],[RECUPEROS]]/Tabla1[[#This Row],[METAS]]</f>
        <v>#N/A</v>
      </c>
    </row>
    <row r="66" spans="1:7" x14ac:dyDescent="0.25">
      <c r="A66" t="s">
        <v>1171</v>
      </c>
      <c r="B66" t="s">
        <v>1246</v>
      </c>
      <c r="C66" t="s">
        <v>1205</v>
      </c>
      <c r="D66" t="s">
        <v>1222</v>
      </c>
      <c r="E66" t="s">
        <v>548</v>
      </c>
      <c r="F66" t="e">
        <f>VLOOKUP(Tabla1[[#This Row],[ASESOR]],DATA_MAYO_2026[[ASER_]:[R_M]],24,0)</f>
        <v>#N/A</v>
      </c>
      <c r="G66" t="e">
        <f>Tabla1[[#This Row],[RECUPEROS]]/Tabla1[[#This Row],[METAS]]</f>
        <v>#N/A</v>
      </c>
    </row>
    <row r="67" spans="1:7" x14ac:dyDescent="0.25">
      <c r="A67" t="s">
        <v>1172</v>
      </c>
      <c r="B67" t="s">
        <v>1246</v>
      </c>
      <c r="C67" t="s">
        <v>1205</v>
      </c>
      <c r="D67" t="s">
        <v>1222</v>
      </c>
      <c r="E67" t="s">
        <v>548</v>
      </c>
      <c r="F67" t="e">
        <f>VLOOKUP(Tabla1[[#This Row],[ASESOR]],DATA_MAYO_2026[[ASER_]:[R_M]],24,0)</f>
        <v>#N/A</v>
      </c>
      <c r="G67" t="e">
        <f>Tabla1[[#This Row],[RECUPEROS]]/Tabla1[[#This Row],[METAS]]</f>
        <v>#N/A</v>
      </c>
    </row>
    <row r="68" spans="1:7" x14ac:dyDescent="0.25">
      <c r="A68" t="s">
        <v>28</v>
      </c>
      <c r="B68" t="s">
        <v>1246</v>
      </c>
      <c r="C68" t="s">
        <v>1206</v>
      </c>
      <c r="D68" t="s">
        <v>1223</v>
      </c>
      <c r="E68" t="s">
        <v>548</v>
      </c>
      <c r="F68" t="e">
        <f>VLOOKUP(Tabla1[[#This Row],[ASESOR]],DATA_MAYO_2026[[ASER_]:[R_M]],24,0)</f>
        <v>#N/A</v>
      </c>
      <c r="G68" t="e">
        <f>Tabla1[[#This Row],[RECUPEROS]]/Tabla1[[#This Row],[METAS]]</f>
        <v>#N/A</v>
      </c>
    </row>
    <row r="69" spans="1:7" x14ac:dyDescent="0.25">
      <c r="A69" t="s">
        <v>1173</v>
      </c>
      <c r="B69" t="s">
        <v>1246</v>
      </c>
      <c r="C69" t="s">
        <v>1206</v>
      </c>
      <c r="D69" t="s">
        <v>1223</v>
      </c>
      <c r="E69" t="s">
        <v>548</v>
      </c>
      <c r="F69" t="e">
        <f>VLOOKUP(Tabla1[[#This Row],[ASESOR]],DATA_MAYO_2026[[ASER_]:[R_M]],24,0)</f>
        <v>#N/A</v>
      </c>
      <c r="G69" t="e">
        <f>Tabla1[[#This Row],[RECUPEROS]]/Tabla1[[#This Row],[METAS]]</f>
        <v>#N/A</v>
      </c>
    </row>
    <row r="70" spans="1:7" x14ac:dyDescent="0.25">
      <c r="A70" t="s">
        <v>1174</v>
      </c>
      <c r="B70" t="s">
        <v>1246</v>
      </c>
      <c r="C70" t="s">
        <v>1206</v>
      </c>
      <c r="D70" t="s">
        <v>1223</v>
      </c>
      <c r="E70" t="s">
        <v>548</v>
      </c>
      <c r="F70" t="e">
        <f>VLOOKUP(Tabla1[[#This Row],[ASESOR]],DATA_MAYO_2026[[ASER_]:[R_M]],24,0)</f>
        <v>#N/A</v>
      </c>
      <c r="G70" t="e">
        <f>Tabla1[[#This Row],[RECUPEROS]]/Tabla1[[#This Row],[METAS]]</f>
        <v>#N/A</v>
      </c>
    </row>
    <row r="71" spans="1:7" x14ac:dyDescent="0.25">
      <c r="A71" t="s">
        <v>1175</v>
      </c>
      <c r="B71" t="s">
        <v>1246</v>
      </c>
      <c r="C71" t="s">
        <v>1206</v>
      </c>
      <c r="D71" t="s">
        <v>1223</v>
      </c>
      <c r="E71" t="s">
        <v>548</v>
      </c>
      <c r="F71" t="e">
        <f>VLOOKUP(Tabla1[[#This Row],[ASESOR]],DATA_MAYO_2026[[ASER_]:[R_M]],24,0)</f>
        <v>#N/A</v>
      </c>
      <c r="G71" t="e">
        <f>Tabla1[[#This Row],[RECUPEROS]]/Tabla1[[#This Row],[METAS]]</f>
        <v>#N/A</v>
      </c>
    </row>
    <row r="72" spans="1:7" x14ac:dyDescent="0.25">
      <c r="A72" t="s">
        <v>1176</v>
      </c>
      <c r="B72" t="s">
        <v>1246</v>
      </c>
      <c r="C72" t="s">
        <v>1207</v>
      </c>
      <c r="D72" t="s">
        <v>1224</v>
      </c>
      <c r="E72" t="s">
        <v>548</v>
      </c>
      <c r="F72" t="e">
        <f>VLOOKUP(Tabla1[[#This Row],[ASESOR]],DATA_MAYO_2026[[ASER_]:[R_M]],24,0)</f>
        <v>#N/A</v>
      </c>
      <c r="G72" t="e">
        <f>Tabla1[[#This Row],[RECUPEROS]]/Tabla1[[#This Row],[METAS]]</f>
        <v>#N/A</v>
      </c>
    </row>
    <row r="73" spans="1:7" x14ac:dyDescent="0.25">
      <c r="A73" t="s">
        <v>1177</v>
      </c>
      <c r="B73" t="s">
        <v>1246</v>
      </c>
      <c r="C73" t="s">
        <v>1207</v>
      </c>
      <c r="D73" t="s">
        <v>1224</v>
      </c>
      <c r="E73" t="s">
        <v>548</v>
      </c>
      <c r="F73" t="e">
        <f>VLOOKUP(Tabla1[[#This Row],[ASESOR]],DATA_MAYO_2026[[ASER_]:[R_M]],24,0)</f>
        <v>#N/A</v>
      </c>
      <c r="G73" t="e">
        <f>Tabla1[[#This Row],[RECUPEROS]]/Tabla1[[#This Row],[METAS]]</f>
        <v>#N/A</v>
      </c>
    </row>
    <row r="74" spans="1:7" x14ac:dyDescent="0.25">
      <c r="A74" t="s">
        <v>1178</v>
      </c>
      <c r="B74" t="s">
        <v>1246</v>
      </c>
      <c r="C74" t="s">
        <v>1207</v>
      </c>
      <c r="D74" t="s">
        <v>1224</v>
      </c>
      <c r="E74" t="s">
        <v>548</v>
      </c>
      <c r="F74" t="e">
        <f>VLOOKUP(Tabla1[[#This Row],[ASESOR]],DATA_MAYO_2026[[ASER_]:[R_M]],24,0)</f>
        <v>#N/A</v>
      </c>
      <c r="G74" t="e">
        <f>Tabla1[[#This Row],[RECUPEROS]]/Tabla1[[#This Row],[METAS]]</f>
        <v>#N/A</v>
      </c>
    </row>
    <row r="75" spans="1:7" x14ac:dyDescent="0.25">
      <c r="A75" t="s">
        <v>1179</v>
      </c>
      <c r="B75" t="s">
        <v>1246</v>
      </c>
      <c r="C75" t="s">
        <v>1207</v>
      </c>
      <c r="D75" t="s">
        <v>1224</v>
      </c>
      <c r="E75" t="s">
        <v>548</v>
      </c>
      <c r="F75" t="e">
        <f>VLOOKUP(Tabla1[[#This Row],[ASESOR]],DATA_MAYO_2026[[ASER_]:[R_M]],24,0)</f>
        <v>#N/A</v>
      </c>
      <c r="G75" t="e">
        <f>Tabla1[[#This Row],[RECUPEROS]]/Tabla1[[#This Row],[METAS]]</f>
        <v>#N/A</v>
      </c>
    </row>
    <row r="76" spans="1:7" x14ac:dyDescent="0.25">
      <c r="A76" t="s">
        <v>1180</v>
      </c>
      <c r="B76" t="s">
        <v>1246</v>
      </c>
      <c r="C76" t="s">
        <v>1208</v>
      </c>
      <c r="D76" t="s">
        <v>1225</v>
      </c>
      <c r="E76" t="s">
        <v>548</v>
      </c>
      <c r="F76" t="e">
        <f>VLOOKUP(Tabla1[[#This Row],[ASESOR]],DATA_MAYO_2026[[ASER_]:[R_M]],24,0)</f>
        <v>#N/A</v>
      </c>
      <c r="G76" t="e">
        <f>Tabla1[[#This Row],[RECUPEROS]]/Tabla1[[#This Row],[METAS]]</f>
        <v>#N/A</v>
      </c>
    </row>
    <row r="77" spans="1:7" x14ac:dyDescent="0.25">
      <c r="A77" t="s">
        <v>1181</v>
      </c>
      <c r="B77" t="s">
        <v>1246</v>
      </c>
      <c r="C77" t="s">
        <v>1208</v>
      </c>
      <c r="D77" t="s">
        <v>1225</v>
      </c>
      <c r="E77" t="s">
        <v>548</v>
      </c>
      <c r="F77" t="e">
        <f>VLOOKUP(Tabla1[[#This Row],[ASESOR]],DATA_MAYO_2026[[ASER_]:[R_M]],24,0)</f>
        <v>#N/A</v>
      </c>
      <c r="G77" t="e">
        <f>Tabla1[[#This Row],[RECUPEROS]]/Tabla1[[#This Row],[METAS]]</f>
        <v>#N/A</v>
      </c>
    </row>
    <row r="78" spans="1:7" x14ac:dyDescent="0.25">
      <c r="A78" t="s">
        <v>1182</v>
      </c>
      <c r="B78" t="s">
        <v>1246</v>
      </c>
      <c r="C78" t="s">
        <v>1208</v>
      </c>
      <c r="D78" t="s">
        <v>1225</v>
      </c>
      <c r="E78" t="s">
        <v>548</v>
      </c>
      <c r="F78" t="e">
        <f>VLOOKUP(Tabla1[[#This Row],[ASESOR]],DATA_MAYO_2026[[ASER_]:[R_M]],24,0)</f>
        <v>#N/A</v>
      </c>
      <c r="G78" t="e">
        <f>Tabla1[[#This Row],[RECUPEROS]]/Tabla1[[#This Row],[METAS]]</f>
        <v>#N/A</v>
      </c>
    </row>
    <row r="79" spans="1:7" x14ac:dyDescent="0.25">
      <c r="A79" t="s">
        <v>1183</v>
      </c>
      <c r="B79" t="s">
        <v>1246</v>
      </c>
      <c r="C79" t="s">
        <v>1208</v>
      </c>
      <c r="D79" t="s">
        <v>1225</v>
      </c>
      <c r="E79" t="s">
        <v>548</v>
      </c>
      <c r="F79" t="e">
        <f>VLOOKUP(Tabla1[[#This Row],[ASESOR]],DATA_MAYO_2026[[ASER_]:[R_M]],24,0)</f>
        <v>#N/A</v>
      </c>
      <c r="G79" t="e">
        <f>Tabla1[[#This Row],[RECUPEROS]]/Tabla1[[#This Row],[METAS]]</f>
        <v>#N/A</v>
      </c>
    </row>
    <row r="80" spans="1:7" x14ac:dyDescent="0.25">
      <c r="A80" t="s">
        <v>1184</v>
      </c>
      <c r="B80" t="s">
        <v>1246</v>
      </c>
      <c r="C80" t="s">
        <v>1209</v>
      </c>
      <c r="D80" t="s">
        <v>1226</v>
      </c>
      <c r="E80" t="s">
        <v>548</v>
      </c>
      <c r="F80" t="e">
        <f>VLOOKUP(Tabla1[[#This Row],[ASESOR]],DATA_MAYO_2026[[ASER_]:[R_M]],24,0)</f>
        <v>#N/A</v>
      </c>
      <c r="G80" t="e">
        <f>Tabla1[[#This Row],[RECUPEROS]]/Tabla1[[#This Row],[METAS]]</f>
        <v>#N/A</v>
      </c>
    </row>
    <row r="81" spans="1:7" x14ac:dyDescent="0.25">
      <c r="A81" t="s">
        <v>1185</v>
      </c>
      <c r="B81" t="s">
        <v>1246</v>
      </c>
      <c r="C81" t="s">
        <v>1209</v>
      </c>
      <c r="D81" t="s">
        <v>1226</v>
      </c>
      <c r="E81" t="s">
        <v>548</v>
      </c>
      <c r="F81" t="e">
        <f>VLOOKUP(Tabla1[[#This Row],[ASESOR]],DATA_MAYO_2026[[ASER_]:[R_M]],24,0)</f>
        <v>#N/A</v>
      </c>
      <c r="G81" t="e">
        <f>Tabla1[[#This Row],[RECUPEROS]]/Tabla1[[#This Row],[METAS]]</f>
        <v>#N/A</v>
      </c>
    </row>
    <row r="82" spans="1:7" x14ac:dyDescent="0.25">
      <c r="A82" t="s">
        <v>1186</v>
      </c>
      <c r="B82" t="s">
        <v>1246</v>
      </c>
      <c r="C82" t="s">
        <v>1209</v>
      </c>
      <c r="D82" t="s">
        <v>1226</v>
      </c>
      <c r="E82" t="s">
        <v>548</v>
      </c>
      <c r="F82" t="e">
        <f>VLOOKUP(Tabla1[[#This Row],[ASESOR]],DATA_MAYO_2026[[ASER_]:[R_M]],24,0)</f>
        <v>#N/A</v>
      </c>
      <c r="G82" t="e">
        <f>Tabla1[[#This Row],[RECUPEROS]]/Tabla1[[#This Row],[METAS]]</f>
        <v>#N/A</v>
      </c>
    </row>
    <row r="83" spans="1:7" x14ac:dyDescent="0.25">
      <c r="A83" t="s">
        <v>1187</v>
      </c>
      <c r="B83" t="s">
        <v>1246</v>
      </c>
      <c r="C83" t="s">
        <v>1209</v>
      </c>
      <c r="D83" t="s">
        <v>1226</v>
      </c>
      <c r="E83" t="s">
        <v>548</v>
      </c>
      <c r="F83" t="e">
        <f>VLOOKUP(Tabla1[[#This Row],[ASESOR]],DATA_MAYO_2026[[ASER_]:[R_M]],24,0)</f>
        <v>#N/A</v>
      </c>
      <c r="G83" t="e">
        <f>Tabla1[[#This Row],[RECUPEROS]]/Tabla1[[#This Row],[METAS]]</f>
        <v>#N/A</v>
      </c>
    </row>
    <row r="84" spans="1:7" x14ac:dyDescent="0.25">
      <c r="A84" t="s">
        <v>1215</v>
      </c>
      <c r="B84" t="s">
        <v>1246</v>
      </c>
      <c r="C84" t="s">
        <v>1210</v>
      </c>
      <c r="D84" t="s">
        <v>1227</v>
      </c>
      <c r="E84" t="s">
        <v>548</v>
      </c>
      <c r="F84" t="e">
        <f>VLOOKUP(Tabla1[[#This Row],[ASESOR]],DATA_MAYO_2026[[ASER_]:[R_M]],24,0)</f>
        <v>#N/A</v>
      </c>
      <c r="G84" t="e">
        <f>Tabla1[[#This Row],[RECUPEROS]]/Tabla1[[#This Row],[METAS]]</f>
        <v>#N/A</v>
      </c>
    </row>
    <row r="85" spans="1:7" x14ac:dyDescent="0.25">
      <c r="A85" t="s">
        <v>1216</v>
      </c>
      <c r="B85" t="s">
        <v>1246</v>
      </c>
      <c r="C85" t="s">
        <v>1210</v>
      </c>
      <c r="D85" t="s">
        <v>1227</v>
      </c>
      <c r="E85" t="s">
        <v>548</v>
      </c>
      <c r="F85" t="e">
        <f>VLOOKUP(Tabla1[[#This Row],[ASESOR]],DATA_MAYO_2026[[ASER_]:[R_M]],24,0)</f>
        <v>#N/A</v>
      </c>
      <c r="G85" t="e">
        <f>Tabla1[[#This Row],[RECUPEROS]]/Tabla1[[#This Row],[METAS]]</f>
        <v>#N/A</v>
      </c>
    </row>
    <row r="86" spans="1:7" x14ac:dyDescent="0.25">
      <c r="A86" t="s">
        <v>1217</v>
      </c>
      <c r="B86" t="s">
        <v>1246</v>
      </c>
      <c r="C86" t="s">
        <v>1210</v>
      </c>
      <c r="D86" t="s">
        <v>1227</v>
      </c>
      <c r="E86" t="s">
        <v>548</v>
      </c>
      <c r="F86" t="e">
        <f>VLOOKUP(Tabla1[[#This Row],[ASESOR]],DATA_MAYO_2026[[ASER_]:[R_M]],24,0)</f>
        <v>#N/A</v>
      </c>
      <c r="G86" t="e">
        <f>Tabla1[[#This Row],[RECUPEROS]]/Tabla1[[#This Row],[METAS]]</f>
        <v>#N/A</v>
      </c>
    </row>
    <row r="87" spans="1:7" x14ac:dyDescent="0.25">
      <c r="A87" t="s">
        <v>1218</v>
      </c>
      <c r="B87" t="s">
        <v>1246</v>
      </c>
      <c r="C87" t="s">
        <v>1210</v>
      </c>
      <c r="D87" t="s">
        <v>1227</v>
      </c>
      <c r="E87" t="s">
        <v>548</v>
      </c>
      <c r="F87" t="e">
        <f>VLOOKUP(Tabla1[[#This Row],[ASESOR]],DATA_MAYO_2026[[ASER_]:[R_M]],24,0)</f>
        <v>#N/A</v>
      </c>
      <c r="G87" t="e">
        <f>Tabla1[[#This Row],[RECUPEROS]]/Tabla1[[#This Row],[METAS]]</f>
        <v>#N/A</v>
      </c>
    </row>
    <row r="88" spans="1:7" x14ac:dyDescent="0.25">
      <c r="A88" t="s">
        <v>1188</v>
      </c>
      <c r="B88" t="s">
        <v>1246</v>
      </c>
      <c r="C88" t="s">
        <v>1211</v>
      </c>
      <c r="D88" t="s">
        <v>1228</v>
      </c>
      <c r="E88" t="s">
        <v>548</v>
      </c>
      <c r="F88" t="e">
        <f>VLOOKUP(Tabla1[[#This Row],[ASESOR]],DATA_MAYO_2026[[ASER_]:[R_M]],24,0)</f>
        <v>#N/A</v>
      </c>
      <c r="G88" t="e">
        <f>Tabla1[[#This Row],[RECUPEROS]]/Tabla1[[#This Row],[METAS]]</f>
        <v>#N/A</v>
      </c>
    </row>
    <row r="89" spans="1:7" x14ac:dyDescent="0.25">
      <c r="A89" t="s">
        <v>1189</v>
      </c>
      <c r="B89" t="s">
        <v>1246</v>
      </c>
      <c r="C89" t="s">
        <v>1211</v>
      </c>
      <c r="D89" t="s">
        <v>1228</v>
      </c>
      <c r="E89" t="s">
        <v>548</v>
      </c>
      <c r="F89" t="e">
        <f>VLOOKUP(Tabla1[[#This Row],[ASESOR]],DATA_MAYO_2026[[ASER_]:[R_M]],24,0)</f>
        <v>#N/A</v>
      </c>
      <c r="G89" t="e">
        <f>Tabla1[[#This Row],[RECUPEROS]]/Tabla1[[#This Row],[METAS]]</f>
        <v>#N/A</v>
      </c>
    </row>
    <row r="90" spans="1:7" x14ac:dyDescent="0.25">
      <c r="A90" t="s">
        <v>1190</v>
      </c>
      <c r="B90" t="s">
        <v>1246</v>
      </c>
      <c r="C90" t="s">
        <v>1211</v>
      </c>
      <c r="D90" t="s">
        <v>1228</v>
      </c>
      <c r="E90" t="s">
        <v>548</v>
      </c>
      <c r="F90" t="e">
        <f>VLOOKUP(Tabla1[[#This Row],[ASESOR]],DATA_MAYO_2026[[ASER_]:[R_M]],24,0)</f>
        <v>#N/A</v>
      </c>
      <c r="G90" t="e">
        <f>Tabla1[[#This Row],[RECUPEROS]]/Tabla1[[#This Row],[METAS]]</f>
        <v>#N/A</v>
      </c>
    </row>
    <row r="91" spans="1:7" x14ac:dyDescent="0.25">
      <c r="A91" t="s">
        <v>1191</v>
      </c>
      <c r="B91" t="s">
        <v>1246</v>
      </c>
      <c r="C91" t="s">
        <v>1211</v>
      </c>
      <c r="D91" t="s">
        <v>1228</v>
      </c>
      <c r="E91" t="s">
        <v>548</v>
      </c>
      <c r="F91" t="e">
        <f>VLOOKUP(Tabla1[[#This Row],[ASESOR]],DATA_MAYO_2026[[ASER_]:[R_M]],24,0)</f>
        <v>#N/A</v>
      </c>
      <c r="G91" t="e">
        <f>Tabla1[[#This Row],[RECUPEROS]]/Tabla1[[#This Row],[METAS]]</f>
        <v>#N/A</v>
      </c>
    </row>
    <row r="92" spans="1:7" x14ac:dyDescent="0.25">
      <c r="A92" t="s">
        <v>1192</v>
      </c>
      <c r="B92" t="s">
        <v>1246</v>
      </c>
      <c r="C92" t="s">
        <v>1211</v>
      </c>
      <c r="D92" t="s">
        <v>1228</v>
      </c>
      <c r="E92" t="s">
        <v>548</v>
      </c>
      <c r="F92" t="e">
        <f>VLOOKUP(Tabla1[[#This Row],[ASESOR]],DATA_MAYO_2026[[ASER_]:[R_M]],24,0)</f>
        <v>#N/A</v>
      </c>
      <c r="G92" t="e">
        <f>Tabla1[[#This Row],[RECUPEROS]]/Tabla1[[#This Row],[METAS]]</f>
        <v>#N/A</v>
      </c>
    </row>
    <row r="93" spans="1:7" x14ac:dyDescent="0.25">
      <c r="A93" t="s">
        <v>93</v>
      </c>
      <c r="B93" t="s">
        <v>1246</v>
      </c>
      <c r="C93" t="s">
        <v>1212</v>
      </c>
      <c r="D93" t="s">
        <v>1229</v>
      </c>
      <c r="E93" t="s">
        <v>548</v>
      </c>
      <c r="F93" t="e">
        <f>VLOOKUP(Tabla1[[#This Row],[ASESOR]],DATA_MAYO_2026[[ASER_]:[R_M]],24,0)</f>
        <v>#N/A</v>
      </c>
      <c r="G93" t="e">
        <f>Tabla1[[#This Row],[RECUPEROS]]/Tabla1[[#This Row],[METAS]]</f>
        <v>#N/A</v>
      </c>
    </row>
    <row r="94" spans="1:7" x14ac:dyDescent="0.25">
      <c r="A94" t="s">
        <v>14</v>
      </c>
      <c r="B94" t="s">
        <v>1246</v>
      </c>
      <c r="C94" t="s">
        <v>1212</v>
      </c>
      <c r="D94" t="s">
        <v>1229</v>
      </c>
      <c r="E94" t="s">
        <v>548</v>
      </c>
      <c r="F94" t="e">
        <f>VLOOKUP(Tabla1[[#This Row],[ASESOR]],DATA_MAYO_2026[[ASER_]:[R_M]],24,0)</f>
        <v>#N/A</v>
      </c>
      <c r="G94" t="e">
        <f>Tabla1[[#This Row],[RECUPEROS]]/Tabla1[[#This Row],[METAS]]</f>
        <v>#N/A</v>
      </c>
    </row>
    <row r="95" spans="1:7" x14ac:dyDescent="0.25">
      <c r="A95" t="s">
        <v>1193</v>
      </c>
      <c r="B95" t="s">
        <v>1246</v>
      </c>
      <c r="C95" t="s">
        <v>1212</v>
      </c>
      <c r="D95" t="s">
        <v>1229</v>
      </c>
      <c r="E95" t="s">
        <v>548</v>
      </c>
      <c r="F95" t="e">
        <f>VLOOKUP(Tabla1[[#This Row],[ASESOR]],DATA_MAYO_2026[[ASER_]:[R_M]],24,0)</f>
        <v>#N/A</v>
      </c>
      <c r="G95" t="e">
        <f>Tabla1[[#This Row],[RECUPEROS]]/Tabla1[[#This Row],[METAS]]</f>
        <v>#N/A</v>
      </c>
    </row>
    <row r="96" spans="1:7" x14ac:dyDescent="0.25">
      <c r="A96" t="s">
        <v>1194</v>
      </c>
      <c r="B96" t="s">
        <v>1246</v>
      </c>
      <c r="C96" t="s">
        <v>1212</v>
      </c>
      <c r="D96" t="s">
        <v>1229</v>
      </c>
      <c r="E96" t="s">
        <v>548</v>
      </c>
      <c r="F96" t="e">
        <f>VLOOKUP(Tabla1[[#This Row],[ASESOR]],DATA_MAYO_2026[[ASER_]:[R_M]],24,0)</f>
        <v>#N/A</v>
      </c>
      <c r="G96" t="e">
        <f>Tabla1[[#This Row],[RECUPEROS]]/Tabla1[[#This Row],[METAS]]</f>
        <v>#N/A</v>
      </c>
    </row>
    <row r="97" spans="1:7" x14ac:dyDescent="0.25">
      <c r="A97" t="s">
        <v>1195</v>
      </c>
      <c r="B97" t="s">
        <v>1246</v>
      </c>
      <c r="C97" t="s">
        <v>1214</v>
      </c>
      <c r="D97" t="s">
        <v>1230</v>
      </c>
      <c r="E97" t="s">
        <v>548</v>
      </c>
      <c r="F97" t="e">
        <f>VLOOKUP(Tabla1[[#This Row],[ASESOR]],DATA_MAYO_2026[[ASER_]:[R_M]],24,0)</f>
        <v>#N/A</v>
      </c>
      <c r="G97" t="e">
        <f>Tabla1[[#This Row],[RECUPEROS]]/Tabla1[[#This Row],[METAS]]</f>
        <v>#N/A</v>
      </c>
    </row>
    <row r="98" spans="1:7" x14ac:dyDescent="0.25">
      <c r="A98" t="s">
        <v>44</v>
      </c>
      <c r="B98" t="s">
        <v>1246</v>
      </c>
      <c r="C98" t="s">
        <v>1214</v>
      </c>
      <c r="D98" t="s">
        <v>1230</v>
      </c>
      <c r="E98" t="s">
        <v>548</v>
      </c>
      <c r="F98" t="e">
        <f>VLOOKUP(Tabla1[[#This Row],[ASESOR]],DATA_MAYO_2026[[ASER_]:[R_M]],24,0)</f>
        <v>#N/A</v>
      </c>
      <c r="G98" t="e">
        <f>Tabla1[[#This Row],[RECUPEROS]]/Tabla1[[#This Row],[METAS]]</f>
        <v>#N/A</v>
      </c>
    </row>
    <row r="99" spans="1:7" x14ac:dyDescent="0.25">
      <c r="A99" t="s">
        <v>1196</v>
      </c>
      <c r="B99" t="s">
        <v>1246</v>
      </c>
      <c r="C99" t="s">
        <v>1214</v>
      </c>
      <c r="D99" t="s">
        <v>1230</v>
      </c>
      <c r="E99" t="s">
        <v>548</v>
      </c>
      <c r="F99" t="e">
        <f>VLOOKUP(Tabla1[[#This Row],[ASESOR]],DATA_MAYO_2026[[ASER_]:[R_M]],24,0)</f>
        <v>#N/A</v>
      </c>
      <c r="G99" t="e">
        <f>Tabla1[[#This Row],[RECUPEROS]]/Tabla1[[#This Row],[METAS]]</f>
        <v>#N/A</v>
      </c>
    </row>
    <row r="100" spans="1:7" x14ac:dyDescent="0.25">
      <c r="A100" t="s">
        <v>1197</v>
      </c>
      <c r="B100" t="s">
        <v>1246</v>
      </c>
      <c r="C100" t="s">
        <v>1214</v>
      </c>
      <c r="D100" t="s">
        <v>1230</v>
      </c>
      <c r="E100" t="s">
        <v>548</v>
      </c>
      <c r="F100" t="e">
        <f>VLOOKUP(Tabla1[[#This Row],[ASESOR]],DATA_MAYO_2026[[ASER_]:[R_M]],24,0)</f>
        <v>#N/A</v>
      </c>
      <c r="G100" t="e">
        <f>Tabla1[[#This Row],[RECUPEROS]]/Tabla1[[#This Row],[METAS]]</f>
        <v>#N/A</v>
      </c>
    </row>
    <row r="101" spans="1:7" x14ac:dyDescent="0.25">
      <c r="A101" t="s">
        <v>1198</v>
      </c>
      <c r="B101" t="s">
        <v>1246</v>
      </c>
      <c r="C101" t="s">
        <v>1213</v>
      </c>
      <c r="D101" t="s">
        <v>1231</v>
      </c>
      <c r="E101" t="s">
        <v>548</v>
      </c>
      <c r="F101" t="e">
        <f>VLOOKUP(Tabla1[[#This Row],[ASESOR]],DATA_MAYO_2026[[ASER_]:[R_M]],24,0)</f>
        <v>#N/A</v>
      </c>
      <c r="G101" t="e">
        <f>Tabla1[[#This Row],[RECUPEROS]]/Tabla1[[#This Row],[METAS]]</f>
        <v>#N/A</v>
      </c>
    </row>
    <row r="102" spans="1:7" x14ac:dyDescent="0.25">
      <c r="A102" t="s">
        <v>1199</v>
      </c>
      <c r="B102" t="s">
        <v>1246</v>
      </c>
      <c r="C102" t="s">
        <v>1213</v>
      </c>
      <c r="D102" t="s">
        <v>1231</v>
      </c>
      <c r="E102" t="s">
        <v>548</v>
      </c>
      <c r="F102" t="e">
        <f>VLOOKUP(Tabla1[[#This Row],[ASESOR]],DATA_MAYO_2026[[ASER_]:[R_M]],24,0)</f>
        <v>#N/A</v>
      </c>
      <c r="G102" t="e">
        <f>Tabla1[[#This Row],[RECUPEROS]]/Tabla1[[#This Row],[METAS]]</f>
        <v>#N/A</v>
      </c>
    </row>
    <row r="103" spans="1:7" x14ac:dyDescent="0.25">
      <c r="A103" t="s">
        <v>1200</v>
      </c>
      <c r="B103" t="s">
        <v>1246</v>
      </c>
      <c r="C103" t="s">
        <v>1213</v>
      </c>
      <c r="D103" t="s">
        <v>1231</v>
      </c>
      <c r="E103" t="s">
        <v>548</v>
      </c>
      <c r="F103" t="e">
        <f>VLOOKUP(Tabla1[[#This Row],[ASESOR]],DATA_MAYO_2026[[ASER_]:[R_M]],24,0)</f>
        <v>#N/A</v>
      </c>
      <c r="G103" t="e">
        <f>Tabla1[[#This Row],[RECUPEROS]]/Tabla1[[#This Row],[METAS]]</f>
        <v>#N/A</v>
      </c>
    </row>
    <row r="104" spans="1:7" x14ac:dyDescent="0.25">
      <c r="A104" t="s">
        <v>1201</v>
      </c>
      <c r="B104" t="s">
        <v>1246</v>
      </c>
      <c r="C104" t="s">
        <v>1213</v>
      </c>
      <c r="D104" t="s">
        <v>1231</v>
      </c>
      <c r="E104" t="s">
        <v>548</v>
      </c>
      <c r="F104" t="e">
        <f>VLOOKUP(Tabla1[[#This Row],[ASESOR]],DATA_MAYO_2026[[ASER_]:[R_M]],24,0)</f>
        <v>#N/A</v>
      </c>
      <c r="G104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C7DD-D5A9-4D8F-A5A1-438E29C2613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2026-06-17T14:59:07Z</dcterms:modified>
</cp:coreProperties>
</file>