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vgeniy/Documents/Customers/ISPW/Notes/Scripts/NSX/FW_rules_for_RPA-AA/"/>
    </mc:Choice>
  </mc:AlternateContent>
  <xr:revisionPtr revIDLastSave="0" documentId="13_ncr:1_{0F0E0700-E1C3-4743-9B8E-EEDA2E8CF548}" xr6:coauthVersionLast="45" xr6:coauthVersionMax="45" xr10:uidLastSave="{00000000-0000-0000-0000-000000000000}"/>
  <bookViews>
    <workbookView xWindow="40120" yWindow="-42120" windowWidth="31800" windowHeight="38720" xr2:uid="{9EDB4624-827D-854D-A304-7727AF3B0D67}"/>
  </bookViews>
  <sheets>
    <sheet name="DRxx&amp;SRES&amp;PDR-FW-Rules-Template" sheetId="1" r:id="rId1"/>
    <sheet name="Security Group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B22" i="2" l="1"/>
  <c r="B21" i="2"/>
  <c r="C45" i="1"/>
  <c r="E20" i="2" s="1"/>
  <c r="C60" i="1"/>
  <c r="D117" i="1" l="1"/>
  <c r="D103" i="1"/>
  <c r="C100" i="1" l="1"/>
  <c r="H15" i="2" l="1"/>
  <c r="H13" i="2"/>
  <c r="H12" i="2"/>
  <c r="H11" i="2"/>
  <c r="H9" i="2"/>
  <c r="H8" i="2"/>
  <c r="H7" i="2"/>
  <c r="H5" i="2"/>
  <c r="H4" i="2"/>
  <c r="H3" i="2"/>
  <c r="C34" i="1"/>
  <c r="C42" i="1" l="1"/>
  <c r="E12" i="2" s="1"/>
  <c r="C38" i="1"/>
  <c r="E7" i="2" s="1"/>
  <c r="C41" i="1"/>
  <c r="E11" i="2" s="1"/>
  <c r="C37" i="1"/>
  <c r="E5" i="2" s="1"/>
  <c r="C44" i="1"/>
  <c r="E15" i="2" s="1"/>
  <c r="C40" i="1"/>
  <c r="E9" i="2" s="1"/>
  <c r="C36" i="1"/>
  <c r="E4" i="2" s="1"/>
  <c r="C43" i="1"/>
  <c r="E13" i="2" s="1"/>
  <c r="C39" i="1"/>
  <c r="E8" i="2" s="1"/>
  <c r="C35" i="1"/>
  <c r="E3" i="2" s="1"/>
  <c r="C80" i="1"/>
  <c r="C79" i="1"/>
  <c r="D115" i="1"/>
  <c r="D113" i="1"/>
  <c r="D111" i="1"/>
  <c r="D109" i="1"/>
  <c r="C107" i="1"/>
  <c r="D105" i="1"/>
  <c r="C102" i="1"/>
  <c r="C101" i="1"/>
  <c r="C23" i="1"/>
  <c r="C24" i="1"/>
  <c r="H20" i="2"/>
  <c r="G19" i="2"/>
  <c r="C29" i="1"/>
  <c r="C28" i="1"/>
  <c r="G16" i="2"/>
  <c r="G14" i="2"/>
  <c r="G10" i="2"/>
  <c r="G6" i="2"/>
  <c r="G2" i="2"/>
  <c r="A19" i="2"/>
  <c r="B90" i="1" l="1"/>
  <c r="A92" i="1"/>
  <c r="C31" i="1"/>
  <c r="C30" i="1"/>
  <c r="C32" i="1"/>
  <c r="A105" i="1"/>
  <c r="A113" i="1"/>
  <c r="A117" i="1"/>
  <c r="A109" i="1"/>
  <c r="A107" i="1"/>
  <c r="A115" i="1"/>
  <c r="A116" i="1"/>
  <c r="A111" i="1"/>
  <c r="A94" i="1"/>
  <c r="B98" i="1"/>
  <c r="A101" i="1"/>
  <c r="A100" i="1"/>
  <c r="A102" i="1"/>
  <c r="A103" i="1"/>
  <c r="C20" i="1"/>
  <c r="C22" i="1" l="1"/>
  <c r="C53" i="1" s="1"/>
  <c r="C21" i="1"/>
  <c r="C55" i="1" l="1"/>
  <c r="A16" i="2" s="1"/>
  <c r="C54" i="1"/>
  <c r="D102" i="1" s="1"/>
  <c r="C52" i="1"/>
  <c r="C51" i="1"/>
  <c r="A2" i="2" s="1"/>
  <c r="B16" i="2" s="1"/>
  <c r="C72" i="1"/>
  <c r="C71" i="1"/>
  <c r="C58" i="1"/>
  <c r="C57" i="1"/>
  <c r="C59" i="1"/>
  <c r="C56" i="1"/>
  <c r="A10" i="2"/>
  <c r="B18" i="2" s="1"/>
  <c r="A6" i="2"/>
  <c r="B17" i="2" s="1"/>
  <c r="C94" i="1" l="1"/>
  <c r="C104" i="1"/>
  <c r="D108" i="1"/>
  <c r="D116" i="1"/>
  <c r="C116" i="1"/>
  <c r="C117" i="1"/>
  <c r="C106" i="1"/>
  <c r="C114" i="1"/>
  <c r="C110" i="1"/>
  <c r="C112" i="1"/>
  <c r="D100" i="1"/>
  <c r="C109" i="1"/>
  <c r="C95" i="1"/>
  <c r="C115" i="1"/>
  <c r="A14" i="2"/>
  <c r="C113" i="1"/>
  <c r="D101" i="1"/>
  <c r="D92" i="1"/>
  <c r="C105" i="1"/>
  <c r="C103" i="1"/>
  <c r="C111" i="1"/>
  <c r="D107" i="1"/>
  <c r="A21" i="2"/>
  <c r="C92" i="1"/>
  <c r="D94" i="1"/>
  <c r="A22" i="2"/>
  <c r="C93" i="1"/>
  <c r="D95" i="1"/>
</calcChain>
</file>

<file path=xl/sharedStrings.xml><?xml version="1.0" encoding="utf-8"?>
<sst xmlns="http://schemas.openxmlformats.org/spreadsheetml/2006/main" count="312" uniqueCount="230">
  <si>
    <t>SG-SRES-RPA-Horizon-Servers</t>
  </si>
  <si>
    <t>RDP
tcp/22443</t>
  </si>
  <si>
    <t>allow</t>
  </si>
  <si>
    <t>yes</t>
  </si>
  <si>
    <t>In/Out</t>
  </si>
  <si>
    <t>RDP</t>
  </si>
  <si>
    <t>SG-SRES-RPA-FileServers</t>
  </si>
  <si>
    <t>tcp/445
udp/445</t>
  </si>
  <si>
    <t>SG-SRES-RPA-AD-DNS</t>
  </si>
  <si>
    <t>Microsoft Active Directory
Win 2008 - RPC, DCOM, EPM, DRSUAPI, NetLogonR, SamR, FRS</t>
  </si>
  <si>
    <t>SG-SRES-RPA-AppVol-Manager</t>
  </si>
  <si>
    <t>tcp/4001,4002</t>
  </si>
  <si>
    <t>tcp/1688</t>
  </si>
  <si>
    <t>SG-PDR-SMTP-Relay</t>
  </si>
  <si>
    <t>Name</t>
  </si>
  <si>
    <t>Static Members</t>
  </si>
  <si>
    <t>Excluded Members</t>
  </si>
  <si>
    <t>Scope</t>
  </si>
  <si>
    <t>Dynamic Member Sets</t>
  </si>
  <si>
    <t>Notes</t>
  </si>
  <si>
    <t>RDP
tcp/135,445,8181,9427,22443
udp/22443</t>
  </si>
  <si>
    <t>Models</t>
  </si>
  <si>
    <t>Offering Models</t>
  </si>
  <si>
    <t>Database location</t>
  </si>
  <si>
    <t>App Server / Control room location</t>
  </si>
  <si>
    <t>Bots location</t>
  </si>
  <si>
    <t>Model 1</t>
  </si>
  <si>
    <t xml:space="preserve">SHARED </t>
  </si>
  <si>
    <t>SRES</t>
  </si>
  <si>
    <t>Model 2</t>
  </si>
  <si>
    <t>PDR</t>
  </si>
  <si>
    <t>Model 3</t>
  </si>
  <si>
    <t>DRES</t>
  </si>
  <si>
    <t>Model 4</t>
  </si>
  <si>
    <t>DEDICATED</t>
  </si>
  <si>
    <t>AppServer segment</t>
  </si>
  <si>
    <t>FID</t>
  </si>
  <si>
    <t>Bots segment</t>
  </si>
  <si>
    <t>$fidName</t>
  </si>
  <si>
    <t>$appServerSegmentName</t>
  </si>
  <si>
    <t>script variable name</t>
  </si>
  <si>
    <t>$botsSegmentName</t>
  </si>
  <si>
    <t>DRES number (for Model 1&amp;4)</t>
  </si>
  <si>
    <t>$modelNumber</t>
  </si>
  <si>
    <t>$dresNumber</t>
  </si>
  <si>
    <t>DRES name</t>
  </si>
  <si>
    <t>"DR" + $dresNumber</t>
  </si>
  <si>
    <t>excel value</t>
  </si>
  <si>
    <t>script value</t>
  </si>
  <si>
    <t>$dresName</t>
  </si>
  <si>
    <t>Model Number:</t>
  </si>
  <si>
    <t>input from user (1,2,3,4)</t>
  </si>
  <si>
    <t>FID - fracnhise ID (e.g. ANZ, GNA)</t>
  </si>
  <si>
    <t>input from user (for models 3 &amp; 4 only)</t>
  </si>
  <si>
    <t>$SG_app_xDxx_RPA_BP_EID_AppServers_Name</t>
  </si>
  <si>
    <t>"SG-" + $appServerSegmentName + "-BP-"+ $eidName + "-AppServers"</t>
  </si>
  <si>
    <t>Security Group Names</t>
  </si>
  <si>
    <t>VM Names</t>
  </si>
  <si>
    <t>$VM_appDev_Name</t>
  </si>
  <si>
    <t>$VM_appUat_Name</t>
  </si>
  <si>
    <t>$VM_appProd_Name</t>
  </si>
  <si>
    <t>$appSrvPrefix</t>
  </si>
  <si>
    <t>Defined as "NL" for EU1, to be defined later for the rest regions</t>
  </si>
  <si>
    <t>$appSrvDrSuffix</t>
  </si>
  <si>
    <t>$VM_jumpServer_Name</t>
  </si>
  <si>
    <t>script - members value</t>
  </si>
  <si>
    <t>Edge Names</t>
  </si>
  <si>
    <t>AppServer ESG</t>
  </si>
  <si>
    <t>$SG_appDevSrv_Name</t>
  </si>
  <si>
    <t>$SG_appUatSrv_Name</t>
  </si>
  <si>
    <t>$SG_appProdSrv_Name</t>
  </si>
  <si>
    <t>"SG-" + $appServerSegmentName + "-BP-"+ $eidName + "-AppDevSrv"</t>
  </si>
  <si>
    <t>"SG-" + $appServerSegmentName + "-BP-"+ $eidName + "-AppUatSrv"</t>
  </si>
  <si>
    <t>"SG-" + $appServerSegmentName + "-BP-"+ $eidName + "-AppProdSrv"</t>
  </si>
  <si>
    <t>SG-SRES-RPA-SQL</t>
  </si>
  <si>
    <t>$SG_SRES_RPA_FileServers_Name</t>
  </si>
  <si>
    <t>$SG_SRES_RPA_SQL_Name</t>
  </si>
  <si>
    <t>$SG_SRES_RPA_AD_DNS_Name</t>
  </si>
  <si>
    <t>"SG-SRES-RPA-FileServers"</t>
  </si>
  <si>
    <t>"SG-SRES-RPA-SQL"</t>
  </si>
  <si>
    <t>"SG-SRES-RPA-AD-DNS"</t>
  </si>
  <si>
    <t>SG-SRES-RPA-GBS-Jump-Servers</t>
  </si>
  <si>
    <t>$SG_SRES_RPA_GBS_Jump_Servers_Name</t>
  </si>
  <si>
    <t>"SG-SRES-RPA-GTS-Jump-Servers"</t>
  </si>
  <si>
    <t>"SG-SRES-RPA-GBS-Jump-Servers"</t>
  </si>
  <si>
    <t>"SG-SRES-RPA-Horizon-Servers"</t>
  </si>
  <si>
    <t>$SG_SRES_RPA_Horizon_Servers_Name</t>
  </si>
  <si>
    <t>FW Section AppServers</t>
  </si>
  <si>
    <t>FW Section Bots</t>
  </si>
  <si>
    <t>$FWSec_appServers_Name</t>
  </si>
  <si>
    <t>$FWSec_bots_Name</t>
  </si>
  <si>
    <t>FW Section</t>
  </si>
  <si>
    <t>FW section</t>
  </si>
  <si>
    <t>Section Name</t>
  </si>
  <si>
    <t>Rule Name</t>
  </si>
  <si>
    <t>Source</t>
  </si>
  <si>
    <t>Destination</t>
  </si>
  <si>
    <t>Service</t>
  </si>
  <si>
    <t>Action</t>
  </si>
  <si>
    <t>Logging</t>
  </si>
  <si>
    <t>Direction</t>
  </si>
  <si>
    <t>Applied To</t>
  </si>
  <si>
    <t>Comments/Notes</t>
  </si>
  <si>
    <t>"SG-SRES-RPA-AppVol-Manager"</t>
  </si>
  <si>
    <t>$SG_SRES_RPA_AppVol_Manager_Name</t>
  </si>
  <si>
    <t>"SG-PDR-SMTP-Relay"</t>
  </si>
  <si>
    <t>$SG_SRES_RPA_KMSServers_Name</t>
  </si>
  <si>
    <t>SG-SRES-RPA-KMSServers</t>
  </si>
  <si>
    <t>"SG-SRES-RPA-KMSServers"</t>
  </si>
  <si>
    <t>if $modelNumber=1 then "eu1-sres1-esg1"
if $modelNumber=2 then "eu1-sres1-esg1"
if $modelNumber=3 then "eu1-sres1-esg1"
if $modelNumber=4 then "eu1-dr"+$dresNumber+"-esg1"
else "Wrong model number!"</t>
  </si>
  <si>
    <t>if $modelNumber=1 then "eu1-sres1-esg1"
if $modelNumber=2 then "eu1-pdr-esg1"
if $modelNumber=3 then "eu1-dr"+$dresNumber+"-esg1"
if $modelNumber=4 then "eu1-dr"+$dresNumber+"-esg1"
else "Wrong model number!"</t>
  </si>
  <si>
    <t>$ESG_bots_Name</t>
  </si>
  <si>
    <t>Bots ESG</t>
  </si>
  <si>
    <t>SRES ESG</t>
  </si>
  <si>
    <t>PDR ESG</t>
  </si>
  <si>
    <t>$ESG_PDR_Name</t>
  </si>
  <si>
    <t>$ESG_SRES_Name</t>
  </si>
  <si>
    <t>eu1-sres1-esg1</t>
  </si>
  <si>
    <t>eu1-pdr-esg1</t>
  </si>
  <si>
    <t>$ESG_app_Name</t>
  </si>
  <si>
    <t>My notes</t>
  </si>
  <si>
    <t>$ESG_SRES
$ESG_bots</t>
  </si>
  <si>
    <t>$ESG_PDR
$ESG_bots</t>
  </si>
  <si>
    <t>$ESG_app
$ESG_bots</t>
  </si>
  <si>
    <t>"eu1-sres1-esg1"</t>
  </si>
  <si>
    <t>"eu1-pdr-esg1"</t>
  </si>
  <si>
    <t>$SG_PDR_SMTP_Relay_Name</t>
  </si>
  <si>
    <t>$VM_botProd1_Name</t>
  </si>
  <si>
    <t>$VM_botProd2_Name</t>
  </si>
  <si>
    <t>$VM_botProd3_Name</t>
  </si>
  <si>
    <t>$VM_botUat1_Name</t>
  </si>
  <si>
    <t>$VM_botUat2_Name</t>
  </si>
  <si>
    <t>$VM_botUat3_Name</t>
  </si>
  <si>
    <t>$VM_botDev1_Name</t>
  </si>
  <si>
    <t>$VM_botDev2_Name</t>
  </si>
  <si>
    <t>$VM_botDev3_Name</t>
  </si>
  <si>
    <t>$VM_PoolImg_Name</t>
  </si>
  <si>
    <t>$botSrvPrefix</t>
  </si>
  <si>
    <t>$botSrvDrSuffix</t>
  </si>
  <si>
    <t>if $modelNumber=1 then "SRES-RPA"
if $modelNumber=2 then "SRES-RPA"
if $modelNumber=3 then "SRES-RPA"
if $modelNumber=4 then $dresName + "-RPA"</t>
  </si>
  <si>
    <t>if $modelNumber=1 then "SRES-RPA"
if $modelNumber=2 then "PDR-RPA"
if $modelNumber=3 then $dresName + "-RPA"
if $modelNumber=4 then $dresName + "-RPA"</t>
  </si>
  <si>
    <t>if $modelNumber=1 then "SRES-RPA"
if $modelNumber=2 then "SRES-RPA"
if $modelNumber=3 then "SRES-RPA"
if $modelNumber=4 then "DRES"+ $dresNumber</t>
  </si>
  <si>
    <t>if $modelNumber=1 then "SRES-RPA"
if $modelNumber=2 then "PDR-RPA"
if $modelNumber=3 then "DRES"+ $dresNumber
if $modelNumber=4 then "DRES"+ $dresNumber</t>
  </si>
  <si>
    <t>if $modelNumber=1 then "nls"
if $modelNumber=2 then "nls"
if $modelNumber=3 then "nls"
if $modelNumber=4 then "nld"</t>
  </si>
  <si>
    <t>if $modelNumber=1 then "01"
if $modelNumber=2 then "01"
if $modelNumber=3 then "01"
if $modelNumber=4 then $dresNumber</t>
  </si>
  <si>
    <t>if $modelNumber=1 then "01"
if $modelNumber=2 then ""
if $modelNumber=3 then $dresNumber
if $modelNumber=4 then $dresNumber</t>
  </si>
  <si>
    <t>(VM Name - Starts With)</t>
  </si>
  <si>
    <t>yevgeniy.steblyanko@cz.ibm.com</t>
  </si>
  <si>
    <t>Created by Yevgeniy Steblyanko</t>
  </si>
  <si>
    <t>$SG_SRES_RPA_JHS_Jump_Servers_Name</t>
  </si>
  <si>
    <t>SG-SRES-RPA-WPAD-Servers</t>
  </si>
  <si>
    <t>"SG-SRES-RPA-WPAD-Servers"</t>
  </si>
  <si>
    <t>$SG_SRES_RPA_WPAD_Servers</t>
  </si>
  <si>
    <t>FW rules (App servers)</t>
  </si>
  <si>
    <t>FW rules (Bots)</t>
  </si>
  <si>
    <t>$botSrvPrefix + $botSrvDrSuffix + $fidName + "aapbb"</t>
  </si>
  <si>
    <t>$botSrvPrefix + $botSrvDrSuffix + $fidName + "aapsb"</t>
  </si>
  <si>
    <t>$botSrvPrefix + $botSrvDrSuffix + $fidName + "aapgb"</t>
  </si>
  <si>
    <t>$botSrvPrefix + $botSrvDrSuffix + $fidName + "aaubb"</t>
  </si>
  <si>
    <t>$botSrvPrefix + $botSrvDrSuffix + $fidName + "aausb"</t>
  </si>
  <si>
    <t>$botSrvPrefix + $botSrvDrSuffix + $fidName + "aaugb"</t>
  </si>
  <si>
    <t>$botSrvPrefix + $botSrvDrSuffix + $fidName + "aadbb"</t>
  </si>
  <si>
    <t>$botSrvPrefix + $botSrvDrSuffix + $fidName + "aadsb"</t>
  </si>
  <si>
    <t>$botSrvPrefix + $botSrvDrSuffix + $fidName + "aadgb"</t>
  </si>
  <si>
    <t>$botSrvPrefix + $botSrvDrSuffix + $fidName + "aagld"</t>
  </si>
  <si>
    <t>$appSrvPrefix + $appSrvDrSuffix + $eidName + "aadap01"</t>
  </si>
  <si>
    <t>$appSrvPrefix + $appSrvDrSuffix + $eidName + "aauap01"</t>
  </si>
  <si>
    <t>$appSrvPrefix + $appSrvDrSuffix + $eidName + "aapap01"</t>
  </si>
  <si>
    <t>SG-SRES-RPA-JHS-Jump-Servers</t>
  </si>
  <si>
    <t>IpSet Names</t>
  </si>
  <si>
    <t>$HOST_wssportal_in_ibm_com</t>
  </si>
  <si>
    <t>HOST-wssportal.in.ibm.com</t>
  </si>
  <si>
    <t>"HOST-wssportal.in.ibm.com"</t>
  </si>
  <si>
    <t>HTTPS</t>
  </si>
  <si>
    <t>HTTPS
tcp/5985</t>
  </si>
  <si>
    <t>SMTP</t>
  </si>
  <si>
    <t>tcp/445</t>
  </si>
  <si>
    <t>Bots to AA Central Analytics Server</t>
  </si>
  <si>
    <t>RPA Controlroom-&gt; AA xRES robots</t>
  </si>
  <si>
    <t>AA xRES GoldenImages, AA xRES robot -&gt; RPA Controlroom</t>
  </si>
  <si>
    <t>RPA SRES Horizon server -&gt; AA xRES robots</t>
  </si>
  <si>
    <t>RPA SRES Jumpserver -&gt; AA xRES robots</t>
  </si>
  <si>
    <t>RPA SRES Horizon Server -&gt; AA xRES GoldenImages</t>
  </si>
  <si>
    <t>AA xRES  GoldenImages, robots -&gt; RPA SRES FileServer</t>
  </si>
  <si>
    <t>AA xRES GoldenImages, robots -&gt; RPA SRES AD</t>
  </si>
  <si>
    <t>RPA SRES AD -&gt; AA xRES GoldenImages, robots</t>
  </si>
  <si>
    <t>AA xRES GoldenImages, robots -&gt; RPA SRES AppVol Manager</t>
  </si>
  <si>
    <t>AA xRES GoldenImages, robots -&gt; RPA SRES Horizon Server</t>
  </si>
  <si>
    <t>AA xRES GoldenImages, robot -&gt; RPA SRES KMS server</t>
  </si>
  <si>
    <t>AA xRES robots -&gt; SMTP Relay</t>
  </si>
  <si>
    <t>AA xRES robots -&gt; AA xRES robots</t>
  </si>
  <si>
    <t>AGG ESG</t>
  </si>
  <si>
    <t>$ESG_AGG_Name</t>
  </si>
  <si>
    <t>eu1-agg-esg1</t>
  </si>
  <si>
    <t>"eu1-agg-esg1"</t>
  </si>
  <si>
    <t>$ESG_bots
$ESG_AGG</t>
  </si>
  <si>
    <r>
      <t xml:space="preserve">Network automation template for </t>
    </r>
    <r>
      <rPr>
        <b/>
        <sz val="16"/>
        <color rgb="FFC00000"/>
        <rFont val="Calibri (Body)"/>
        <charset val="238"/>
      </rPr>
      <t>RPA-AA</t>
    </r>
  </si>
  <si>
    <t>00</t>
  </si>
  <si>
    <t>"SG-" + $botsSegmentName + "-AA-" + $fidName + "-Desktop-Pool"</t>
  </si>
  <si>
    <t>"SG-" + $botsSegmentName + "-AA-" + $fidName + "-Pool-Images"</t>
  </si>
  <si>
    <t>"SG-" + $botsSegmentName + "-AA-" + $fidName + "-Desktop-Pool_DEV"</t>
  </si>
  <si>
    <t>"SG-" + $botsSegmentName + "-AA-" + $fidName + "-Desktop-Pool_UAT"</t>
  </si>
  <si>
    <t>"SG-" + $botsSegmentName + "-AA-" + $fidName + "-Desktop-Pool_PROD"</t>
  </si>
  <si>
    <t>$SG_bots_xRxx_RPA_AA_FID_Desktop_Pool_PROD_Name</t>
  </si>
  <si>
    <t>$SG_bots_xRxx_RPA_AA_FID_Desktop_Pool_UAT_Name</t>
  </si>
  <si>
    <t>$SG_bots_xRxx_RPA_AA_FID_Desktop_Pool_DEV_Name</t>
  </si>
  <si>
    <t>$SG_bots_xRxx_RPA_AA_FID_Pool_Images_Name</t>
  </si>
  <si>
    <t>$SG_bots_xRxx_RPA_AA_FID_Desktop_Pool_Name</t>
  </si>
  <si>
    <t>"SG-" + $appServerSegmentName + "-AA-" + $fidName + "-UAT-Controlroom"</t>
  </si>
  <si>
    <t>"SG-" +$appServerSegmentName + "-AA-" + $fidName + "-Controlroom"</t>
  </si>
  <si>
    <t>$SG_xRxx_RPA_AA_FID_Controlroom_Name</t>
  </si>
  <si>
    <t>$SG_xRxx_RPA_AA_FID_UAT_ControlRoom_Name</t>
  </si>
  <si>
    <t>"SG-SRES-RPA-Jump-Servers"</t>
  </si>
  <si>
    <t>$SG_SRES_RPA_Jump_Servers_Name</t>
  </si>
  <si>
    <t>"nls01rpards"</t>
  </si>
  <si>
    <t>SG-SRES-RPA-AA-ControlRoom</t>
  </si>
  <si>
    <t>SG-SRES-RPA-AA-UAT-ControlRoom</t>
  </si>
  <si>
    <t>"SG-SRES-RPA-AA-ControlRoom"</t>
  </si>
  <si>
    <t>"SG-SRES-RPA-AA-UAT-ControlRoom"</t>
  </si>
  <si>
    <t>$SG_SRES_RPA_AA_ControlRoom_Name</t>
  </si>
  <si>
    <t>$SG_SRES_RPA_AA_UAT_ControlRoom</t>
  </si>
  <si>
    <t>How to use: update 3 values in yellow cells, the rest will be recalculated and updated automatically</t>
  </si>
  <si>
    <t>input from user (for model 4, fill in FID the same like client name)</t>
  </si>
  <si>
    <t>$SG_bots_xRxx_RPA_BP_FID_Desktop_Pool_PROD_Name</t>
  </si>
  <si>
    <t>$SG_bots_xRxx_RPA_BP_FID_Desktop_Pool_UAT_Name</t>
  </si>
  <si>
    <t>$SG_bots_xRxx_RPA_BP_FID_Desktop_Pool_DEV_Name</t>
  </si>
  <si>
    <t>Rule is covered by existent common rule for all DesktopPools and PoolImages</t>
  </si>
  <si>
    <t>version 1.0.7</t>
  </si>
  <si>
    <t>last update 2.09.2020</t>
  </si>
  <si>
    <t>if $modelNumber=1 then "nls"
if $modelNumber=2 then "nlpdr"
if $modelNumber=3 and $dresNumber &lt; 100 then "nld"
if $modelNumber=3 and $dresNumber &gt;= 100 then "nl"
if $modelNumber=4 and $dresNumber &lt; 100 then "nld"
if $modelNumber=4 and $dresNumber &gt;= 100 then "nl"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</si>
</sst>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2"/>
      <name val="Calibri (Body)"/>
      <charset val="238"/>
    </font>
    <font>
      <b/>
      <sz val="11"/>
      <name val="Calibri (Body)"/>
      <charset val="238"/>
    </font>
    <font>
      <b/>
      <sz val="12"/>
      <name val="Calibri (Body)"/>
      <charset val="238"/>
    </font>
    <font>
      <sz val="11"/>
      <name val="Calibri (Body)"/>
      <charset val="238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6"/>
      <color theme="1"/>
      <name val="Calibri"/>
      <family val="2"/>
      <scheme val="minor"/>
    </font>
    <font>
      <b/>
      <strike/>
      <sz val="12"/>
      <name val="Calibri"/>
      <family val="2"/>
      <scheme val="minor"/>
    </font>
    <font>
      <strike/>
      <sz val="1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name val="Calibri (Body)"/>
      <charset val="238"/>
    </font>
    <font>
      <strike/>
      <sz val="11"/>
      <name val="Calibri (Body)"/>
      <charset val="238"/>
    </font>
    <font>
      <b/>
      <strike/>
      <sz val="12"/>
      <name val="Calibri (Body)"/>
      <charset val="238"/>
    </font>
    <font>
      <strike/>
      <sz val="12"/>
      <color theme="1"/>
      <name val="Calibri"/>
      <family val="2"/>
      <charset val="238"/>
      <scheme val="minor"/>
    </font>
    <font>
      <b/>
      <sz val="16"/>
      <color rgb="FFC00000"/>
      <name val="Calibri (Body)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Fill="1"/>
    <xf numFmtId="0" fontId="4" fillId="3" borderId="1" xfId="0" applyFont="1" applyFill="1" applyBorder="1" applyAlignment="1">
      <alignment horizontal="center" wrapText="1"/>
    </xf>
    <xf numFmtId="0" fontId="7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1" applyFon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/>
    </xf>
    <xf numFmtId="0" fontId="11" fillId="0" borderId="0" xfId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1" fillId="0" borderId="0" xfId="1" applyFont="1" applyBorder="1" applyAlignment="1">
      <alignment horizontal="left"/>
    </xf>
    <xf numFmtId="0" fontId="11" fillId="0" borderId="0" xfId="0" applyFont="1" applyFill="1" applyBorder="1" applyAlignment="1">
      <alignment horizontal="left" vertical="center" wrapText="1"/>
    </xf>
    <xf numFmtId="0" fontId="11" fillId="5" borderId="0" xfId="1" applyFont="1" applyFill="1" applyBorder="1" applyAlignment="1">
      <alignment horizontal="left"/>
    </xf>
    <xf numFmtId="0" fontId="13" fillId="2" borderId="0" xfId="1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 wrapText="1"/>
    </xf>
    <xf numFmtId="0" fontId="12" fillId="5" borderId="0" xfId="0" applyFont="1" applyFill="1" applyAlignment="1">
      <alignment horizontal="left"/>
    </xf>
    <xf numFmtId="49" fontId="11" fillId="0" borderId="0" xfId="0" applyNumberFormat="1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3" fillId="5" borderId="0" xfId="0" applyFont="1" applyFill="1"/>
    <xf numFmtId="0" fontId="10" fillId="0" borderId="0" xfId="0" applyFont="1" applyAlignment="1">
      <alignment horizontal="left"/>
    </xf>
    <xf numFmtId="0" fontId="0" fillId="5" borderId="0" xfId="0" applyFill="1"/>
    <xf numFmtId="0" fontId="3" fillId="5" borderId="0" xfId="0" applyFont="1" applyFill="1" applyAlignment="1">
      <alignment wrapText="1"/>
    </xf>
    <xf numFmtId="0" fontId="3" fillId="0" borderId="0" xfId="0" applyFont="1"/>
    <xf numFmtId="0" fontId="14" fillId="0" borderId="0" xfId="0" applyFont="1"/>
    <xf numFmtId="0" fontId="3" fillId="0" borderId="0" xfId="0" applyFont="1" applyAlignment="1"/>
    <xf numFmtId="0" fontId="3" fillId="5" borderId="0" xfId="0" applyFont="1" applyFill="1" applyAlignment="1"/>
    <xf numFmtId="0" fontId="11" fillId="0" borderId="0" xfId="1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13" fillId="0" borderId="0" xfId="1" applyFon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0" xfId="2"/>
    <xf numFmtId="0" fontId="16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/>
    <xf numFmtId="0" fontId="12" fillId="0" borderId="0" xfId="0" applyFont="1" applyFill="1" applyBorder="1" applyAlignment="1">
      <alignment horizontal="left" vertical="center" wrapText="1"/>
    </xf>
    <xf numFmtId="0" fontId="17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Fill="1" applyAlignment="1">
      <alignment wrapText="1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1" applyFont="1" applyBorder="1" applyAlignment="1">
      <alignment horizontal="left"/>
    </xf>
    <xf numFmtId="0" fontId="21" fillId="5" borderId="0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Alignment="1">
      <alignment horizontal="left"/>
    </xf>
    <xf numFmtId="0" fontId="12" fillId="0" borderId="0" xfId="1" applyFont="1" applyBorder="1" applyAlignment="1">
      <alignment horizontal="left"/>
    </xf>
    <xf numFmtId="0" fontId="12" fillId="5" borderId="0" xfId="0" applyFont="1" applyFill="1" applyBorder="1" applyAlignment="1">
      <alignment horizontal="left" wrapText="1"/>
    </xf>
    <xf numFmtId="0" fontId="23" fillId="0" borderId="0" xfId="0" applyFont="1" applyAlignment="1">
      <alignment horizontal="left"/>
    </xf>
    <xf numFmtId="0" fontId="24" fillId="0" borderId="0" xfId="1" applyFont="1" applyBorder="1" applyAlignment="1">
      <alignment horizontal="left"/>
    </xf>
    <xf numFmtId="0" fontId="24" fillId="5" borderId="0" xfId="0" applyFont="1" applyFill="1" applyBorder="1" applyAlignment="1">
      <alignment horizontal="left" wrapText="1"/>
    </xf>
    <xf numFmtId="49" fontId="21" fillId="0" borderId="0" xfId="0" applyNumberFormat="1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left"/>
    </xf>
    <xf numFmtId="0" fontId="21" fillId="0" borderId="0" xfId="0" applyFont="1" applyFill="1" applyBorder="1" applyAlignment="1">
      <alignment horizontal="left" wrapText="1"/>
    </xf>
    <xf numFmtId="0" fontId="22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 wrapText="1"/>
    </xf>
    <xf numFmtId="0" fontId="18" fillId="0" borderId="0" xfId="0" applyFont="1"/>
    <xf numFmtId="49" fontId="13" fillId="2" borderId="0" xfId="1" applyNumberFormat="1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12" fillId="0" borderId="0" xfId="1" applyFont="1" applyFill="1" applyBorder="1" applyAlignment="1">
      <alignment horizontal="left"/>
    </xf>
    <xf numFmtId="49" fontId="12" fillId="0" borderId="0" xfId="0" applyNumberFormat="1" applyFont="1" applyFill="1" applyBorder="1" applyAlignment="1">
      <alignment horizontal="left" vertical="center" wrapText="1"/>
    </xf>
    <xf numFmtId="0" fontId="21" fillId="0" borderId="0" xfId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14" fillId="0" borderId="0" xfId="0" applyFont="1" applyFill="1"/>
    <xf numFmtId="0" fontId="0" fillId="0" borderId="0" xfId="0" applyFill="1" applyAlignment="1">
      <alignment wrapText="1"/>
    </xf>
    <xf numFmtId="0" fontId="22" fillId="0" borderId="0" xfId="0" applyFont="1" applyFill="1"/>
    <xf numFmtId="0" fontId="22" fillId="0" borderId="0" xfId="0" applyFont="1"/>
    <xf numFmtId="0" fontId="22" fillId="0" borderId="0" xfId="0" applyFont="1" applyFill="1" applyAlignment="1">
      <alignment wrapText="1"/>
    </xf>
    <xf numFmtId="0" fontId="2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 applyAlignment="1"/>
    <xf numFmtId="0" fontId="6" fillId="4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/>
    <xf numFmtId="0" fontId="22" fillId="0" borderId="0" xfId="0" applyFont="1" applyFill="1" applyAlignment="1"/>
    <xf numFmtId="0" fontId="22" fillId="0" borderId="0" xfId="0" applyFont="1" applyFill="1" applyAlignment="1">
      <alignment wrapText="1"/>
    </xf>
    <xf numFmtId="0" fontId="3" fillId="5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3" fillId="5" borderId="0" xfId="0" applyFont="1" applyFill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ont="1" applyFill="1" applyAlignment="1">
      <alignment vertical="top"/>
    </xf>
    <xf numFmtId="0" fontId="0" fillId="0" borderId="0" xfId="0" applyFont="1" applyFill="1" applyAlignment="1"/>
    <xf numFmtId="0" fontId="0" fillId="5" borderId="0" xfId="0" applyFont="1" applyFill="1" applyAlignment="1">
      <alignment vertical="top"/>
    </xf>
    <xf numFmtId="0" fontId="0" fillId="5" borderId="0" xfId="0" applyFont="1" applyFill="1" applyAlignment="1"/>
    <xf numFmtId="0" fontId="0" fillId="0" borderId="0" xfId="0" applyFont="1" applyFill="1" applyAlignment="1">
      <alignment wrapText="1"/>
    </xf>
    <xf numFmtId="0" fontId="26" fillId="0" borderId="0" xfId="0" applyFont="1" applyAlignment="1"/>
  </cellXfs>
  <cellStyles count="3">
    <cellStyle name="Hyperlink" xfId="2" builtinId="8"/>
    <cellStyle name="Normal" xfId="0" builtinId="0"/>
    <cellStyle name="Normal 3" xfId="1" xr:uid="{0AA889F3-4618-A245-A4DC-3A909E436D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yevgeniy.steblyanko@cz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EBCC-1DB5-8741-B478-4E34DE921FA9}">
  <dimension ref="A1:K172"/>
  <sheetViews>
    <sheetView tabSelected="1" workbookViewId="0">
      <selection activeCell="A2" sqref="A2"/>
    </sheetView>
  </sheetViews>
  <sheetFormatPr baseColWidth="10" defaultRowHeight="70" customHeight="1"/>
  <cols>
    <col min="1" max="1" width="15.6640625" customWidth="1"/>
    <col min="2" max="2" width="47.83203125" customWidth="1"/>
    <col min="3" max="3" width="45.6640625" customWidth="1"/>
    <col min="4" max="4" width="56.83203125" customWidth="1"/>
    <col min="5" max="5" width="43.1640625" customWidth="1"/>
    <col min="6" max="6" width="12.6640625" customWidth="1"/>
    <col min="9" max="10" width="13.33203125" customWidth="1"/>
    <col min="11" max="11" width="40" customWidth="1"/>
  </cols>
  <sheetData>
    <row r="1" spans="2:6" ht="40" customHeight="1">
      <c r="B1" s="47" t="s">
        <v>196</v>
      </c>
    </row>
    <row r="2" spans="2:6" ht="16">
      <c r="B2" t="s">
        <v>148</v>
      </c>
    </row>
    <row r="3" spans="2:6" ht="16">
      <c r="B3" s="39" t="s">
        <v>147</v>
      </c>
    </row>
    <row r="4" spans="2:6" ht="16">
      <c r="B4" t="s">
        <v>227</v>
      </c>
    </row>
    <row r="5" spans="2:6" ht="16">
      <c r="B5" t="s">
        <v>228</v>
      </c>
    </row>
    <row r="6" spans="2:6" ht="16"/>
    <row r="7" spans="2:6" ht="21">
      <c r="B7" s="40" t="s">
        <v>221</v>
      </c>
    </row>
    <row r="8" spans="2:6" ht="16"/>
    <row r="9" spans="2:6" ht="32" customHeight="1"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</row>
    <row r="10" spans="2:6" ht="16">
      <c r="B10" s="6" t="s">
        <v>26</v>
      </c>
      <c r="C10" s="87" t="s">
        <v>27</v>
      </c>
      <c r="D10" s="87" t="s">
        <v>28</v>
      </c>
      <c r="E10" s="87" t="s">
        <v>28</v>
      </c>
      <c r="F10" s="36" t="s">
        <v>28</v>
      </c>
    </row>
    <row r="11" spans="2:6" ht="16">
      <c r="B11" s="6" t="s">
        <v>29</v>
      </c>
      <c r="C11" s="87"/>
      <c r="D11" s="87"/>
      <c r="E11" s="87"/>
      <c r="F11" s="36" t="s">
        <v>30</v>
      </c>
    </row>
    <row r="12" spans="2:6" ht="16">
      <c r="B12" s="6" t="s">
        <v>31</v>
      </c>
      <c r="C12" s="87"/>
      <c r="D12" s="87"/>
      <c r="E12" s="87"/>
      <c r="F12" s="7" t="s">
        <v>32</v>
      </c>
    </row>
    <row r="13" spans="2:6" ht="16">
      <c r="B13" s="37" t="s">
        <v>33</v>
      </c>
      <c r="C13" s="38" t="s">
        <v>34</v>
      </c>
      <c r="D13" s="38" t="s">
        <v>28</v>
      </c>
      <c r="E13" s="38" t="s">
        <v>32</v>
      </c>
      <c r="F13" s="38" t="s">
        <v>32</v>
      </c>
    </row>
    <row r="14" spans="2:6" s="8" customFormat="1" ht="16">
      <c r="B14" s="11"/>
      <c r="C14" s="12"/>
      <c r="D14" s="12"/>
      <c r="E14" s="12"/>
      <c r="F14" s="12"/>
    </row>
    <row r="15" spans="2:6" s="8" customFormat="1" ht="16">
      <c r="B15" s="11"/>
      <c r="C15" s="12"/>
      <c r="D15" s="12"/>
      <c r="E15" s="12"/>
      <c r="F15" s="12"/>
    </row>
    <row r="16" spans="2:6" s="8" customFormat="1" ht="16">
      <c r="B16" s="9" t="s">
        <v>40</v>
      </c>
      <c r="C16" s="10" t="s">
        <v>47</v>
      </c>
      <c r="D16" s="10" t="s">
        <v>48</v>
      </c>
      <c r="E16" s="12"/>
      <c r="F16" s="12"/>
    </row>
    <row r="17" spans="1:6" s="13" customFormat="1" ht="16">
      <c r="A17" s="41" t="s">
        <v>50</v>
      </c>
      <c r="B17" s="13" t="s">
        <v>43</v>
      </c>
      <c r="C17" s="17">
        <v>4</v>
      </c>
      <c r="D17" s="18" t="s">
        <v>51</v>
      </c>
      <c r="E17" s="15"/>
      <c r="F17" s="15"/>
    </row>
    <row r="18" spans="1:6" s="13" customFormat="1" ht="16">
      <c r="A18" s="41" t="s">
        <v>52</v>
      </c>
      <c r="B18" s="13" t="s">
        <v>38</v>
      </c>
      <c r="C18" s="17" t="s">
        <v>36</v>
      </c>
      <c r="D18" s="18" t="s">
        <v>222</v>
      </c>
      <c r="E18" s="15"/>
      <c r="F18" s="15"/>
    </row>
    <row r="19" spans="1:6" s="13" customFormat="1" ht="16">
      <c r="A19" s="41" t="s">
        <v>42</v>
      </c>
      <c r="B19" s="13" t="s">
        <v>44</v>
      </c>
      <c r="C19" s="66" t="s">
        <v>197</v>
      </c>
      <c r="D19" s="18" t="s">
        <v>53</v>
      </c>
      <c r="E19" s="15"/>
      <c r="F19" s="15"/>
    </row>
    <row r="20" spans="1:6" s="13" customFormat="1" ht="16">
      <c r="A20" s="13" t="s">
        <v>45</v>
      </c>
      <c r="B20" s="13" t="s">
        <v>49</v>
      </c>
      <c r="C20" s="16" t="str">
        <f>"DR" &amp; C19</f>
        <v>DR00</v>
      </c>
      <c r="D20" s="14" t="s">
        <v>46</v>
      </c>
      <c r="E20" s="15"/>
      <c r="F20" s="15"/>
    </row>
    <row r="21" spans="1:6" s="13" customFormat="1" ht="64">
      <c r="A21" s="13" t="s">
        <v>35</v>
      </c>
      <c r="B21" s="13" t="s">
        <v>39</v>
      </c>
      <c r="C21" s="19" t="str">
        <f>IF(C17 =1,"SRES-RPA",(IF(C17=2,"SRES-RPA",(IF(C17=3,"SRES-RPA",(IF(C17=4,C20&amp;"-RPA","Wrong model number!")))))))</f>
        <v>DR00-RPA</v>
      </c>
      <c r="D21" s="15" t="s">
        <v>139</v>
      </c>
      <c r="E21" s="15"/>
      <c r="F21" s="15"/>
    </row>
    <row r="22" spans="1:6" s="13" customFormat="1" ht="64">
      <c r="A22" s="13" t="s">
        <v>37</v>
      </c>
      <c r="B22" s="13" t="s">
        <v>41</v>
      </c>
      <c r="C22" s="16" t="str">
        <f>IF(C17 =1,"SRES-RPA",(IF(C17=2,"PDR-RPA",(IF(C17=3,C20&amp;"-RPA",(IF(C17=4,C20&amp;"-RPA","Wrong model number!")))))))</f>
        <v>DR00-RPA</v>
      </c>
      <c r="D22" s="15" t="s">
        <v>140</v>
      </c>
      <c r="E22" s="15"/>
      <c r="F22" s="15"/>
    </row>
    <row r="23" spans="1:6" s="13" customFormat="1" ht="64">
      <c r="A23" s="13" t="s">
        <v>87</v>
      </c>
      <c r="B23" s="29" t="s">
        <v>89</v>
      </c>
      <c r="C23" s="16" t="str">
        <f>IF(C17 =1,"SRES-RPA",(IF(C17=2,"SRES-RPA",(IF(C17=3,"SRES-RPA",(IF(C17=4,"DRES"&amp;C19,"Wrong model number!")))))))</f>
        <v>DRES00</v>
      </c>
      <c r="D23" s="15" t="s">
        <v>141</v>
      </c>
      <c r="E23" s="15"/>
      <c r="F23" s="15"/>
    </row>
    <row r="24" spans="1:6" s="13" customFormat="1" ht="64">
      <c r="A24" s="13" t="s">
        <v>88</v>
      </c>
      <c r="B24" s="13" t="s">
        <v>90</v>
      </c>
      <c r="C24" s="16" t="str">
        <f>IF(C17 =1,"SRES-RPA",(IF(C17=2,"PDR-RPA",(IF(C17=3,"DRES"&amp;C19,(IF(C17=4,"DRES"&amp;C19,"Wrong model number!")))))))</f>
        <v>DRES00</v>
      </c>
      <c r="D24" s="15" t="s">
        <v>142</v>
      </c>
      <c r="E24" s="15"/>
      <c r="F24" s="15"/>
    </row>
    <row r="25" spans="1:6" s="13" customFormat="1" ht="16">
      <c r="C25" s="14"/>
      <c r="D25" s="15"/>
      <c r="E25" s="15"/>
      <c r="F25" s="15"/>
    </row>
    <row r="26" spans="1:6" ht="16"/>
    <row r="27" spans="1:6" s="13" customFormat="1" ht="16">
      <c r="A27" s="25" t="s">
        <v>57</v>
      </c>
      <c r="B27" s="14"/>
      <c r="C27" s="23"/>
      <c r="D27" s="20"/>
      <c r="E27" s="15"/>
      <c r="F27" s="15"/>
    </row>
    <row r="28" spans="1:6" s="52" customFormat="1" ht="64" hidden="1">
      <c r="A28" s="48"/>
      <c r="B28" s="49" t="s">
        <v>61</v>
      </c>
      <c r="C28" s="50" t="str">
        <f>"nl"&amp;IF(C17 =1,"s",(IF(C17=2,"s",(IF(C17=3,"s",(IF(C17=4,"d","Wrong model number!")))))))</f>
        <v>nld</v>
      </c>
      <c r="D28" s="51" t="s">
        <v>143</v>
      </c>
      <c r="E28" s="51" t="s">
        <v>62</v>
      </c>
      <c r="F28" s="51"/>
    </row>
    <row r="29" spans="1:6" s="55" customFormat="1" ht="64" hidden="1">
      <c r="A29" s="60"/>
      <c r="B29" s="56" t="s">
        <v>63</v>
      </c>
      <c r="C29" s="57" t="str">
        <f>IF(C17 =1,"01",(IF(C17=2,"01",(IF(C17=3,"01",(IF(C17=4,C19,"Wrong model number!")))))))</f>
        <v>00</v>
      </c>
      <c r="D29" s="59" t="s">
        <v>144</v>
      </c>
      <c r="E29" s="59"/>
      <c r="F29" s="59"/>
    </row>
    <row r="30" spans="1:6" s="55" customFormat="1" ht="16" hidden="1">
      <c r="B30" s="56" t="s">
        <v>58</v>
      </c>
      <c r="C30" s="57" t="e">
        <f>C28&amp;C29&amp;#REF!&amp;"aadap01"</f>
        <v>#REF!</v>
      </c>
      <c r="D30" s="58" t="s">
        <v>165</v>
      </c>
      <c r="E30" s="59"/>
      <c r="F30" s="59"/>
    </row>
    <row r="31" spans="1:6" s="55" customFormat="1" ht="16" hidden="1">
      <c r="B31" s="56" t="s">
        <v>59</v>
      </c>
      <c r="C31" s="57" t="e">
        <f>C28&amp;C29&amp;#REF!&amp;"aauap01"</f>
        <v>#REF!</v>
      </c>
      <c r="D31" s="58" t="s">
        <v>166</v>
      </c>
      <c r="E31" s="59"/>
      <c r="F31" s="59"/>
    </row>
    <row r="32" spans="1:6" s="55" customFormat="1" ht="16" hidden="1">
      <c r="B32" s="56" t="s">
        <v>60</v>
      </c>
      <c r="C32" s="57" t="e">
        <f>C28&amp;C29&amp;#REF!&amp;"aapap01"</f>
        <v>#REF!</v>
      </c>
      <c r="D32" s="58" t="s">
        <v>167</v>
      </c>
      <c r="E32" s="59"/>
      <c r="F32" s="59"/>
    </row>
    <row r="33" spans="1:6" s="13" customFormat="1" ht="96">
      <c r="B33" s="14" t="s">
        <v>137</v>
      </c>
      <c r="C33" s="22" t="str">
        <f>IF(C17 =1,"nls",(IF(C17=2,"nlpdr",(IF(AND(C17=3,VALUE(C19)&lt;100),"nld",IF(AND(C17=3,VALUE(C19)&gt;99),"nl",(IF(AND(C17=4,VALUE(C19)&lt;100),"nld",IF(AND(C17=4,VALUE(C19)&gt;99),"nl","Wrong model number!")))))))))</f>
        <v>nld</v>
      </c>
      <c r="D33" s="43" t="s">
        <v>229</v>
      </c>
      <c r="E33" s="15" t="s">
        <v>62</v>
      </c>
      <c r="F33" s="15"/>
    </row>
    <row r="34" spans="1:6" s="13" customFormat="1" ht="64">
      <c r="B34" s="14" t="s">
        <v>138</v>
      </c>
      <c r="C34" s="22" t="str">
        <f>IF(C17 =1,"01",(IF(C17=2,"",(IF(C17=3,C19,(IF(C17=4,C19,"Wrong model number!")))))))</f>
        <v>00</v>
      </c>
      <c r="D34" s="15" t="s">
        <v>145</v>
      </c>
      <c r="E34" s="15"/>
      <c r="F34" s="15"/>
    </row>
    <row r="35" spans="1:6" s="13" customFormat="1" ht="16">
      <c r="B35" s="14" t="s">
        <v>127</v>
      </c>
      <c r="C35" s="22" t="str">
        <f>C33&amp;C34&amp;C18&amp;"aapbb"</f>
        <v>nld00FIDaapbb</v>
      </c>
      <c r="D35" s="20" t="s">
        <v>155</v>
      </c>
      <c r="E35" s="15"/>
      <c r="F35" s="15"/>
    </row>
    <row r="36" spans="1:6" s="13" customFormat="1" ht="16">
      <c r="B36" s="14" t="s">
        <v>128</v>
      </c>
      <c r="C36" s="22" t="str">
        <f>C33&amp;C34&amp;C18&amp;"aapsb"</f>
        <v>nld00FIDaapsb</v>
      </c>
      <c r="D36" s="20" t="s">
        <v>156</v>
      </c>
      <c r="E36" s="15"/>
      <c r="F36" s="15"/>
    </row>
    <row r="37" spans="1:6" s="13" customFormat="1" ht="16">
      <c r="B37" s="14" t="s">
        <v>129</v>
      </c>
      <c r="C37" s="22" t="str">
        <f>C33&amp;C34&amp;C18&amp;"aapgb"</f>
        <v>nld00FIDaapgb</v>
      </c>
      <c r="D37" s="20" t="s">
        <v>157</v>
      </c>
      <c r="E37" s="15"/>
      <c r="F37" s="15"/>
    </row>
    <row r="38" spans="1:6" s="13" customFormat="1" ht="16">
      <c r="B38" s="14" t="s">
        <v>130</v>
      </c>
      <c r="C38" s="22" t="str">
        <f>C33&amp;C34&amp;C18&amp;"aaubb"</f>
        <v>nld00FIDaaubb</v>
      </c>
      <c r="D38" s="20" t="s">
        <v>158</v>
      </c>
      <c r="E38" s="15"/>
      <c r="F38" s="15"/>
    </row>
    <row r="39" spans="1:6" s="13" customFormat="1" ht="16">
      <c r="B39" s="14" t="s">
        <v>131</v>
      </c>
      <c r="C39" s="22" t="str">
        <f>C33&amp;C34&amp;C18&amp;"aausb"</f>
        <v>nld00FIDaausb</v>
      </c>
      <c r="D39" s="20" t="s">
        <v>159</v>
      </c>
      <c r="E39" s="15"/>
      <c r="F39" s="15"/>
    </row>
    <row r="40" spans="1:6" s="13" customFormat="1" ht="16">
      <c r="B40" s="14" t="s">
        <v>132</v>
      </c>
      <c r="C40" s="22" t="str">
        <f>C33&amp;C34&amp;C18&amp;"aaugb"</f>
        <v>nld00FIDaaugb</v>
      </c>
      <c r="D40" s="20" t="s">
        <v>160</v>
      </c>
      <c r="E40" s="15"/>
      <c r="F40" s="15"/>
    </row>
    <row r="41" spans="1:6" s="13" customFormat="1" ht="16">
      <c r="B41" s="14" t="s">
        <v>133</v>
      </c>
      <c r="C41" s="22" t="str">
        <f>C33&amp;C34&amp;C18&amp;"aadbb"</f>
        <v>nld00FIDaadbb</v>
      </c>
      <c r="D41" s="20" t="s">
        <v>161</v>
      </c>
      <c r="E41" s="15"/>
      <c r="F41" s="15"/>
    </row>
    <row r="42" spans="1:6" s="13" customFormat="1" ht="16">
      <c r="B42" s="14" t="s">
        <v>134</v>
      </c>
      <c r="C42" s="22" t="str">
        <f>C33&amp;C34&amp;C18&amp;"aadsb"</f>
        <v>nld00FIDaadsb</v>
      </c>
      <c r="D42" s="20" t="s">
        <v>162</v>
      </c>
      <c r="E42" s="15"/>
      <c r="F42" s="15"/>
    </row>
    <row r="43" spans="1:6" s="13" customFormat="1" ht="16">
      <c r="B43" s="14" t="s">
        <v>135</v>
      </c>
      <c r="C43" s="22" t="str">
        <f>C33&amp;C34&amp;C18&amp;"aadgb"</f>
        <v>nld00FIDaadgb</v>
      </c>
      <c r="D43" s="20" t="s">
        <v>163</v>
      </c>
      <c r="E43" s="15"/>
      <c r="F43" s="15"/>
    </row>
    <row r="44" spans="1:6" s="13" customFormat="1" ht="16">
      <c r="B44" s="14" t="s">
        <v>136</v>
      </c>
      <c r="C44" s="22" t="str">
        <f>C33&amp;C34&amp;C18&amp;"aagld"</f>
        <v>nld00FIDaagld</v>
      </c>
      <c r="D44" s="20" t="s">
        <v>164</v>
      </c>
      <c r="E44" s="15"/>
      <c r="F44" s="15"/>
    </row>
    <row r="45" spans="1:6" s="68" customFormat="1" ht="16">
      <c r="B45" s="72" t="s">
        <v>64</v>
      </c>
      <c r="C45" s="54" t="str">
        <f>"nls01rpards"</f>
        <v>nls01rpards</v>
      </c>
      <c r="D45" s="73" t="s">
        <v>214</v>
      </c>
      <c r="E45" s="43"/>
      <c r="F45" s="43"/>
    </row>
    <row r="46" spans="1:6" s="13" customFormat="1" ht="16">
      <c r="B46" s="14"/>
      <c r="C46" s="15"/>
      <c r="D46" s="15"/>
      <c r="E46" s="15"/>
      <c r="F46" s="15"/>
    </row>
    <row r="47" spans="1:6" s="13" customFormat="1" ht="16">
      <c r="A47" s="25" t="s">
        <v>169</v>
      </c>
      <c r="B47" s="14"/>
      <c r="C47" s="15"/>
      <c r="D47" s="15"/>
      <c r="E47" s="15"/>
      <c r="F47" s="15"/>
    </row>
    <row r="48" spans="1:6" s="13" customFormat="1" ht="16">
      <c r="B48" s="14" t="s">
        <v>170</v>
      </c>
      <c r="C48" s="15" t="s">
        <v>171</v>
      </c>
      <c r="D48" s="15" t="s">
        <v>172</v>
      </c>
      <c r="E48" s="15"/>
      <c r="F48" s="15"/>
    </row>
    <row r="49" spans="1:6" s="13" customFormat="1" ht="16">
      <c r="B49" s="14"/>
      <c r="C49" s="15"/>
      <c r="D49" s="15"/>
      <c r="E49" s="15"/>
      <c r="F49" s="15"/>
    </row>
    <row r="50" spans="1:6" s="13" customFormat="1" ht="16">
      <c r="A50" s="25" t="s">
        <v>56</v>
      </c>
      <c r="B50" s="14"/>
      <c r="C50" s="15"/>
      <c r="D50" s="15"/>
      <c r="E50" s="15"/>
      <c r="F50" s="15"/>
    </row>
    <row r="51" spans="1:6" s="13" customFormat="1" ht="16">
      <c r="B51" s="72" t="s">
        <v>203</v>
      </c>
      <c r="C51" s="54" t="str">
        <f>"SG-"&amp;C22&amp;"-AA-"&amp;C18&amp;"-Desktop-Pool_PROD"</f>
        <v>SG-DR00-RPA-AA-FID-Desktop-Pool_PROD</v>
      </c>
      <c r="D51" s="73" t="s">
        <v>202</v>
      </c>
      <c r="E51" s="15"/>
      <c r="F51" s="15"/>
    </row>
    <row r="52" spans="1:6" s="13" customFormat="1" ht="16">
      <c r="B52" s="72" t="s">
        <v>204</v>
      </c>
      <c r="C52" s="54" t="str">
        <f>"SG-"&amp;C22&amp;"-AA-"&amp;C18&amp;"-Desktop-Pool_UAT"</f>
        <v>SG-DR00-RPA-AA-FID-Desktop-Pool_UAT</v>
      </c>
      <c r="D52" s="73" t="s">
        <v>201</v>
      </c>
      <c r="E52" s="15"/>
      <c r="F52" s="15"/>
    </row>
    <row r="53" spans="1:6" s="13" customFormat="1" ht="16">
      <c r="B53" s="72" t="s">
        <v>205</v>
      </c>
      <c r="C53" s="54" t="str">
        <f>"SG-"&amp;C22&amp;"-AA-"&amp;C18&amp;"-Desktop-Pool_DEV"</f>
        <v>SG-DR00-RPA-AA-FID-Desktop-Pool_DEV</v>
      </c>
      <c r="D53" s="73" t="s">
        <v>200</v>
      </c>
      <c r="E53" s="15"/>
      <c r="F53" s="15"/>
    </row>
    <row r="54" spans="1:6" s="13" customFormat="1" ht="16">
      <c r="B54" s="72" t="s">
        <v>206</v>
      </c>
      <c r="C54" s="54" t="str">
        <f>"SG-"&amp;C22&amp;"-AA-"&amp;C18&amp;"-Pool-Images"</f>
        <v>SG-DR00-RPA-AA-FID-Pool-Images</v>
      </c>
      <c r="D54" s="73" t="s">
        <v>199</v>
      </c>
      <c r="E54" s="15"/>
      <c r="F54" s="15"/>
    </row>
    <row r="55" spans="1:6" s="13" customFormat="1" ht="16">
      <c r="B55" s="72" t="s">
        <v>207</v>
      </c>
      <c r="C55" s="54" t="str">
        <f>"SG-"&amp;C22&amp;"-AA-"&amp;C18&amp;"-Desktop-Pool"</f>
        <v>SG-DR00-RPA-AA-FID-Desktop-Pool</v>
      </c>
      <c r="D55" s="73" t="s">
        <v>198</v>
      </c>
      <c r="E55" s="15"/>
      <c r="F55" s="15"/>
    </row>
    <row r="56" spans="1:6" s="52" customFormat="1" ht="16" hidden="1">
      <c r="B56" s="74" t="s">
        <v>54</v>
      </c>
      <c r="C56" s="50" t="e">
        <f>"SG-"&amp;C21&amp;"-BP-"&amp;#REF!&amp;"-AppServers"</f>
        <v>#REF!</v>
      </c>
      <c r="D56" s="58" t="s">
        <v>55</v>
      </c>
      <c r="E56" s="51"/>
      <c r="F56" s="51"/>
    </row>
    <row r="57" spans="1:6" s="52" customFormat="1" ht="16" hidden="1">
      <c r="B57" s="74" t="s">
        <v>68</v>
      </c>
      <c r="C57" s="50" t="e">
        <f>"SG-"&amp;C21&amp;"-BP-"&amp;#REF!&amp;"-AppDevSrv"</f>
        <v>#REF!</v>
      </c>
      <c r="D57" s="58" t="s">
        <v>71</v>
      </c>
      <c r="E57" s="51"/>
      <c r="F57" s="51"/>
    </row>
    <row r="58" spans="1:6" s="52" customFormat="1" ht="16" hidden="1">
      <c r="B58" s="74" t="s">
        <v>69</v>
      </c>
      <c r="C58" s="50" t="e">
        <f>"SG-"&amp;C21&amp;"-BP-"&amp;#REF!&amp;"-AppUatSrv"</f>
        <v>#REF!</v>
      </c>
      <c r="D58" s="58" t="s">
        <v>72</v>
      </c>
      <c r="E58" s="51"/>
      <c r="F58" s="51"/>
    </row>
    <row r="59" spans="1:6" s="52" customFormat="1" ht="16" hidden="1">
      <c r="B59" s="74" t="s">
        <v>70</v>
      </c>
      <c r="C59" s="50" t="e">
        <f>"SG-"&amp;C21&amp;"-BP-"&amp;#REF!&amp;"-AppProdSrv"</f>
        <v>#REF!</v>
      </c>
      <c r="D59" s="58" t="s">
        <v>73</v>
      </c>
      <c r="E59" s="51"/>
      <c r="F59" s="51"/>
    </row>
    <row r="60" spans="1:6" s="13" customFormat="1" ht="16">
      <c r="B60" s="32" t="s">
        <v>213</v>
      </c>
      <c r="C60" s="54" t="str">
        <f>"SG-SRES-RPA-Jump-Servers"</f>
        <v>SG-SRES-RPA-Jump-Servers</v>
      </c>
      <c r="D60" s="20" t="s">
        <v>212</v>
      </c>
      <c r="E60" s="15"/>
      <c r="F60" s="15"/>
    </row>
    <row r="61" spans="1:6" s="13" customFormat="1" ht="16">
      <c r="B61" s="53" t="s">
        <v>75</v>
      </c>
      <c r="C61" s="64" t="s">
        <v>6</v>
      </c>
      <c r="D61" s="64" t="s">
        <v>78</v>
      </c>
      <c r="E61" s="15"/>
      <c r="F61" s="15"/>
    </row>
    <row r="62" spans="1:6" s="52" customFormat="1" ht="16" hidden="1">
      <c r="B62" s="49" t="s">
        <v>76</v>
      </c>
      <c r="C62" s="61" t="s">
        <v>74</v>
      </c>
      <c r="D62" s="61" t="s">
        <v>79</v>
      </c>
      <c r="E62" s="51"/>
      <c r="F62" s="51"/>
    </row>
    <row r="63" spans="1:6" s="13" customFormat="1" ht="16">
      <c r="B63" s="53" t="s">
        <v>77</v>
      </c>
      <c r="C63" s="64" t="s">
        <v>8</v>
      </c>
      <c r="D63" s="64" t="s">
        <v>80</v>
      </c>
      <c r="E63" s="15"/>
      <c r="F63" s="15"/>
    </row>
    <row r="64" spans="1:6" s="52" customFormat="1" ht="16" hidden="1">
      <c r="B64" s="61" t="s">
        <v>149</v>
      </c>
      <c r="C64" s="61" t="s">
        <v>168</v>
      </c>
      <c r="D64" s="61" t="s">
        <v>83</v>
      </c>
      <c r="E64" s="51"/>
      <c r="F64" s="51"/>
    </row>
    <row r="65" spans="1:6" s="52" customFormat="1" ht="16" hidden="1">
      <c r="B65" s="61" t="s">
        <v>82</v>
      </c>
      <c r="C65" s="61" t="s">
        <v>81</v>
      </c>
      <c r="D65" s="61" t="s">
        <v>84</v>
      </c>
      <c r="E65" s="51"/>
      <c r="F65" s="51"/>
    </row>
    <row r="66" spans="1:6" s="13" customFormat="1" ht="16">
      <c r="B66" s="23" t="s">
        <v>86</v>
      </c>
      <c r="C66" s="64" t="s">
        <v>0</v>
      </c>
      <c r="D66" s="23" t="s">
        <v>85</v>
      </c>
      <c r="E66" s="15"/>
      <c r="F66" s="15"/>
    </row>
    <row r="67" spans="1:6" s="13" customFormat="1" ht="16">
      <c r="B67" s="64" t="s">
        <v>104</v>
      </c>
      <c r="C67" s="64" t="s">
        <v>10</v>
      </c>
      <c r="D67" s="64" t="s">
        <v>103</v>
      </c>
      <c r="E67" s="15"/>
      <c r="F67" s="15"/>
    </row>
    <row r="68" spans="1:6" s="13" customFormat="1" ht="16">
      <c r="B68" s="53" t="s">
        <v>106</v>
      </c>
      <c r="C68" s="64" t="s">
        <v>107</v>
      </c>
      <c r="D68" s="64" t="s">
        <v>108</v>
      </c>
      <c r="E68" s="15"/>
      <c r="F68" s="15"/>
    </row>
    <row r="69" spans="1:6" s="13" customFormat="1" ht="16">
      <c r="B69" s="53" t="s">
        <v>126</v>
      </c>
      <c r="C69" s="64" t="s">
        <v>13</v>
      </c>
      <c r="D69" s="64" t="s">
        <v>105</v>
      </c>
      <c r="E69" s="15"/>
      <c r="F69" s="15"/>
    </row>
    <row r="70" spans="1:6" s="62" customFormat="1" ht="16" hidden="1">
      <c r="B70" s="61" t="s">
        <v>152</v>
      </c>
      <c r="C70" s="61" t="s">
        <v>150</v>
      </c>
      <c r="D70" s="61" t="s">
        <v>151</v>
      </c>
      <c r="E70" s="51"/>
      <c r="F70" s="51"/>
    </row>
    <row r="71" spans="1:6" s="63" customFormat="1" ht="16">
      <c r="B71" s="64" t="s">
        <v>210</v>
      </c>
      <c r="C71" s="64" t="str">
        <f>"SG-"&amp;C21&amp;"-AA-"&amp;C18&amp;"-Controlroom"</f>
        <v>SG-DR00-RPA-AA-FID-Controlroom</v>
      </c>
      <c r="D71" s="73" t="s">
        <v>209</v>
      </c>
      <c r="E71" s="43"/>
      <c r="F71" s="43"/>
    </row>
    <row r="72" spans="1:6" s="63" customFormat="1" ht="32">
      <c r="B72" s="64" t="s">
        <v>211</v>
      </c>
      <c r="C72" s="64" t="str">
        <f>"SG-"&amp;C21&amp;"-AA-"&amp;C18&amp;"-UAT-ControlRoom"</f>
        <v>SG-DR00-RPA-AA-FID-UAT-ControlRoom</v>
      </c>
      <c r="D72" s="73" t="s">
        <v>208</v>
      </c>
      <c r="E72" s="43"/>
      <c r="F72" s="43"/>
    </row>
    <row r="73" spans="1:6" s="63" customFormat="1" ht="16">
      <c r="B73" s="64" t="s">
        <v>219</v>
      </c>
      <c r="C73" s="64" t="s">
        <v>215</v>
      </c>
      <c r="D73" s="73" t="s">
        <v>217</v>
      </c>
      <c r="E73" s="43"/>
      <c r="F73" s="43"/>
    </row>
    <row r="74" spans="1:6" s="63" customFormat="1" ht="16">
      <c r="B74" s="64" t="s">
        <v>220</v>
      </c>
      <c r="C74" s="64" t="s">
        <v>216</v>
      </c>
      <c r="D74" s="73" t="s">
        <v>218</v>
      </c>
      <c r="E74" s="43"/>
      <c r="F74" s="43"/>
    </row>
    <row r="75" spans="1:6" s="13" customFormat="1" ht="16">
      <c r="B75" s="14"/>
      <c r="C75" s="23"/>
      <c r="D75" s="20"/>
      <c r="E75" s="15"/>
      <c r="F75" s="15"/>
    </row>
    <row r="76" spans="1:6" s="13" customFormat="1" ht="16">
      <c r="B76" s="14"/>
      <c r="C76" s="23"/>
      <c r="D76" s="15"/>
      <c r="E76" s="15"/>
      <c r="F76" s="15"/>
    </row>
    <row r="77" spans="1:6" s="13" customFormat="1" ht="16">
      <c r="B77" s="14"/>
      <c r="C77" s="15"/>
      <c r="D77" s="15"/>
      <c r="E77" s="15"/>
      <c r="F77" s="15"/>
    </row>
    <row r="78" spans="1:6" s="13" customFormat="1" ht="16">
      <c r="A78" s="25" t="s">
        <v>66</v>
      </c>
      <c r="B78" s="14"/>
      <c r="C78" s="15"/>
      <c r="D78" s="15"/>
      <c r="E78" s="15"/>
      <c r="F78" s="15"/>
    </row>
    <row r="79" spans="1:6" s="13" customFormat="1" ht="80">
      <c r="A79" s="13" t="s">
        <v>67</v>
      </c>
      <c r="B79" s="14" t="s">
        <v>119</v>
      </c>
      <c r="C79" s="21" t="str">
        <f>IF(C17 =1,"eu1-sres1-esg1",(IF(C17=2,"eu1-sres1-esg1",(IF(C17=3,"eu1-sres1-esg1",(IF(C17=4,"eu1-dr"&amp;C19&amp;"-esg1","Wrong model number!")))))))</f>
        <v>eu1-dr00-esg1</v>
      </c>
      <c r="D79" s="15" t="s">
        <v>109</v>
      </c>
      <c r="E79" s="15"/>
      <c r="F79" s="15"/>
    </row>
    <row r="80" spans="1:6" s="13" customFormat="1" ht="80">
      <c r="A80" s="13" t="s">
        <v>112</v>
      </c>
      <c r="B80" s="14" t="s">
        <v>111</v>
      </c>
      <c r="C80" s="21" t="str">
        <f>IF(C17 =1,"eu1-sres1-esg1",(IF(C17=2,"eu1-pdr-esg1",(IF(C17=3,"eu1-dr"&amp;C19&amp;"-esg1",(IF(C17=4,"eu1-dr"&amp;C19&amp;"-esg1","Wrong model number!")))))))</f>
        <v>eu1-dr00-esg1</v>
      </c>
      <c r="D80" s="15" t="s">
        <v>110</v>
      </c>
      <c r="E80" s="15"/>
      <c r="F80" s="15"/>
    </row>
    <row r="81" spans="1:11" s="13" customFormat="1" ht="16">
      <c r="A81" s="13" t="s">
        <v>113</v>
      </c>
      <c r="B81" s="14" t="s">
        <v>116</v>
      </c>
      <c r="C81" s="15" t="s">
        <v>117</v>
      </c>
      <c r="D81" s="15" t="s">
        <v>124</v>
      </c>
      <c r="E81" s="15"/>
      <c r="F81" s="15"/>
    </row>
    <row r="82" spans="1:11" s="13" customFormat="1" ht="16">
      <c r="A82" s="13" t="s">
        <v>114</v>
      </c>
      <c r="B82" s="14" t="s">
        <v>115</v>
      </c>
      <c r="C82" s="15" t="s">
        <v>118</v>
      </c>
      <c r="D82" s="15" t="s">
        <v>125</v>
      </c>
      <c r="E82" s="15"/>
      <c r="F82" s="15"/>
    </row>
    <row r="83" spans="1:11" s="13" customFormat="1" ht="16">
      <c r="A83" s="13" t="s">
        <v>191</v>
      </c>
      <c r="B83" s="14" t="s">
        <v>192</v>
      </c>
      <c r="C83" s="15" t="s">
        <v>193</v>
      </c>
      <c r="D83" s="15" t="s">
        <v>194</v>
      </c>
      <c r="E83" s="15"/>
      <c r="F83" s="15"/>
    </row>
    <row r="84" spans="1:11" s="13" customFormat="1" ht="16">
      <c r="A84" s="25"/>
      <c r="B84" s="14"/>
      <c r="C84" s="15"/>
      <c r="D84" s="15"/>
      <c r="E84" s="15"/>
      <c r="F84" s="15"/>
      <c r="G84" s="35"/>
    </row>
    <row r="85" spans="1:11" s="13" customFormat="1" ht="16">
      <c r="A85" s="33"/>
      <c r="B85" s="32"/>
      <c r="C85" s="15"/>
      <c r="D85" s="15"/>
      <c r="E85" s="15"/>
      <c r="F85" s="15"/>
      <c r="G85" s="35"/>
    </row>
    <row r="86" spans="1:11" s="13" customFormat="1" ht="16">
      <c r="B86" s="14"/>
      <c r="C86" s="15"/>
      <c r="D86" s="15"/>
      <c r="E86" s="15"/>
      <c r="F86" s="15"/>
      <c r="G86" s="35"/>
    </row>
    <row r="87" spans="1:11" s="13" customFormat="1" ht="16">
      <c r="B87" s="14"/>
      <c r="C87" s="15"/>
      <c r="D87" s="15"/>
      <c r="E87" s="15"/>
      <c r="F87" s="15"/>
    </row>
    <row r="88" spans="1:11" s="13" customFormat="1" ht="16">
      <c r="B88" s="14"/>
      <c r="C88" s="15"/>
      <c r="D88" s="15"/>
      <c r="E88" s="15"/>
      <c r="F88" s="15"/>
    </row>
    <row r="89" spans="1:11" s="13" customFormat="1" ht="16">
      <c r="A89" s="25" t="s">
        <v>153</v>
      </c>
      <c r="B89" s="14"/>
      <c r="C89" s="15"/>
      <c r="D89" s="15"/>
      <c r="E89" s="15"/>
      <c r="F89" s="15"/>
    </row>
    <row r="90" spans="1:11" s="8" customFormat="1" ht="16">
      <c r="A90" s="4" t="s">
        <v>91</v>
      </c>
      <c r="B90" s="24" t="str">
        <f>C23</f>
        <v>DRES00</v>
      </c>
      <c r="D90" s="8" t="s">
        <v>89</v>
      </c>
      <c r="J90" s="28" t="s">
        <v>120</v>
      </c>
    </row>
    <row r="91" spans="1:11" s="3" customFormat="1" ht="16">
      <c r="A91" s="3" t="s">
        <v>93</v>
      </c>
      <c r="B91" s="3" t="s">
        <v>94</v>
      </c>
      <c r="C91" s="3" t="s">
        <v>95</v>
      </c>
      <c r="D91" s="3" t="s">
        <v>96</v>
      </c>
      <c r="E91" s="3" t="s">
        <v>97</v>
      </c>
      <c r="F91" s="3" t="s">
        <v>98</v>
      </c>
      <c r="G91" s="3" t="s">
        <v>99</v>
      </c>
      <c r="H91" s="3" t="s">
        <v>100</v>
      </c>
      <c r="I91" s="3" t="s">
        <v>101</v>
      </c>
      <c r="K91" s="3" t="s">
        <v>102</v>
      </c>
    </row>
    <row r="92" spans="1:11" s="4" customFormat="1" ht="17">
      <c r="A92" s="88" t="str">
        <f>C23</f>
        <v>DRES00</v>
      </c>
      <c r="B92" s="88" t="s">
        <v>178</v>
      </c>
      <c r="C92" s="70" t="str">
        <f>C71</f>
        <v>SG-DR00-RPA-AA-FID-Controlroom</v>
      </c>
      <c r="D92" s="88" t="str">
        <f>C55</f>
        <v>SG-DR00-RPA-AA-FID-Desktop-Pool</v>
      </c>
      <c r="E92" s="89" t="s">
        <v>173</v>
      </c>
      <c r="F92" s="84" t="s">
        <v>2</v>
      </c>
      <c r="G92" s="84" t="s">
        <v>3</v>
      </c>
      <c r="H92" s="84" t="s">
        <v>4</v>
      </c>
      <c r="I92" s="89"/>
      <c r="J92" s="83" t="s">
        <v>123</v>
      </c>
    </row>
    <row r="93" spans="1:11" s="4" customFormat="1" ht="16">
      <c r="A93" s="84"/>
      <c r="B93" s="84"/>
      <c r="C93" s="4" t="str">
        <f>C72</f>
        <v>SG-DR00-RPA-AA-FID-UAT-ControlRoom</v>
      </c>
      <c r="D93" s="88"/>
      <c r="E93" s="89"/>
      <c r="F93" s="84"/>
      <c r="G93" s="84"/>
      <c r="H93" s="84"/>
      <c r="I93" s="83"/>
      <c r="J93" s="84"/>
    </row>
    <row r="94" spans="1:11" s="28" customFormat="1" ht="16" customHeight="1">
      <c r="A94" s="88" t="str">
        <f>C23</f>
        <v>DRES00</v>
      </c>
      <c r="B94" s="84" t="s">
        <v>179</v>
      </c>
      <c r="C94" s="4" t="str">
        <f>C55</f>
        <v>SG-DR00-RPA-AA-FID-Desktop-Pool</v>
      </c>
      <c r="D94" s="4" t="str">
        <f>C71</f>
        <v>SG-DR00-RPA-AA-FID-Controlroom</v>
      </c>
      <c r="E94" s="88" t="s">
        <v>173</v>
      </c>
      <c r="F94" s="84" t="s">
        <v>2</v>
      </c>
      <c r="G94" s="84" t="s">
        <v>3</v>
      </c>
      <c r="H94" s="84" t="s">
        <v>4</v>
      </c>
      <c r="I94" s="84"/>
      <c r="J94" s="83" t="s">
        <v>123</v>
      </c>
    </row>
    <row r="95" spans="1:11" s="28" customFormat="1" ht="16">
      <c r="A95" s="84"/>
      <c r="B95" s="84"/>
      <c r="C95" s="4" t="str">
        <f>C54</f>
        <v>SG-DR00-RPA-AA-FID-Pool-Images</v>
      </c>
      <c r="D95" s="4" t="str">
        <f>C72</f>
        <v>SG-DR00-RPA-AA-FID-UAT-ControlRoom</v>
      </c>
      <c r="E95" s="88"/>
      <c r="F95" s="84"/>
      <c r="G95" s="84"/>
      <c r="H95" s="84"/>
      <c r="I95" s="84"/>
      <c r="J95" s="84"/>
    </row>
    <row r="96" spans="1:11" s="28" customFormat="1" ht="16">
      <c r="A96" s="30"/>
      <c r="B96" s="30"/>
      <c r="C96" s="4"/>
      <c r="D96" s="69"/>
      <c r="E96" s="30"/>
      <c r="F96" s="30"/>
      <c r="G96" s="30"/>
      <c r="H96" s="30"/>
      <c r="I96" s="30"/>
      <c r="J96" s="30"/>
    </row>
    <row r="97" spans="1:11" s="28" customFormat="1" ht="16">
      <c r="A97" s="44" t="s">
        <v>154</v>
      </c>
      <c r="B97" s="42"/>
      <c r="C97" s="4"/>
      <c r="D97" s="69"/>
      <c r="E97" s="42"/>
      <c r="F97" s="42"/>
      <c r="G97" s="42"/>
      <c r="H97" s="42"/>
      <c r="I97" s="42"/>
      <c r="J97" s="42"/>
    </row>
    <row r="98" spans="1:11" s="28" customFormat="1" ht="16">
      <c r="A98" s="30" t="s">
        <v>92</v>
      </c>
      <c r="B98" s="31" t="str">
        <f>C24</f>
        <v>DRES00</v>
      </c>
      <c r="C98" s="4"/>
      <c r="D98" s="69" t="s">
        <v>90</v>
      </c>
      <c r="E98" s="30"/>
      <c r="F98" s="30"/>
      <c r="G98" s="30"/>
      <c r="H98" s="30"/>
      <c r="I98" s="30"/>
      <c r="J98" s="30"/>
    </row>
    <row r="99" spans="1:11" s="3" customFormat="1" ht="16">
      <c r="A99" s="3" t="s">
        <v>93</v>
      </c>
      <c r="B99" s="3" t="s">
        <v>94</v>
      </c>
      <c r="C99" s="75" t="s">
        <v>95</v>
      </c>
      <c r="D99" s="75" t="s">
        <v>96</v>
      </c>
      <c r="E99" s="3" t="s">
        <v>97</v>
      </c>
      <c r="F99" s="3" t="s">
        <v>98</v>
      </c>
      <c r="G99" s="3" t="s">
        <v>99</v>
      </c>
      <c r="H99" s="3" t="s">
        <v>100</v>
      </c>
      <c r="I99" s="3" t="s">
        <v>101</v>
      </c>
      <c r="K99" s="3" t="s">
        <v>102</v>
      </c>
    </row>
    <row r="100" spans="1:11" s="28" customFormat="1" ht="51">
      <c r="A100" s="4" t="str">
        <f>C24</f>
        <v>DRES00</v>
      </c>
      <c r="B100" s="28" t="s">
        <v>181</v>
      </c>
      <c r="C100" s="4" t="str">
        <f>C60</f>
        <v>SG-SRES-RPA-Jump-Servers</v>
      </c>
      <c r="D100" s="4" t="str">
        <f>C55</f>
        <v>SG-DR00-RPA-AA-FID-Desktop-Pool</v>
      </c>
      <c r="E100" s="46" t="s">
        <v>20</v>
      </c>
      <c r="F100" s="4" t="s">
        <v>2</v>
      </c>
      <c r="G100" s="4" t="s">
        <v>3</v>
      </c>
      <c r="H100" s="4" t="s">
        <v>4</v>
      </c>
      <c r="J100" s="45" t="s">
        <v>121</v>
      </c>
    </row>
    <row r="101" spans="1:11" s="80" customFormat="1" ht="34">
      <c r="A101" s="79" t="str">
        <f>C24</f>
        <v>DRES00</v>
      </c>
      <c r="B101" s="80" t="s">
        <v>180</v>
      </c>
      <c r="C101" s="79" t="str">
        <f>C66</f>
        <v>SG-SRES-RPA-Horizon-Servers</v>
      </c>
      <c r="D101" s="79" t="str">
        <f>C55</f>
        <v>SG-DR00-RPA-AA-FID-Desktop-Pool</v>
      </c>
      <c r="E101" s="81" t="s">
        <v>1</v>
      </c>
      <c r="F101" s="79" t="s">
        <v>2</v>
      </c>
      <c r="G101" s="79" t="s">
        <v>3</v>
      </c>
      <c r="H101" s="79" t="s">
        <v>4</v>
      </c>
      <c r="J101" s="82" t="s">
        <v>121</v>
      </c>
      <c r="K101" s="71" t="s">
        <v>226</v>
      </c>
    </row>
    <row r="102" spans="1:11" s="80" customFormat="1" ht="34">
      <c r="A102" s="79" t="str">
        <f>C24</f>
        <v>DRES00</v>
      </c>
      <c r="B102" s="80" t="s">
        <v>182</v>
      </c>
      <c r="C102" s="79" t="str">
        <f>C66</f>
        <v>SG-SRES-RPA-Horizon-Servers</v>
      </c>
      <c r="D102" s="79" t="str">
        <f>C54</f>
        <v>SG-DR00-RPA-AA-FID-Pool-Images</v>
      </c>
      <c r="E102" s="79" t="s">
        <v>5</v>
      </c>
      <c r="F102" s="79" t="s">
        <v>2</v>
      </c>
      <c r="G102" s="79" t="s">
        <v>3</v>
      </c>
      <c r="H102" s="79" t="s">
        <v>4</v>
      </c>
      <c r="J102" s="82" t="s">
        <v>121</v>
      </c>
      <c r="K102" s="71" t="s">
        <v>226</v>
      </c>
    </row>
    <row r="103" spans="1:11" s="28" customFormat="1" ht="16">
      <c r="A103" s="88" t="str">
        <f>C24</f>
        <v>DRES00</v>
      </c>
      <c r="B103" s="84" t="s">
        <v>183</v>
      </c>
      <c r="C103" s="4" t="str">
        <f>C55</f>
        <v>SG-DR00-RPA-AA-FID-Desktop-Pool</v>
      </c>
      <c r="D103" s="88" t="str">
        <f>C61</f>
        <v>SG-SRES-RPA-FileServers</v>
      </c>
      <c r="E103" s="89" t="s">
        <v>7</v>
      </c>
      <c r="F103" s="88" t="s">
        <v>2</v>
      </c>
      <c r="G103" s="88" t="s">
        <v>3</v>
      </c>
      <c r="H103" s="88" t="s">
        <v>4</v>
      </c>
      <c r="J103" s="83" t="s">
        <v>121</v>
      </c>
    </row>
    <row r="104" spans="1:11" s="28" customFormat="1" ht="16">
      <c r="A104" s="84"/>
      <c r="B104" s="84"/>
      <c r="C104" s="4" t="str">
        <f>C54</f>
        <v>SG-DR00-RPA-AA-FID-Pool-Images</v>
      </c>
      <c r="D104" s="88"/>
      <c r="E104" s="88"/>
      <c r="F104" s="84"/>
      <c r="G104" s="84"/>
      <c r="H104" s="84"/>
      <c r="J104" s="84"/>
    </row>
    <row r="105" spans="1:11" s="28" customFormat="1" ht="16">
      <c r="A105" s="84" t="str">
        <f>C24</f>
        <v>DRES00</v>
      </c>
      <c r="B105" s="90" t="s">
        <v>184</v>
      </c>
      <c r="C105" s="4" t="str">
        <f>C54</f>
        <v>SG-DR00-RPA-AA-FID-Pool-Images</v>
      </c>
      <c r="D105" s="88" t="str">
        <f>C63</f>
        <v>SG-SRES-RPA-AD-DNS</v>
      </c>
      <c r="E105" s="89" t="s">
        <v>9</v>
      </c>
      <c r="F105" s="88" t="s">
        <v>2</v>
      </c>
      <c r="G105" s="88" t="s">
        <v>3</v>
      </c>
      <c r="H105" s="88" t="s">
        <v>4</v>
      </c>
      <c r="J105" s="83" t="s">
        <v>121</v>
      </c>
    </row>
    <row r="106" spans="1:11" s="28" customFormat="1" ht="16">
      <c r="A106" s="84"/>
      <c r="B106" s="84"/>
      <c r="C106" s="4" t="str">
        <f>C55</f>
        <v>SG-DR00-RPA-AA-FID-Desktop-Pool</v>
      </c>
      <c r="D106" s="88"/>
      <c r="E106" s="89"/>
      <c r="F106" s="84"/>
      <c r="G106" s="84"/>
      <c r="H106" s="84"/>
      <c r="J106" s="84"/>
    </row>
    <row r="107" spans="1:11" s="28" customFormat="1" ht="16">
      <c r="A107" s="84" t="str">
        <f>C24</f>
        <v>DRES00</v>
      </c>
      <c r="B107" s="83" t="s">
        <v>185</v>
      </c>
      <c r="C107" s="88" t="str">
        <f>C63</f>
        <v>SG-SRES-RPA-AD-DNS</v>
      </c>
      <c r="D107" s="4" t="str">
        <f>C54</f>
        <v>SG-DR00-RPA-AA-FID-Pool-Images</v>
      </c>
      <c r="E107" s="89" t="s">
        <v>9</v>
      </c>
      <c r="F107" s="88" t="s">
        <v>2</v>
      </c>
      <c r="G107" s="88" t="s">
        <v>3</v>
      </c>
      <c r="H107" s="88" t="s">
        <v>4</v>
      </c>
      <c r="J107" s="83" t="s">
        <v>121</v>
      </c>
    </row>
    <row r="108" spans="1:11" s="28" customFormat="1" ht="16">
      <c r="A108" s="84"/>
      <c r="B108" s="84"/>
      <c r="C108" s="88"/>
      <c r="D108" s="4" t="str">
        <f>C55</f>
        <v>SG-DR00-RPA-AA-FID-Desktop-Pool</v>
      </c>
      <c r="E108" s="89"/>
      <c r="F108" s="84"/>
      <c r="G108" s="84"/>
      <c r="H108" s="84"/>
      <c r="J108" s="84"/>
    </row>
    <row r="109" spans="1:11" s="80" customFormat="1" ht="16">
      <c r="A109" s="86" t="str">
        <f>C24</f>
        <v>DRES00</v>
      </c>
      <c r="B109" s="86" t="s">
        <v>186</v>
      </c>
      <c r="C109" s="79" t="str">
        <f>C54</f>
        <v>SG-DR00-RPA-AA-FID-Pool-Images</v>
      </c>
      <c r="D109" s="91" t="str">
        <f>C67</f>
        <v>SG-SRES-RPA-AppVol-Manager</v>
      </c>
      <c r="E109" s="92" t="s">
        <v>174</v>
      </c>
      <c r="F109" s="91" t="s">
        <v>2</v>
      </c>
      <c r="G109" s="91" t="s">
        <v>3</v>
      </c>
      <c r="H109" s="91" t="s">
        <v>4</v>
      </c>
      <c r="J109" s="85" t="s">
        <v>121</v>
      </c>
      <c r="K109" s="83" t="s">
        <v>226</v>
      </c>
    </row>
    <row r="110" spans="1:11" s="80" customFormat="1" ht="16">
      <c r="A110" s="86"/>
      <c r="B110" s="86"/>
      <c r="C110" s="79" t="str">
        <f>C55</f>
        <v>SG-DR00-RPA-AA-FID-Desktop-Pool</v>
      </c>
      <c r="D110" s="91"/>
      <c r="E110" s="91"/>
      <c r="F110" s="86"/>
      <c r="G110" s="86"/>
      <c r="H110" s="86"/>
      <c r="J110" s="86"/>
      <c r="K110" s="83"/>
    </row>
    <row r="111" spans="1:11" s="80" customFormat="1" ht="16">
      <c r="A111" s="86" t="str">
        <f>C24</f>
        <v>DRES00</v>
      </c>
      <c r="B111" s="86" t="s">
        <v>187</v>
      </c>
      <c r="C111" s="79" t="str">
        <f>C54</f>
        <v>SG-DR00-RPA-AA-FID-Pool-Images</v>
      </c>
      <c r="D111" s="91" t="str">
        <f>C66</f>
        <v>SG-SRES-RPA-Horizon-Servers</v>
      </c>
      <c r="E111" s="91" t="s">
        <v>11</v>
      </c>
      <c r="F111" s="91" t="s">
        <v>2</v>
      </c>
      <c r="G111" s="91" t="s">
        <v>3</v>
      </c>
      <c r="H111" s="91" t="s">
        <v>4</v>
      </c>
      <c r="J111" s="85" t="s">
        <v>121</v>
      </c>
      <c r="K111" s="83" t="s">
        <v>226</v>
      </c>
    </row>
    <row r="112" spans="1:11" s="80" customFormat="1" ht="16">
      <c r="A112" s="86"/>
      <c r="B112" s="86"/>
      <c r="C112" s="79" t="str">
        <f>C55</f>
        <v>SG-DR00-RPA-AA-FID-Desktop-Pool</v>
      </c>
      <c r="D112" s="91"/>
      <c r="E112" s="91"/>
      <c r="F112" s="86"/>
      <c r="G112" s="86"/>
      <c r="H112" s="86"/>
      <c r="J112" s="86"/>
      <c r="K112" s="83"/>
    </row>
    <row r="113" spans="1:10" s="28" customFormat="1" ht="16">
      <c r="A113" s="84" t="str">
        <f>C24</f>
        <v>DRES00</v>
      </c>
      <c r="B113" s="84" t="s">
        <v>188</v>
      </c>
      <c r="C113" s="4" t="str">
        <f>C54</f>
        <v>SG-DR00-RPA-AA-FID-Pool-Images</v>
      </c>
      <c r="D113" s="88" t="str">
        <f>C68</f>
        <v>SG-SRES-RPA-KMSServers</v>
      </c>
      <c r="E113" s="88" t="s">
        <v>12</v>
      </c>
      <c r="F113" s="88" t="s">
        <v>2</v>
      </c>
      <c r="G113" s="88" t="s">
        <v>3</v>
      </c>
      <c r="H113" s="88" t="s">
        <v>4</v>
      </c>
      <c r="J113" s="83" t="s">
        <v>121</v>
      </c>
    </row>
    <row r="114" spans="1:10" s="28" customFormat="1" ht="16">
      <c r="A114" s="84"/>
      <c r="B114" s="84"/>
      <c r="C114" s="4" t="str">
        <f>C55</f>
        <v>SG-DR00-RPA-AA-FID-Desktop-Pool</v>
      </c>
      <c r="D114" s="88"/>
      <c r="E114" s="88"/>
      <c r="F114" s="84"/>
      <c r="G114" s="84"/>
      <c r="H114" s="84"/>
      <c r="J114" s="84"/>
    </row>
    <row r="115" spans="1:10" s="28" customFormat="1" ht="34">
      <c r="A115" s="28" t="str">
        <f>C24</f>
        <v>DRES00</v>
      </c>
      <c r="B115" s="28" t="s">
        <v>189</v>
      </c>
      <c r="C115" s="4" t="str">
        <f>C55</f>
        <v>SG-DR00-RPA-AA-FID-Desktop-Pool</v>
      </c>
      <c r="D115" s="4" t="str">
        <f>C69</f>
        <v>SG-PDR-SMTP-Relay</v>
      </c>
      <c r="E115" s="46" t="s">
        <v>175</v>
      </c>
      <c r="F115" s="4" t="s">
        <v>2</v>
      </c>
      <c r="G115" s="4" t="s">
        <v>3</v>
      </c>
      <c r="H115" s="4" t="s">
        <v>4</v>
      </c>
      <c r="J115" s="45" t="s">
        <v>122</v>
      </c>
    </row>
    <row r="116" spans="1:10" s="28" customFormat="1" ht="16">
      <c r="A116" s="28" t="str">
        <f>C24</f>
        <v>DRES00</v>
      </c>
      <c r="B116" s="28" t="s">
        <v>190</v>
      </c>
      <c r="C116" s="4" t="str">
        <f>C55</f>
        <v>SG-DR00-RPA-AA-FID-Desktop-Pool</v>
      </c>
      <c r="D116" s="4" t="str">
        <f>C55</f>
        <v>SG-DR00-RPA-AA-FID-Desktop-Pool</v>
      </c>
      <c r="E116" s="4" t="s">
        <v>176</v>
      </c>
      <c r="F116" s="4" t="s">
        <v>2</v>
      </c>
      <c r="G116" s="4" t="s">
        <v>3</v>
      </c>
      <c r="H116" s="4" t="s">
        <v>4</v>
      </c>
      <c r="J116" s="45"/>
    </row>
    <row r="117" spans="1:10" s="28" customFormat="1" ht="34">
      <c r="A117" s="28" t="str">
        <f>C24</f>
        <v>DRES00</v>
      </c>
      <c r="B117" s="28" t="s">
        <v>177</v>
      </c>
      <c r="C117" s="4" t="str">
        <f>C55</f>
        <v>SG-DR00-RPA-AA-FID-Desktop-Pool</v>
      </c>
      <c r="D117" s="4" t="str">
        <f>C48</f>
        <v>HOST-wssportal.in.ibm.com</v>
      </c>
      <c r="E117" s="46" t="s">
        <v>173</v>
      </c>
      <c r="F117" s="4" t="s">
        <v>2</v>
      </c>
      <c r="G117" s="4" t="s">
        <v>3</v>
      </c>
      <c r="H117" s="4" t="s">
        <v>4</v>
      </c>
      <c r="J117" s="45" t="s">
        <v>195</v>
      </c>
    </row>
    <row r="118" spans="1:10" ht="16">
      <c r="C118" s="76"/>
      <c r="D118" s="76"/>
    </row>
    <row r="119" spans="1:10" ht="16">
      <c r="C119" s="76"/>
      <c r="D119" s="76"/>
    </row>
    <row r="120" spans="1:10" ht="16"/>
    <row r="121" spans="1:10" ht="16"/>
    <row r="122" spans="1:10" ht="16"/>
    <row r="123" spans="1:10" ht="16"/>
    <row r="124" spans="1:10" ht="16"/>
    <row r="125" spans="1:10" ht="16"/>
    <row r="126" spans="1:10" ht="16"/>
    <row r="127" spans="1:10" ht="16"/>
    <row r="128" spans="1:10" ht="16"/>
    <row r="129" ht="16"/>
    <row r="130" ht="16"/>
    <row r="131" ht="16"/>
    <row r="132" ht="16"/>
    <row r="133" ht="16"/>
    <row r="134" ht="16"/>
    <row r="135" ht="16"/>
    <row r="136" ht="16"/>
    <row r="137" ht="16"/>
    <row r="138" ht="16"/>
    <row r="139" ht="16"/>
    <row r="140" ht="16"/>
    <row r="141" ht="16"/>
    <row r="142" ht="16"/>
    <row r="143" ht="16"/>
    <row r="144" ht="16"/>
    <row r="145" ht="16"/>
    <row r="146" ht="16"/>
    <row r="147" ht="16"/>
    <row r="148" ht="16"/>
    <row r="149" ht="16"/>
    <row r="150" ht="16"/>
    <row r="151" ht="16"/>
    <row r="152" ht="16"/>
    <row r="153" ht="16"/>
    <row r="154" ht="16"/>
    <row r="155" ht="16"/>
    <row r="156" ht="16"/>
    <row r="157" ht="16"/>
    <row r="158" ht="16"/>
    <row r="159" ht="16"/>
    <row r="160" ht="16"/>
    <row r="161" ht="16"/>
    <row r="162" ht="16"/>
    <row r="163" ht="16"/>
    <row r="164" ht="16"/>
    <row r="165" ht="16"/>
    <row r="166" ht="16"/>
    <row r="167" ht="16"/>
    <row r="168" ht="16"/>
    <row r="169" ht="16"/>
    <row r="170" ht="16"/>
    <row r="171" ht="16"/>
    <row r="172" ht="16"/>
  </sheetData>
  <mergeCells count="70">
    <mergeCell ref="F111:F112"/>
    <mergeCell ref="G111:G112"/>
    <mergeCell ref="H111:H112"/>
    <mergeCell ref="A111:A112"/>
    <mergeCell ref="B111:B112"/>
    <mergeCell ref="D111:D112"/>
    <mergeCell ref="E111:E112"/>
    <mergeCell ref="F113:F114"/>
    <mergeCell ref="G113:G114"/>
    <mergeCell ref="H113:H114"/>
    <mergeCell ref="E113:E114"/>
    <mergeCell ref="A113:A114"/>
    <mergeCell ref="B113:B114"/>
    <mergeCell ref="D113:D114"/>
    <mergeCell ref="H109:H110"/>
    <mergeCell ref="E109:E110"/>
    <mergeCell ref="D109:D110"/>
    <mergeCell ref="B109:B110"/>
    <mergeCell ref="G109:G110"/>
    <mergeCell ref="A109:A110"/>
    <mergeCell ref="C107:C108"/>
    <mergeCell ref="A107:A108"/>
    <mergeCell ref="B107:B108"/>
    <mergeCell ref="F109:F110"/>
    <mergeCell ref="E107:E108"/>
    <mergeCell ref="A105:A106"/>
    <mergeCell ref="B105:B106"/>
    <mergeCell ref="D105:D106"/>
    <mergeCell ref="E105:E106"/>
    <mergeCell ref="F105:F106"/>
    <mergeCell ref="H103:H104"/>
    <mergeCell ref="D103:D104"/>
    <mergeCell ref="G105:G106"/>
    <mergeCell ref="H105:H106"/>
    <mergeCell ref="F107:F108"/>
    <mergeCell ref="G107:G108"/>
    <mergeCell ref="H107:H108"/>
    <mergeCell ref="A103:A104"/>
    <mergeCell ref="B103:B104"/>
    <mergeCell ref="E103:E104"/>
    <mergeCell ref="F103:F104"/>
    <mergeCell ref="G103:G104"/>
    <mergeCell ref="E94:E95"/>
    <mergeCell ref="F94:F95"/>
    <mergeCell ref="G94:G95"/>
    <mergeCell ref="H94:H95"/>
    <mergeCell ref="I94:I95"/>
    <mergeCell ref="J113:J114"/>
    <mergeCell ref="C10:C12"/>
    <mergeCell ref="D10:D12"/>
    <mergeCell ref="E10:E12"/>
    <mergeCell ref="A92:A93"/>
    <mergeCell ref="B92:B93"/>
    <mergeCell ref="D92:D93"/>
    <mergeCell ref="E92:E93"/>
    <mergeCell ref="J92:J93"/>
    <mergeCell ref="J94:J95"/>
    <mergeCell ref="F92:F93"/>
    <mergeCell ref="G92:G93"/>
    <mergeCell ref="H92:H93"/>
    <mergeCell ref="I92:I93"/>
    <mergeCell ref="A94:A95"/>
    <mergeCell ref="B94:B95"/>
    <mergeCell ref="K109:K110"/>
    <mergeCell ref="K111:K112"/>
    <mergeCell ref="J103:J104"/>
    <mergeCell ref="J105:J106"/>
    <mergeCell ref="J107:J108"/>
    <mergeCell ref="J109:J110"/>
    <mergeCell ref="J111:J112"/>
  </mergeCells>
  <hyperlinks>
    <hyperlink ref="B3" r:id="rId1" xr:uid="{3FF72B5F-C7FD-E045-9992-F02D5DD2473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03FA-5DC7-B942-8DED-015F38D9764A}">
  <dimension ref="A1:I22"/>
  <sheetViews>
    <sheetView workbookViewId="0">
      <selection activeCell="A24" sqref="A24"/>
    </sheetView>
  </sheetViews>
  <sheetFormatPr baseColWidth="10" defaultRowHeight="16"/>
  <cols>
    <col min="1" max="1" width="41.83203125" customWidth="1"/>
    <col min="2" max="2" width="39.5" customWidth="1"/>
    <col min="3" max="3" width="14.5" customWidth="1"/>
    <col min="4" max="4" width="12" customWidth="1"/>
    <col min="5" max="5" width="38.33203125" customWidth="1"/>
    <col min="7" max="7" width="53.33203125" customWidth="1"/>
    <col min="8" max="8" width="53.83203125" customWidth="1"/>
  </cols>
  <sheetData>
    <row r="1" spans="1:8" s="3" customFormat="1">
      <c r="A1" s="3" t="s">
        <v>14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40</v>
      </c>
      <c r="H1" s="3" t="s">
        <v>65</v>
      </c>
    </row>
    <row r="2" spans="1:8" ht="17">
      <c r="A2" s="96" t="str">
        <f>'DRxx&amp;SRES&amp;PDR-FW-Rules-Template'!C51</f>
        <v>SG-DR00-RPA-AA-FID-Desktop-Pool_PROD</v>
      </c>
      <c r="B2" s="97"/>
      <c r="C2" s="97"/>
      <c r="D2" s="97"/>
      <c r="E2" s="34" t="s">
        <v>146</v>
      </c>
      <c r="F2" s="98"/>
      <c r="G2" s="99" t="str">
        <f>'DRxx&amp;SRES&amp;PDR-FW-Rules-Template'!B51</f>
        <v>$SG_bots_xRxx_RPA_AA_FID_Desktop_Pool_PROD_Name</v>
      </c>
      <c r="H2" s="70" t="s">
        <v>146</v>
      </c>
    </row>
    <row r="3" spans="1:8" ht="17">
      <c r="A3" s="96"/>
      <c r="B3" s="97"/>
      <c r="C3" s="97"/>
      <c r="D3" s="97"/>
      <c r="E3" s="27" t="str">
        <f>'DRxx&amp;SRES&amp;PDR-FW-Rules-Template'!C35</f>
        <v>nld00FIDaapbb</v>
      </c>
      <c r="F3" s="98"/>
      <c r="G3" s="99"/>
      <c r="H3" s="77" t="str">
        <f>'DRxx&amp;SRES&amp;PDR-FW-Rules-Template'!B35</f>
        <v>$VM_botProd1_Name</v>
      </c>
    </row>
    <row r="4" spans="1:8" ht="17">
      <c r="A4" s="84"/>
      <c r="B4" s="98"/>
      <c r="C4" s="98"/>
      <c r="D4" s="98"/>
      <c r="E4" s="27" t="str">
        <f>'DRxx&amp;SRES&amp;PDR-FW-Rules-Template'!C36</f>
        <v>nld00FIDaapsb</v>
      </c>
      <c r="F4" s="98"/>
      <c r="G4" s="99"/>
      <c r="H4" s="77" t="str">
        <f>'DRxx&amp;SRES&amp;PDR-FW-Rules-Template'!B36</f>
        <v>$VM_botProd2_Name</v>
      </c>
    </row>
    <row r="5" spans="1:8" ht="17">
      <c r="A5" s="84"/>
      <c r="B5" s="98"/>
      <c r="C5" s="98"/>
      <c r="D5" s="98"/>
      <c r="E5" s="27" t="str">
        <f>'DRxx&amp;SRES&amp;PDR-FW-Rules-Template'!C37</f>
        <v>nld00FIDaapgb</v>
      </c>
      <c r="F5" s="98"/>
      <c r="G5" s="99"/>
      <c r="H5" s="77" t="str">
        <f>'DRxx&amp;SRES&amp;PDR-FW-Rules-Template'!B37</f>
        <v>$VM_botProd3_Name</v>
      </c>
    </row>
    <row r="6" spans="1:8" ht="17">
      <c r="A6" s="96" t="str">
        <f>'DRxx&amp;SRES&amp;PDR-FW-Rules-Template'!C52</f>
        <v>SG-DR00-RPA-AA-FID-Desktop-Pool_UAT</v>
      </c>
      <c r="B6" s="97"/>
      <c r="C6" s="97"/>
      <c r="D6" s="97"/>
      <c r="E6" s="34" t="s">
        <v>146</v>
      </c>
      <c r="F6" s="98"/>
      <c r="G6" s="99" t="str">
        <f>'DRxx&amp;SRES&amp;PDR-FW-Rules-Template'!B52</f>
        <v>$SG_bots_xRxx_RPA_AA_FID_Desktop_Pool_UAT_Name</v>
      </c>
      <c r="H6" s="70" t="s">
        <v>146</v>
      </c>
    </row>
    <row r="7" spans="1:8" ht="17">
      <c r="A7" s="96"/>
      <c r="B7" s="97"/>
      <c r="C7" s="97"/>
      <c r="D7" s="97"/>
      <c r="E7" s="27" t="str">
        <f>'DRxx&amp;SRES&amp;PDR-FW-Rules-Template'!C38</f>
        <v>nld00FIDaaubb</v>
      </c>
      <c r="F7" s="98"/>
      <c r="G7" s="99"/>
      <c r="H7" s="77" t="str">
        <f>'DRxx&amp;SRES&amp;PDR-FW-Rules-Template'!B38</f>
        <v>$VM_botUat1_Name</v>
      </c>
    </row>
    <row r="8" spans="1:8" ht="17">
      <c r="A8" s="96"/>
      <c r="B8" s="97"/>
      <c r="C8" s="97"/>
      <c r="D8" s="97"/>
      <c r="E8" s="27" t="str">
        <f>'DRxx&amp;SRES&amp;PDR-FW-Rules-Template'!C39</f>
        <v>nld00FIDaausb</v>
      </c>
      <c r="F8" s="98"/>
      <c r="G8" s="99"/>
      <c r="H8" s="77" t="str">
        <f>'DRxx&amp;SRES&amp;PDR-FW-Rules-Template'!B39</f>
        <v>$VM_botUat2_Name</v>
      </c>
    </row>
    <row r="9" spans="1:8" ht="17">
      <c r="A9" s="98"/>
      <c r="B9" s="98"/>
      <c r="C9" s="98"/>
      <c r="D9" s="98"/>
      <c r="E9" s="27" t="str">
        <f>'DRxx&amp;SRES&amp;PDR-FW-Rules-Template'!C40</f>
        <v>nld00FIDaaugb</v>
      </c>
      <c r="F9" s="98"/>
      <c r="G9" s="99"/>
      <c r="H9" s="77" t="str">
        <f>'DRxx&amp;SRES&amp;PDR-FW-Rules-Template'!B40</f>
        <v>$VM_botUat3_Name</v>
      </c>
    </row>
    <row r="10" spans="1:8" ht="17">
      <c r="A10" s="96" t="str">
        <f>'DRxx&amp;SRES&amp;PDR-FW-Rules-Template'!C53</f>
        <v>SG-DR00-RPA-AA-FID-Desktop-Pool_DEV</v>
      </c>
      <c r="B10" s="97"/>
      <c r="C10" s="97"/>
      <c r="D10" s="97"/>
      <c r="E10" s="34" t="s">
        <v>146</v>
      </c>
      <c r="F10" s="98"/>
      <c r="G10" s="99" t="str">
        <f>'DRxx&amp;SRES&amp;PDR-FW-Rules-Template'!B53</f>
        <v>$SG_bots_xRxx_RPA_AA_FID_Desktop_Pool_DEV_Name</v>
      </c>
      <c r="H10" s="70" t="s">
        <v>146</v>
      </c>
    </row>
    <row r="11" spans="1:8" ht="17">
      <c r="A11" s="96"/>
      <c r="B11" s="97"/>
      <c r="C11" s="97"/>
      <c r="D11" s="97"/>
      <c r="E11" s="27" t="str">
        <f>'DRxx&amp;SRES&amp;PDR-FW-Rules-Template'!C41</f>
        <v>nld00FIDaadbb</v>
      </c>
      <c r="F11" s="98"/>
      <c r="G11" s="99"/>
      <c r="H11" s="77" t="str">
        <f>'DRxx&amp;SRES&amp;PDR-FW-Rules-Template'!B41</f>
        <v>$VM_botDev1_Name</v>
      </c>
    </row>
    <row r="12" spans="1:8" ht="17">
      <c r="A12" s="96"/>
      <c r="B12" s="97"/>
      <c r="C12" s="97"/>
      <c r="D12" s="97"/>
      <c r="E12" s="27" t="str">
        <f>'DRxx&amp;SRES&amp;PDR-FW-Rules-Template'!C42</f>
        <v>nld00FIDaadsb</v>
      </c>
      <c r="F12" s="98"/>
      <c r="G12" s="99"/>
      <c r="H12" s="77" t="str">
        <f>'DRxx&amp;SRES&amp;PDR-FW-Rules-Template'!B42</f>
        <v>$VM_botDev2_Name</v>
      </c>
    </row>
    <row r="13" spans="1:8" ht="17">
      <c r="A13" s="98"/>
      <c r="B13" s="98"/>
      <c r="C13" s="98"/>
      <c r="D13" s="98"/>
      <c r="E13" s="27" t="str">
        <f>'DRxx&amp;SRES&amp;PDR-FW-Rules-Template'!C43</f>
        <v>nld00FIDaadgb</v>
      </c>
      <c r="F13" s="98"/>
      <c r="G13" s="99"/>
      <c r="H13" s="77" t="str">
        <f>'DRxx&amp;SRES&amp;PDR-FW-Rules-Template'!B43</f>
        <v>$VM_botDev3_Name</v>
      </c>
    </row>
    <row r="14" spans="1:8" ht="17">
      <c r="A14" s="96" t="str">
        <f>'DRxx&amp;SRES&amp;PDR-FW-Rules-Template'!C54</f>
        <v>SG-DR00-RPA-AA-FID-Pool-Images</v>
      </c>
      <c r="B14" s="97"/>
      <c r="C14" s="97"/>
      <c r="D14" s="97"/>
      <c r="E14" s="34" t="s">
        <v>146</v>
      </c>
      <c r="F14" s="98"/>
      <c r="G14" s="99" t="str">
        <f>'DRxx&amp;SRES&amp;PDR-FW-Rules-Template'!B54</f>
        <v>$SG_bots_xRxx_RPA_AA_FID_Pool_Images_Name</v>
      </c>
      <c r="H14" s="70" t="s">
        <v>146</v>
      </c>
    </row>
    <row r="15" spans="1:8" ht="17">
      <c r="A15" s="98"/>
      <c r="B15" s="98"/>
      <c r="C15" s="98"/>
      <c r="D15" s="98"/>
      <c r="E15" s="27" t="str">
        <f>'DRxx&amp;SRES&amp;PDR-FW-Rules-Template'!C44</f>
        <v>nld00FIDaagld</v>
      </c>
      <c r="F15" s="98"/>
      <c r="G15" s="99"/>
      <c r="H15" s="77" t="str">
        <f>'DRxx&amp;SRES&amp;PDR-FW-Rules-Template'!B44</f>
        <v>$VM_PoolImg_Name</v>
      </c>
    </row>
    <row r="16" spans="1:8">
      <c r="A16" s="93" t="str">
        <f>'DRxx&amp;SRES&amp;PDR-FW-Rules-Template'!C55</f>
        <v>SG-DR00-RPA-AA-FID-Desktop-Pool</v>
      </c>
      <c r="B16" s="24" t="str">
        <f>A2</f>
        <v>SG-DR00-RPA-AA-FID-Desktop-Pool_PROD</v>
      </c>
      <c r="C16" s="1"/>
      <c r="D16" s="1"/>
      <c r="E16" s="2"/>
      <c r="G16" s="95" t="str">
        <f>'DRxx&amp;SRES&amp;PDR-FW-Rules-Template'!B55</f>
        <v>$SG_bots_xRxx_RPA_AA_FID_Desktop_Pool_Name</v>
      </c>
      <c r="H16" s="76" t="s">
        <v>223</v>
      </c>
    </row>
    <row r="17" spans="1:9">
      <c r="A17" s="94"/>
      <c r="B17" s="24" t="str">
        <f>A6</f>
        <v>SG-DR00-RPA-AA-FID-Desktop-Pool_UAT</v>
      </c>
      <c r="C17" s="1"/>
      <c r="D17" s="1"/>
      <c r="E17" s="2"/>
      <c r="G17" s="95"/>
      <c r="H17" s="76" t="s">
        <v>224</v>
      </c>
    </row>
    <row r="18" spans="1:9" ht="17">
      <c r="A18" s="94"/>
      <c r="B18" s="27" t="str">
        <f>A10</f>
        <v>SG-DR00-RPA-AA-FID-Desktop-Pool_DEV</v>
      </c>
      <c r="C18" s="1"/>
      <c r="D18" s="1"/>
      <c r="E18" s="1"/>
      <c r="G18" s="95"/>
      <c r="H18" s="78" t="s">
        <v>225</v>
      </c>
    </row>
    <row r="19" spans="1:9" ht="17">
      <c r="A19" s="102" t="str">
        <f>'DRxx&amp;SRES&amp;PDR-FW-Rules-Template'!C60</f>
        <v>SG-SRES-RPA-Jump-Servers</v>
      </c>
      <c r="B19" s="104"/>
      <c r="C19" s="105"/>
      <c r="D19" s="105"/>
      <c r="E19" s="67" t="s">
        <v>146</v>
      </c>
      <c r="F19" s="105"/>
      <c r="G19" s="100" t="str">
        <f>'DRxx&amp;SRES&amp;PDR-FW-Rules-Template'!B60</f>
        <v>$SG_SRES_RPA_Jump_Servers_Name</v>
      </c>
      <c r="H19" s="70" t="s">
        <v>146</v>
      </c>
    </row>
    <row r="20" spans="1:9" ht="17" customHeight="1">
      <c r="A20" s="103"/>
      <c r="B20" s="101"/>
      <c r="C20" s="98"/>
      <c r="D20" s="98"/>
      <c r="E20" s="27" t="str">
        <f>'DRxx&amp;SRES&amp;PDR-FW-Rules-Template'!C45</f>
        <v>nls01rpards</v>
      </c>
      <c r="F20" s="98"/>
      <c r="G20" s="101"/>
      <c r="H20" s="76" t="str">
        <f>'DRxx&amp;SRES&amp;PDR-FW-Rules-Template'!B45</f>
        <v>$VM_jumpServer_Name</v>
      </c>
    </row>
    <row r="21" spans="1:9">
      <c r="A21" s="26" t="str">
        <f>'DRxx&amp;SRES&amp;PDR-FW-Rules-Template'!C71</f>
        <v>SG-DR00-RPA-AA-FID-Controlroom</v>
      </c>
      <c r="B21" s="26" t="str">
        <f>'DRxx&amp;SRES&amp;PDR-FW-Rules-Template'!C73</f>
        <v>SG-SRES-RPA-AA-ControlRoom</v>
      </c>
      <c r="I21" s="65"/>
    </row>
    <row r="22" spans="1:9">
      <c r="A22" s="26" t="str">
        <f>'DRxx&amp;SRES&amp;PDR-FW-Rules-Template'!C72</f>
        <v>SG-DR00-RPA-AA-FID-UAT-ControlRoom</v>
      </c>
      <c r="B22" s="26" t="str">
        <f>'DRxx&amp;SRES&amp;PDR-FW-Rules-Template'!C74</f>
        <v>SG-SRES-RPA-AA-UAT-ControlRoom</v>
      </c>
      <c r="I22" s="65"/>
    </row>
  </sheetData>
  <mergeCells count="32">
    <mergeCell ref="G19:G20"/>
    <mergeCell ref="A19:A20"/>
    <mergeCell ref="B19:B20"/>
    <mergeCell ref="C19:C20"/>
    <mergeCell ref="D19:D20"/>
    <mergeCell ref="F19:F20"/>
    <mergeCell ref="G10:G13"/>
    <mergeCell ref="G14:G15"/>
    <mergeCell ref="A10:A13"/>
    <mergeCell ref="B10:B13"/>
    <mergeCell ref="C10:C13"/>
    <mergeCell ref="D10:D13"/>
    <mergeCell ref="A14:A15"/>
    <mergeCell ref="B14:B15"/>
    <mergeCell ref="C14:C15"/>
    <mergeCell ref="D14:D15"/>
    <mergeCell ref="A16:A18"/>
    <mergeCell ref="G16:G18"/>
    <mergeCell ref="A2:A5"/>
    <mergeCell ref="B2:B5"/>
    <mergeCell ref="C2:C5"/>
    <mergeCell ref="D2:D5"/>
    <mergeCell ref="F2:F5"/>
    <mergeCell ref="G2:G5"/>
    <mergeCell ref="A6:A9"/>
    <mergeCell ref="B6:B9"/>
    <mergeCell ref="C6:C9"/>
    <mergeCell ref="D6:D9"/>
    <mergeCell ref="F6:F9"/>
    <mergeCell ref="G6:G9"/>
    <mergeCell ref="F10:F13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DRxx&amp;SRES&amp;PDR-FW-Rules-Template</vt:lpstr>
      <vt:lpstr>Security Groups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2019-04-08T12:36:44Z</dcterms:created>
  <dcterms:modified xsi:type="dcterms:W3CDTF">2020-09-02T16:49:05Z</dcterms:modified>
</cp:coreProperties>
</file>