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vgeniy/Documents/Customers/ISPW/Notes/Scripts/NSX/FW_rules_for_RPA-UiPath/"/>
    </mc:Choice>
  </mc:AlternateContent>
  <xr:revisionPtr revIDLastSave="0" documentId="13_ncr:1_{6222D33D-B34B-AE46-84B8-E241AEF34376}" xr6:coauthVersionLast="45" xr6:coauthVersionMax="45" xr10:uidLastSave="{00000000-0000-0000-0000-000000000000}"/>
  <bookViews>
    <workbookView xWindow="2800" yWindow="460" windowWidth="33040" windowHeight="21940" xr2:uid="{9EDB4624-827D-854D-A304-7727AF3B0D67}"/>
  </bookViews>
  <sheets>
    <sheet name="DRxx&amp;SRES&amp;PDR-FW-Rules-Template" sheetId="1" r:id="rId1"/>
    <sheet name="Security Groups Templ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7" i="1" l="1"/>
  <c r="D146" i="1"/>
  <c r="C39" i="1" l="1"/>
  <c r="C34" i="1"/>
  <c r="D170" i="1" l="1"/>
  <c r="C169" i="1"/>
  <c r="D168" i="1"/>
  <c r="D166" i="1"/>
  <c r="C165" i="1"/>
  <c r="C164" i="1"/>
  <c r="C110" i="1"/>
  <c r="C109" i="1"/>
  <c r="C141" i="1"/>
  <c r="C140" i="1"/>
  <c r="D163" i="1"/>
  <c r="C162" i="1"/>
  <c r="D161" i="1"/>
  <c r="B32" i="2" l="1"/>
  <c r="C89" i="1" l="1"/>
  <c r="J135" i="1" s="1"/>
  <c r="C29" i="1"/>
  <c r="J98" i="1" l="1"/>
  <c r="G31" i="2"/>
  <c r="H31" i="2"/>
  <c r="B31" i="2"/>
  <c r="D130" i="1" l="1"/>
  <c r="D129" i="1"/>
  <c r="D128" i="1"/>
  <c r="D127" i="1"/>
  <c r="H27" i="2" l="1"/>
  <c r="G26" i="2"/>
  <c r="C154" i="1"/>
  <c r="C153" i="1"/>
  <c r="C71" i="1"/>
  <c r="C142" i="1" l="1"/>
  <c r="C98" i="1"/>
  <c r="C152" i="1"/>
  <c r="C111" i="1"/>
  <c r="D145" i="1" l="1"/>
  <c r="H16" i="2" l="1"/>
  <c r="H14" i="2"/>
  <c r="H13" i="2"/>
  <c r="H12" i="2"/>
  <c r="H10" i="2"/>
  <c r="H9" i="2"/>
  <c r="H8" i="2"/>
  <c r="H6" i="2"/>
  <c r="H5" i="2"/>
  <c r="H4" i="2"/>
  <c r="C40" i="1"/>
  <c r="H25" i="2"/>
  <c r="H24" i="2"/>
  <c r="H23" i="2"/>
  <c r="G25" i="2"/>
  <c r="G24" i="2"/>
  <c r="G23" i="2"/>
  <c r="C51" i="1" l="1"/>
  <c r="E27" i="2" s="1"/>
  <c r="C47" i="1"/>
  <c r="E12" i="2" s="1"/>
  <c r="C46" i="1"/>
  <c r="C45" i="1"/>
  <c r="E9" i="2" s="1"/>
  <c r="C44" i="1"/>
  <c r="E8" i="2" s="1"/>
  <c r="C43" i="1"/>
  <c r="E6" i="2" s="1"/>
  <c r="C42" i="1"/>
  <c r="E5" i="2" s="1"/>
  <c r="C41" i="1"/>
  <c r="E4" i="2" s="1"/>
  <c r="C49" i="1"/>
  <c r="E14" i="2" s="1"/>
  <c r="C48" i="1"/>
  <c r="E13" i="2" s="1"/>
  <c r="C50" i="1"/>
  <c r="E16" i="2" s="1"/>
  <c r="E10" i="2"/>
  <c r="C85" i="1"/>
  <c r="C84" i="1"/>
  <c r="C143" i="1"/>
  <c r="D133" i="1"/>
  <c r="D131" i="1"/>
  <c r="C125" i="1"/>
  <c r="D123" i="1"/>
  <c r="D121" i="1"/>
  <c r="C118" i="1"/>
  <c r="C117" i="1"/>
  <c r="C30" i="1"/>
  <c r="C108" i="1"/>
  <c r="C107" i="1"/>
  <c r="D105" i="1"/>
  <c r="D104" i="1"/>
  <c r="D103" i="1"/>
  <c r="H22" i="2"/>
  <c r="H21" i="2"/>
  <c r="H20" i="2"/>
  <c r="G20" i="2"/>
  <c r="C35" i="1"/>
  <c r="G17" i="2"/>
  <c r="G15" i="2"/>
  <c r="G11" i="2"/>
  <c r="G7" i="2"/>
  <c r="G3" i="2"/>
  <c r="A149" i="1" l="1"/>
  <c r="A170" i="1"/>
  <c r="A162" i="1"/>
  <c r="A161" i="1"/>
  <c r="A169" i="1"/>
  <c r="A168" i="1"/>
  <c r="A164" i="1"/>
  <c r="A165" i="1"/>
  <c r="A166" i="1"/>
  <c r="A163" i="1"/>
  <c r="C38" i="1"/>
  <c r="C37" i="1"/>
  <c r="C36" i="1"/>
  <c r="B23" i="2" s="1"/>
  <c r="A148" i="1"/>
  <c r="A147" i="1"/>
  <c r="A100" i="1"/>
  <c r="A156" i="1"/>
  <c r="A159" i="1"/>
  <c r="A152" i="1"/>
  <c r="A155" i="1"/>
  <c r="A158" i="1"/>
  <c r="A157" i="1"/>
  <c r="A160" i="1"/>
  <c r="A153" i="1"/>
  <c r="B95" i="1"/>
  <c r="A109" i="1"/>
  <c r="A123" i="1"/>
  <c r="A145" i="1"/>
  <c r="B25" i="2"/>
  <c r="B24" i="2"/>
  <c r="A143" i="1"/>
  <c r="A131" i="1"/>
  <c r="A135" i="1"/>
  <c r="A140" i="1"/>
  <c r="A127" i="1"/>
  <c r="A138" i="1"/>
  <c r="A125" i="1"/>
  <c r="A133" i="1"/>
  <c r="A134" i="1"/>
  <c r="A137" i="1"/>
  <c r="A139" i="1"/>
  <c r="A142" i="1"/>
  <c r="C116" i="1"/>
  <c r="A129" i="1"/>
  <c r="A101" i="1"/>
  <c r="A105" i="1"/>
  <c r="A102" i="1"/>
  <c r="A111" i="1"/>
  <c r="A121" i="1"/>
  <c r="A107" i="1"/>
  <c r="B114" i="1"/>
  <c r="A106" i="1"/>
  <c r="A117" i="1"/>
  <c r="A97" i="1"/>
  <c r="A103" i="1"/>
  <c r="A116" i="1"/>
  <c r="A118" i="1"/>
  <c r="A98" i="1"/>
  <c r="A104" i="1"/>
  <c r="A108" i="1"/>
  <c r="A119" i="1"/>
  <c r="D106" i="1"/>
  <c r="C101" i="1"/>
  <c r="C102" i="1"/>
  <c r="C97" i="1"/>
  <c r="C26" i="1"/>
  <c r="C70" i="1" l="1"/>
  <c r="C156" i="1" s="1"/>
  <c r="C27" i="1"/>
  <c r="D152" i="1"/>
  <c r="C158" i="1"/>
  <c r="D153" i="1"/>
  <c r="A26" i="2"/>
  <c r="C155" i="1"/>
  <c r="D160" i="1"/>
  <c r="C157" i="1"/>
  <c r="C28" i="1"/>
  <c r="C159" i="1" l="1"/>
  <c r="C56" i="1"/>
  <c r="A32" i="2" s="1"/>
  <c r="C57" i="1"/>
  <c r="C69" i="1"/>
  <c r="D156" i="1" s="1"/>
  <c r="C68" i="1"/>
  <c r="C66" i="1"/>
  <c r="C67" i="1"/>
  <c r="C166" i="1"/>
  <c r="D164" i="1"/>
  <c r="D162" i="1"/>
  <c r="D169" i="1"/>
  <c r="C168" i="1"/>
  <c r="D165" i="1"/>
  <c r="C163" i="1"/>
  <c r="C161" i="1"/>
  <c r="C170" i="1"/>
  <c r="C65" i="1"/>
  <c r="D142" i="1" s="1"/>
  <c r="C64" i="1"/>
  <c r="C129" i="1" s="1"/>
  <c r="C63" i="1"/>
  <c r="C61" i="1"/>
  <c r="C147" i="1" s="1"/>
  <c r="C62" i="1"/>
  <c r="C100" i="1"/>
  <c r="D147" i="1"/>
  <c r="A3" i="2"/>
  <c r="B17" i="2" s="1"/>
  <c r="A11" i="2"/>
  <c r="B19" i="2" s="1"/>
  <c r="C135" i="1"/>
  <c r="D157" i="1"/>
  <c r="D158" i="1"/>
  <c r="D149" i="1" l="1"/>
  <c r="C149" i="1"/>
  <c r="D100" i="1"/>
  <c r="D116" i="1"/>
  <c r="J100" i="1"/>
  <c r="D136" i="1"/>
  <c r="A31" i="2"/>
  <c r="D99" i="1"/>
  <c r="D140" i="1"/>
  <c r="C137" i="1"/>
  <c r="C148" i="1"/>
  <c r="D148" i="1"/>
  <c r="A7" i="2"/>
  <c r="B18" i="2" s="1"/>
  <c r="C131" i="1"/>
  <c r="D118" i="1"/>
  <c r="A15" i="2"/>
  <c r="D120" i="1"/>
  <c r="C123" i="1"/>
  <c r="D144" i="1"/>
  <c r="C139" i="1"/>
  <c r="C121" i="1"/>
  <c r="D141" i="1"/>
  <c r="D125" i="1"/>
  <c r="A17" i="2"/>
  <c r="D159" i="1"/>
  <c r="C130" i="1"/>
  <c r="C128" i="1"/>
  <c r="D119" i="1"/>
  <c r="C134" i="1"/>
  <c r="C124" i="1"/>
  <c r="C138" i="1"/>
  <c r="C122" i="1"/>
  <c r="C132" i="1"/>
  <c r="C133" i="1"/>
  <c r="D117" i="1"/>
  <c r="D126" i="1"/>
  <c r="D143" i="1"/>
  <c r="C145" i="1"/>
  <c r="C146" i="1"/>
  <c r="C127" i="1"/>
  <c r="D155" i="1"/>
  <c r="C160" i="1"/>
  <c r="A23" i="2"/>
  <c r="B20" i="2"/>
  <c r="D138" i="1"/>
  <c r="D102" i="1"/>
  <c r="B22" i="2"/>
  <c r="D135" i="1"/>
  <c r="D98" i="1"/>
  <c r="A25" i="2"/>
  <c r="D137" i="1"/>
  <c r="D101" i="1"/>
  <c r="A24" i="2"/>
  <c r="B21" i="2"/>
  <c r="D139" i="1"/>
  <c r="C105" i="1"/>
  <c r="D111" i="1"/>
  <c r="C103" i="1"/>
  <c r="C119" i="1"/>
  <c r="D108" i="1"/>
  <c r="D97" i="1"/>
  <c r="D109" i="1"/>
  <c r="D134" i="1"/>
  <c r="C104" i="1"/>
  <c r="D107" i="1"/>
  <c r="C106" i="1"/>
  <c r="A20" i="2"/>
</calcChain>
</file>

<file path=xl/sharedStrings.xml><?xml version="1.0" encoding="utf-8"?>
<sst xmlns="http://schemas.openxmlformats.org/spreadsheetml/2006/main" count="554" uniqueCount="310">
  <si>
    <t>SG-SRES-RPA-Horizon-Servers</t>
  </si>
  <si>
    <t>RDP
tcp/22443</t>
  </si>
  <si>
    <t>allow</t>
  </si>
  <si>
    <t>yes</t>
  </si>
  <si>
    <t>In/Out</t>
  </si>
  <si>
    <t>RDP</t>
  </si>
  <si>
    <t>SG-SRES-RPA-FileServers</t>
  </si>
  <si>
    <t>tcp/445
udp/445</t>
  </si>
  <si>
    <t>SG-SRES-RPA-AD-DNS</t>
  </si>
  <si>
    <t>Microsoft Active Directory
Win 2008 - RPC, DCOM, EPM, DRSUAPI, NetLogonR, SamR, FRS</t>
  </si>
  <si>
    <t>SG-SRES-RPA-AppVol-Manager</t>
  </si>
  <si>
    <t>tcp/4001,4002</t>
  </si>
  <si>
    <t>tcp/1688</t>
  </si>
  <si>
    <t>SG-PDR-SMTP-Relay</t>
  </si>
  <si>
    <t>Name</t>
  </si>
  <si>
    <t>Static Members</t>
  </si>
  <si>
    <t>Excluded Members</t>
  </si>
  <si>
    <t>Scope</t>
  </si>
  <si>
    <t>Dynamic Member Sets</t>
  </si>
  <si>
    <t>Notes</t>
  </si>
  <si>
    <t>Models</t>
  </si>
  <si>
    <t>Offering Models</t>
  </si>
  <si>
    <t>Database location</t>
  </si>
  <si>
    <t>App Server / Control room location</t>
  </si>
  <si>
    <t>Bots location</t>
  </si>
  <si>
    <t>Model 1</t>
  </si>
  <si>
    <t xml:space="preserve">SHARED </t>
  </si>
  <si>
    <t>SRES</t>
  </si>
  <si>
    <t>Model 2</t>
  </si>
  <si>
    <t>PDR</t>
  </si>
  <si>
    <t>Model 3</t>
  </si>
  <si>
    <t>DRES</t>
  </si>
  <si>
    <t>Model 4</t>
  </si>
  <si>
    <t>DEDICATED</t>
  </si>
  <si>
    <t>EID</t>
  </si>
  <si>
    <t>FID</t>
  </si>
  <si>
    <t>Bots segment</t>
  </si>
  <si>
    <t>$eidName</t>
  </si>
  <si>
    <t>$fidName</t>
  </si>
  <si>
    <t>script variable name</t>
  </si>
  <si>
    <t>$botsSegmentName</t>
  </si>
  <si>
    <t>DRES number (for Model 1&amp;4)</t>
  </si>
  <si>
    <t>$modelNumber</t>
  </si>
  <si>
    <t>$dresNumber</t>
  </si>
  <si>
    <t>DRES name</t>
  </si>
  <si>
    <t>"DR" + $dresNumber</t>
  </si>
  <si>
    <t>excel value</t>
  </si>
  <si>
    <t>script value</t>
  </si>
  <si>
    <t>$dresName</t>
  </si>
  <si>
    <t>input from user</t>
  </si>
  <si>
    <t>Model Number:</t>
  </si>
  <si>
    <t>input from user (1,2,3,4)</t>
  </si>
  <si>
    <t>EID - environment ID (e.g. GBS, GTS)</t>
  </si>
  <si>
    <t>FID - fracnhise ID (e.g. ANZ, GNA)</t>
  </si>
  <si>
    <t>input from user (for models 3 &amp; 4 only)</t>
  </si>
  <si>
    <t>Security Group Names</t>
  </si>
  <si>
    <t>VM Names</t>
  </si>
  <si>
    <t>Defined as "NL" for EU1, to be defined later for the rest regions</t>
  </si>
  <si>
    <t>script - members value</t>
  </si>
  <si>
    <t>Edge Names</t>
  </si>
  <si>
    <t>RDP
tcp/135,445</t>
  </si>
  <si>
    <t>SG-SRES-RPA-SQL</t>
  </si>
  <si>
    <t>$SG_SRES_RPA_FileServers_Name</t>
  </si>
  <si>
    <t>$SG_SRES_RPA_SQL_Name</t>
  </si>
  <si>
    <t>$SG_SRES_RPA_AD_DNS_Name</t>
  </si>
  <si>
    <t>"SG-SRES-RPA-FileServers"</t>
  </si>
  <si>
    <t>"SG-SRES-RPA-SQL"</t>
  </si>
  <si>
    <t>"SG-SRES-RPA-AD-DNS"</t>
  </si>
  <si>
    <t>tcp/5985,5986</t>
  </si>
  <si>
    <t>"SG-SRES-RPA-Horizon-Servers"</t>
  </si>
  <si>
    <t>$SG_SRES_RPA_Horizon_Servers_Name</t>
  </si>
  <si>
    <t>FW Section Bots</t>
  </si>
  <si>
    <t>$FWSec_appServers_Name</t>
  </si>
  <si>
    <t>$FWSec_bots_Name</t>
  </si>
  <si>
    <t>FW Section</t>
  </si>
  <si>
    <t>FW section</t>
  </si>
  <si>
    <t>Section Name</t>
  </si>
  <si>
    <t>Rule Name</t>
  </si>
  <si>
    <t>Source</t>
  </si>
  <si>
    <t>Destination</t>
  </si>
  <si>
    <t>Service</t>
  </si>
  <si>
    <t>Action</t>
  </si>
  <si>
    <t>Logging</t>
  </si>
  <si>
    <t>Direction</t>
  </si>
  <si>
    <t>Applied To</t>
  </si>
  <si>
    <t>Comments/Notes</t>
  </si>
  <si>
    <t>"SG-SRES-RPA-AppVol-Manager"</t>
  </si>
  <si>
    <t>$SG_SRES_RPA_AppVol_Manager_Name</t>
  </si>
  <si>
    <t>"SG-PDR-SMTP-Relay"</t>
  </si>
  <si>
    <t>SMTP
tcp/465,587</t>
  </si>
  <si>
    <t>tcp/49152-65535</t>
  </si>
  <si>
    <t>$SG_SRES_RPA_KMSServers_Name</t>
  </si>
  <si>
    <t>SG-SRES-RPA-KMSServers</t>
  </si>
  <si>
    <t>"SG-SRES-RPA-KMSServers"</t>
  </si>
  <si>
    <t>tcp/135,593,49152-65535</t>
  </si>
  <si>
    <t>if $modelNumber=1 then "eu1-sres1-esg1"
if $modelNumber=2 then "eu1-sres1-esg1"
if $modelNumber=3 then "eu1-sres1-esg1"
if $modelNumber=4 then "eu1-dr"+$dresNumber+"-esg1"
else "Wrong model number!"</t>
  </si>
  <si>
    <t>if $modelNumber=1 then "eu1-sres1-esg1"
if $modelNumber=2 then "eu1-pdr-esg1"
if $modelNumber=3 then "eu1-dr"+$dresNumber+"-esg1"
if $modelNumber=4 then "eu1-dr"+$dresNumber+"-esg1"
else "Wrong model number!"</t>
  </si>
  <si>
    <t>$ESG_bots_Name</t>
  </si>
  <si>
    <t>Bots ESG</t>
  </si>
  <si>
    <t>SRES ESG</t>
  </si>
  <si>
    <t>PDR ESG</t>
  </si>
  <si>
    <t>$ESG_PDR_Name</t>
  </si>
  <si>
    <t>$ESG_SRES_Name</t>
  </si>
  <si>
    <t>eu1-sres1-esg1</t>
  </si>
  <si>
    <t>eu1-pdr-esg1</t>
  </si>
  <si>
    <t>My notes</t>
  </si>
  <si>
    <t>$ESG_SRES
$ESG_app</t>
  </si>
  <si>
    <t>$ESG_SRES
$ESG_bots</t>
  </si>
  <si>
    <t>$ESG_PDR
$ESG_bots</t>
  </si>
  <si>
    <t>$ESG_app
$ESG_bots</t>
  </si>
  <si>
    <t>"eu1-sres1-esg1"</t>
  </si>
  <si>
    <t>"eu1-pdr-esg1"</t>
  </si>
  <si>
    <t>$SG_PDR_SMTP_Relay_Name</t>
  </si>
  <si>
    <t>$VM_botProd1_Name</t>
  </si>
  <si>
    <t>$VM_botProd2_Name</t>
  </si>
  <si>
    <t>$VM_botProd3_Name</t>
  </si>
  <si>
    <t>$VM_botUat1_Name</t>
  </si>
  <si>
    <t>$VM_botUat2_Name</t>
  </si>
  <si>
    <t>$VM_botUat3_Name</t>
  </si>
  <si>
    <t>$VM_botDev1_Name</t>
  </si>
  <si>
    <t>$VM_botDev2_Name</t>
  </si>
  <si>
    <t>$VM_botDev3_Name</t>
  </si>
  <si>
    <t>$VM_PoolImg_Name</t>
  </si>
  <si>
    <t>$botSrvPrefix</t>
  </si>
  <si>
    <t>$botSrvDrSuffix</t>
  </si>
  <si>
    <t>if $modelNumber=1 then "SRES-RPA"
if $modelNumber=2 then "PDR-RPA"
if $modelNumber=3 then $dresName + "-RPA"
if $modelNumber=4 then $dresName + "-RPA"</t>
  </si>
  <si>
    <t>if $modelNumber=1 then "SRES-RPA"
if $modelNumber=2 then "PDR-RPA"
if $modelNumber=3 then "DRES"+ $dresNumber
if $modelNumber=4 then "DRES"+ $dresNumber</t>
  </si>
  <si>
    <t>if $modelNumber=1 then "01"
if $modelNumber=2 then "01"
if $modelNumber=3 then "01"
if $modelNumber=4 then $dresNumber</t>
  </si>
  <si>
    <t>if $modelNumber=1 then "01"
if $modelNumber=2 then ""
if $modelNumber=3 then $dresNumber
if $modelNumber=4 then $dresNumber</t>
  </si>
  <si>
    <t>(VM Name - Starts With)</t>
  </si>
  <si>
    <t>HTTPS
tcp/5985,5986</t>
  </si>
  <si>
    <t>yevgeniy.steblyanko@cz.ibm.com</t>
  </si>
  <si>
    <t>Created by Yevgeniy Steblyanko</t>
  </si>
  <si>
    <t>SG-SRES-RPA-WPAD-Servers</t>
  </si>
  <si>
    <t>"SG-SRES-RPA-WPAD-Servers"</t>
  </si>
  <si>
    <t>$SG_SRES_RPA_WPAD_Servers</t>
  </si>
  <si>
    <t>FW rules (Bots)</t>
  </si>
  <si>
    <t>HTTP</t>
  </si>
  <si>
    <t>00</t>
  </si>
  <si>
    <t>yes/no</t>
  </si>
  <si>
    <t>$SG_SRES_RPA_Jump_Servers_Name</t>
  </si>
  <si>
    <t>"SG-SRES-RPA-Jump-Servers"</t>
  </si>
  <si>
    <t>input from user (for model 4 only), "yes" or "no"</t>
  </si>
  <si>
    <t>$DRESjumpHostRequired</t>
  </si>
  <si>
    <r>
      <t>RDP
tcp/135,445,</t>
    </r>
    <r>
      <rPr>
        <sz val="12"/>
        <rFont val="Calibri (Body)"/>
        <charset val="238"/>
      </rPr>
      <t>49152-65535</t>
    </r>
  </si>
  <si>
    <r>
      <t>tcp/135,137,138,139,593,</t>
    </r>
    <r>
      <rPr>
        <sz val="12"/>
        <rFont val="Calibri (Body)"/>
        <charset val="238"/>
      </rPr>
      <t>5985,5986,</t>
    </r>
    <r>
      <rPr>
        <sz val="12"/>
        <rFont val="Calibri"/>
        <family val="2"/>
        <scheme val="minor"/>
      </rPr>
      <t>49152-65535</t>
    </r>
  </si>
  <si>
    <r>
      <t>tcp/135,139,593,</t>
    </r>
    <r>
      <rPr>
        <sz val="12"/>
        <rFont val="Calibri (Body)"/>
        <charset val="238"/>
      </rPr>
      <t>5985,5986,</t>
    </r>
    <r>
      <rPr>
        <sz val="12"/>
        <rFont val="Calibri"/>
        <family val="2"/>
        <charset val="238"/>
        <scheme val="minor"/>
      </rPr>
      <t>49152-65535
udp/137,138</t>
    </r>
  </si>
  <si>
    <t>$SG_DRxx_RPA_EID_Jump_Servers_Name</t>
  </si>
  <si>
    <t>tcp/135,139,593,5985,5986,49152-65535
udp/137,138</t>
  </si>
  <si>
    <t>$VM_DRES_JumpHosts_Name</t>
  </si>
  <si>
    <t>IpSet Names</t>
  </si>
  <si>
    <t>HOST-SRES-RPA-APPVOL-HA-VIP</t>
  </si>
  <si>
    <t>"HOST-SRES-RPA-APPVOL-HA-VIP"</t>
  </si>
  <si>
    <t>HOST-SRES-RPA-CONSRV-HA-VIP</t>
  </si>
  <si>
    <t>"HOST-SRES-RPA-CONSRV-HA-VIP"</t>
  </si>
  <si>
    <t>SRES-LB ESG</t>
  </si>
  <si>
    <t>$ESG_SRES_LB_Name</t>
  </si>
  <si>
    <t>eu1-sres1-lb1</t>
  </si>
  <si>
    <t>"eu1-sres1-lb1"</t>
  </si>
  <si>
    <t>$HOST_SRES_RPA_APPVOL_HA_VIP_Name</t>
  </si>
  <si>
    <t>$HOST_SRES_RPA_CONSRV_HA_VIP_Name</t>
  </si>
  <si>
    <t>DRES JumpHost is required</t>
  </si>
  <si>
    <t>Description</t>
  </si>
  <si>
    <t>value</t>
  </si>
  <si>
    <t>input from user (for models 1, 2, 3 only), "yes" or "no"</t>
  </si>
  <si>
    <t>$ESG_SRES
$ESG_bots
$ESG_SRES_LB</t>
  </si>
  <si>
    <t>input from user (for model 4, fill in FID the same like EID, i.e. client name)</t>
  </si>
  <si>
    <t>Rest FW rules are for Model 4 only and if $DRESjumpHostRequired = "yes" (AppProdSrv HA is not supported in Model 4)</t>
  </si>
  <si>
    <t>IpSets</t>
  </si>
  <si>
    <t>Security Groups</t>
  </si>
  <si>
    <t>IPs</t>
  </si>
  <si>
    <t>DRES ESG LB Primary IP</t>
  </si>
  <si>
    <t>100.72.x.x</t>
  </si>
  <si>
    <t>100.79.244.x or 100.72.x.x</t>
  </si>
  <si>
    <t>$LB_DRES_Primary_IP</t>
  </si>
  <si>
    <t>$HOST_xRES_RPA_LB1_PrimaryIP_Name</t>
  </si>
  <si>
    <t>$ESG_xRES_RPA_SRV_LB_Name</t>
  </si>
  <si>
    <t>if $modelNumber=1 then "eu1-sres-rpa-srv-lb1"
if $modelNumber=2 then "eu1-sres-rpa-srv-lb1"
if $modelNumber=3 then "eu1-sres-rpa-srv-lb1"
if $modelNumber=4 then "eu1-dr"+$dresNumber+"-lb1"
else "Wrong model number!"</t>
  </si>
  <si>
    <t>xRES RPA-AppSrv-LB ESG</t>
  </si>
  <si>
    <t>if $LB_AppProdSrv_required = yes</t>
  </si>
  <si>
    <t>if $modelNumber=1 then "SRES-RPA-SRV"
if $modelNumber=2 then "SRES-RPA-SRV"
if $modelNumber=3 then "SRES-RPA-SRV"
if $modelNumber=4 then $dresName + "-RPA"</t>
  </si>
  <si>
    <t>if $modelNumber=1 then "SRES-RPA-SRV"
if $modelNumber=2 then "SRES-RPA-SRV"
if $modelNumber=3 then "SRES-RPA-SRV"
if $modelNumber=4 then "DRES"+ $dresNumber</t>
  </si>
  <si>
    <t>How to use: update only values in yellow cells, the rest will be recalculated and updated automatically</t>
  </si>
  <si>
    <r>
      <t>Network automation template for</t>
    </r>
    <r>
      <rPr>
        <b/>
        <sz val="16"/>
        <color rgb="FFC00000"/>
        <rFont val="Calibri (Body)"/>
        <charset val="238"/>
      </rPr>
      <t xml:space="preserve"> RPA-UP (UiPath)</t>
    </r>
  </si>
  <si>
    <t>LoadBalancer for OrcProdSrv</t>
  </si>
  <si>
    <t>LoadBalancer IP for OrcProdSrv</t>
  </si>
  <si>
    <t>HTTPS</t>
  </si>
  <si>
    <t>tcp/7433</t>
  </si>
  <si>
    <t>HTTPS
tcp/49152-65525</t>
  </si>
  <si>
    <t>RDP
tcp/135,445,9427,22443
udp/22443</t>
  </si>
  <si>
    <t>HTTPS
tcp/49152-65535</t>
  </si>
  <si>
    <t>tcp/445</t>
  </si>
  <si>
    <t>$SG_bots_xRxx_RPA_UP_EID_FID_Desktop_Pool_PROD_Name</t>
  </si>
  <si>
    <t>$SG_bots_xRxx_RPA_UP_EID_FID_Desktop_Pool_UAT_Name</t>
  </si>
  <si>
    <t>$SG_bots_xRxx_RPA_UP_EID_FID_Desktop_Pool_DEV_Name</t>
  </si>
  <si>
    <t>FW rules (Orc servers)</t>
  </si>
  <si>
    <r>
      <t>$LB_</t>
    </r>
    <r>
      <rPr>
        <sz val="12"/>
        <rFont val="Calibri (Body)"/>
        <charset val="238"/>
      </rPr>
      <t>Orc</t>
    </r>
    <r>
      <rPr>
        <sz val="12"/>
        <rFont val="Calibri"/>
        <family val="2"/>
        <scheme val="minor"/>
      </rPr>
      <t>ProdSrv_required</t>
    </r>
  </si>
  <si>
    <r>
      <t>$LB_</t>
    </r>
    <r>
      <rPr>
        <sz val="12"/>
        <rFont val="Calibri (Body)"/>
        <charset val="238"/>
      </rPr>
      <t>Orc</t>
    </r>
    <r>
      <rPr>
        <sz val="12"/>
        <rFont val="Calibri"/>
        <family val="2"/>
        <scheme val="minor"/>
      </rPr>
      <t>ProdSrv_IP</t>
    </r>
  </si>
  <si>
    <r>
      <t>input from user (if LB_</t>
    </r>
    <r>
      <rPr>
        <sz val="11"/>
        <color rgb="FF7030A0"/>
        <rFont val="Calibri (Body)"/>
        <charset val="238"/>
      </rPr>
      <t>Orc</t>
    </r>
    <r>
      <rPr>
        <sz val="11"/>
        <color rgb="FF7030A0"/>
        <rFont val="Calibri"/>
        <family val="2"/>
        <scheme val="minor"/>
      </rPr>
      <t>ProdSrv_required = yes), real IP address in SRES-RPA-SRV (100.79.244.0/22) for Models 1-3 or DRES (100.72.x.x/24) for Model 4</t>
    </r>
  </si>
  <si>
    <r>
      <t>input from user (if LB_</t>
    </r>
    <r>
      <rPr>
        <sz val="11"/>
        <color rgb="FF7030A0"/>
        <rFont val="Calibri (Body)"/>
        <charset val="238"/>
      </rPr>
      <t>Orc</t>
    </r>
    <r>
      <rPr>
        <sz val="11"/>
        <color rgb="FF7030A0"/>
        <rFont val="Calibri"/>
        <family val="2"/>
        <scheme val="minor"/>
      </rPr>
      <t>ProdSrv_required = yes) and (for model 4 only), real IP address in DRES (100.72.x.x/24) for DRES-LB</t>
    </r>
  </si>
  <si>
    <t>OrcServer segment</t>
  </si>
  <si>
    <t>$orcServerSegmentName</t>
  </si>
  <si>
    <t>FW Section OrcServers</t>
  </si>
  <si>
    <r>
      <t>$FWSec_</t>
    </r>
    <r>
      <rPr>
        <sz val="12"/>
        <rFont val="Calibri (Body)"/>
        <charset val="238"/>
      </rPr>
      <t>orc</t>
    </r>
    <r>
      <rPr>
        <sz val="12"/>
        <rFont val="Calibri"/>
        <family val="2"/>
        <charset val="238"/>
        <scheme val="minor"/>
      </rPr>
      <t>Servers_Name</t>
    </r>
  </si>
  <si>
    <t>$orcSrvPrefix</t>
  </si>
  <si>
    <t>$orcSrvDrSuffix</t>
  </si>
  <si>
    <t>$VM_orcDev_Name</t>
  </si>
  <si>
    <t>$VM_orcUat_Name</t>
  </si>
  <si>
    <t>$VM_orcProd_Name</t>
  </si>
  <si>
    <r>
      <t>$</t>
    </r>
    <r>
      <rPr>
        <sz val="11"/>
        <rFont val="Calibri (Body)"/>
        <charset val="238"/>
      </rPr>
      <t>orc</t>
    </r>
    <r>
      <rPr>
        <sz val="11"/>
        <rFont val="Calibri"/>
        <family val="2"/>
        <scheme val="minor"/>
      </rPr>
      <t>SrvPrefix + $</t>
    </r>
    <r>
      <rPr>
        <sz val="11"/>
        <rFont val="Calibri (Body)"/>
        <charset val="238"/>
      </rPr>
      <t>orc</t>
    </r>
    <r>
      <rPr>
        <sz val="11"/>
        <rFont val="Calibri"/>
        <family val="2"/>
        <scheme val="minor"/>
      </rPr>
      <t>SrvDrSuffix + $eidName + "</t>
    </r>
    <r>
      <rPr>
        <sz val="11"/>
        <rFont val="Calibri (Body)"/>
        <charset val="238"/>
      </rPr>
      <t>updor01</t>
    </r>
    <r>
      <rPr>
        <sz val="11"/>
        <rFont val="Calibri"/>
        <family val="2"/>
        <scheme val="minor"/>
      </rPr>
      <t>"</t>
    </r>
  </si>
  <si>
    <r>
      <t>$</t>
    </r>
    <r>
      <rPr>
        <sz val="11"/>
        <rFont val="Calibri (Body)"/>
        <charset val="238"/>
      </rPr>
      <t>orc</t>
    </r>
    <r>
      <rPr>
        <sz val="11"/>
        <rFont val="Calibri"/>
        <family val="2"/>
        <scheme val="minor"/>
      </rPr>
      <t>SrvPrefix + $</t>
    </r>
    <r>
      <rPr>
        <sz val="11"/>
        <rFont val="Calibri (Body)"/>
        <charset val="238"/>
      </rPr>
      <t>orc</t>
    </r>
    <r>
      <rPr>
        <sz val="11"/>
        <rFont val="Calibri"/>
        <family val="2"/>
        <scheme val="minor"/>
      </rPr>
      <t>SrvDrSuffix + $eidName + "</t>
    </r>
    <r>
      <rPr>
        <sz val="11"/>
        <rFont val="Calibri (Body)"/>
        <charset val="238"/>
      </rPr>
      <t>upuor01</t>
    </r>
    <r>
      <rPr>
        <sz val="11"/>
        <rFont val="Calibri"/>
        <family val="2"/>
        <scheme val="minor"/>
      </rPr>
      <t>"</t>
    </r>
  </si>
  <si>
    <r>
      <t>$</t>
    </r>
    <r>
      <rPr>
        <sz val="11"/>
        <rFont val="Calibri (Body)"/>
        <charset val="238"/>
      </rPr>
      <t>orc</t>
    </r>
    <r>
      <rPr>
        <sz val="11"/>
        <rFont val="Calibri"/>
        <family val="2"/>
        <scheme val="minor"/>
      </rPr>
      <t>SrvPrefix + $</t>
    </r>
    <r>
      <rPr>
        <sz val="11"/>
        <rFont val="Calibri (Body)"/>
        <charset val="238"/>
      </rPr>
      <t>orc</t>
    </r>
    <r>
      <rPr>
        <sz val="11"/>
        <rFont val="Calibri"/>
        <family val="2"/>
        <scheme val="minor"/>
      </rPr>
      <t>SrvDrSuffix + $eidName + "</t>
    </r>
    <r>
      <rPr>
        <sz val="11"/>
        <rFont val="Calibri (Body)"/>
        <charset val="238"/>
      </rPr>
      <t>uppor01</t>
    </r>
    <r>
      <rPr>
        <sz val="11"/>
        <rFont val="Calibri"/>
        <family val="2"/>
        <scheme val="minor"/>
      </rPr>
      <t>"</t>
    </r>
  </si>
  <si>
    <t>$botSrvPrefix + $botSrvDrSuffix + $fidName + "uppbb"</t>
  </si>
  <si>
    <t>$botSrvPrefix + $botSrvDrSuffix + $fidName + "uppsb"</t>
  </si>
  <si>
    <t>$botSrvPrefix + $botSrvDrSuffix + $fidName + "uppgb"</t>
  </si>
  <si>
    <t>$botSrvPrefix + $botSrvDrSuffix + $fidName + "upubb"</t>
  </si>
  <si>
    <t>$botSrvPrefix + $botSrvDrSuffix + $fidName + "upusb"</t>
  </si>
  <si>
    <t>$botSrvPrefix + $botSrvDrSuffix + $fidName + "upugb"</t>
  </si>
  <si>
    <t>$botSrvPrefix + $botSrvDrSuffix + $fidName + "updbb"</t>
  </si>
  <si>
    <t>$botSrvPrefix + $botSrvDrSuffix + $fidName + "updsb"</t>
  </si>
  <si>
    <t>$botSrvPrefix + $botSrvDrSuffix + $fidName + "updgb"</t>
  </si>
  <si>
    <t>$botSrvPrefix + $botSrvDrSuffix + $fidName + "upgld"</t>
  </si>
  <si>
    <r>
      <t>$HOST_xRES_RPA_</t>
    </r>
    <r>
      <rPr>
        <sz val="11"/>
        <rFont val="Calibri (Body)"/>
        <charset val="238"/>
      </rPr>
      <t>Orc</t>
    </r>
    <r>
      <rPr>
        <sz val="11"/>
        <rFont val="Calibri"/>
        <family val="2"/>
        <scheme val="minor"/>
      </rPr>
      <t>Srv_EID_HA_VIP_Name</t>
    </r>
  </si>
  <si>
    <t>$SG_bots_xRxx_RPA_UP_EID_FID_Pool_Images_Name</t>
  </si>
  <si>
    <t>$SG_bots_xRxx_RPA_UP_EID_FID_Desktop_Pool_Name</t>
  </si>
  <si>
    <t>$SG_orc_xDxx_RPA_UP_EID_OrcServers_Name</t>
  </si>
  <si>
    <t>$SG_orcDevSrv_Name</t>
  </si>
  <si>
    <t>$SG_orcUatSrv_Name</t>
  </si>
  <si>
    <t>$SG_orcProdSrv_Name</t>
  </si>
  <si>
    <r>
      <t>"HOST-"+$</t>
    </r>
    <r>
      <rPr>
        <sz val="11"/>
        <rFont val="Calibri (Body)"/>
        <charset val="238"/>
      </rPr>
      <t>orc</t>
    </r>
    <r>
      <rPr>
        <sz val="11"/>
        <rFont val="Calibri"/>
        <family val="2"/>
        <scheme val="minor"/>
      </rPr>
      <t>ServerSegmentName+"-LB1-PrimaryIP"</t>
    </r>
  </si>
  <si>
    <r>
      <t>if $LB_</t>
    </r>
    <r>
      <rPr>
        <sz val="11"/>
        <rFont val="Calibri (Body)"/>
        <charset val="238"/>
      </rPr>
      <t>Orc</t>
    </r>
    <r>
      <rPr>
        <sz val="11"/>
        <rFont val="Calibri"/>
        <family val="2"/>
        <scheme val="minor"/>
      </rPr>
      <t>ProdSrv_required="yes" then "HOST-"+$</t>
    </r>
    <r>
      <rPr>
        <sz val="11"/>
        <rFont val="Calibri (Body)"/>
        <charset val="238"/>
      </rPr>
      <t>orc</t>
    </r>
    <r>
      <rPr>
        <sz val="11"/>
        <rFont val="Calibri"/>
        <family val="2"/>
        <scheme val="minor"/>
      </rPr>
      <t>ServerSegmentName+"-</t>
    </r>
    <r>
      <rPr>
        <sz val="11"/>
        <rFont val="Calibri (Body)"/>
        <charset val="238"/>
      </rPr>
      <t>Orc</t>
    </r>
    <r>
      <rPr>
        <sz val="11"/>
        <rFont val="Calibri"/>
        <family val="2"/>
        <scheme val="minor"/>
      </rPr>
      <t>Srv-" + $eidName + "-HA-VIP</t>
    </r>
  </si>
  <si>
    <t>"SG-" + $botsSegmentName + "-UP-"+ $eidName + "-" + $fidName + "-Desktop-Pool_PROD"</t>
  </si>
  <si>
    <t>"SG-" + $botsSegmentName + "-UP-"+ $eidName + "-" + $fidName + "-Desktop-Pool_UAT"</t>
  </si>
  <si>
    <t>"SG-" + $botsSegmentName + "-UP-"+ $eidName + "-" + $fidName + "-Desktop-Pool_DEV"</t>
  </si>
  <si>
    <t>"SG-" + $botsSegmentName + "-UP-"+ $eidName + "-" + $fidName + "-Pool-Images"</t>
  </si>
  <si>
    <t>"SG-" + $botsSegmentName + "-UP-"+ $eidName + "-" + $fidName + "-Desktop-Pool"</t>
  </si>
  <si>
    <t>"SG-" + $orcServerSegmentName + "-UP-"+ $eidName + "-OrcServers"</t>
  </si>
  <si>
    <t>"SG-" + $orcServerSegmentName + "-UP-"+ $eidName + "-OrcDevSrv"</t>
  </si>
  <si>
    <t>"SG-" + $orcServerSegmentName + "-UP-"+ $eidName + "-OrcUatSrv"</t>
  </si>
  <si>
    <t>"SG-" + $orcServerSegmentName + "-UP-"+ $eidName + "-OrcProdSrv"</t>
  </si>
  <si>
    <t>OrcServer ESG</t>
  </si>
  <si>
    <t>$ESG_orc_Name</t>
  </si>
  <si>
    <r>
      <t xml:space="preserve">BP SRES Jumpservers -&gt; </t>
    </r>
    <r>
      <rPr>
        <sz val="12"/>
        <rFont val="Calibri (Body)"/>
        <charset val="238"/>
      </rPr>
      <t>UP</t>
    </r>
    <r>
      <rPr>
        <sz val="12"/>
        <rFont val="Calibri"/>
        <family val="2"/>
        <scheme val="minor"/>
      </rPr>
      <t xml:space="preserve"> xRES </t>
    </r>
    <r>
      <rPr>
        <sz val="12"/>
        <rFont val="Calibri (Body)"/>
        <charset val="238"/>
      </rPr>
      <t>Orc</t>
    </r>
    <r>
      <rPr>
        <sz val="12"/>
        <rFont val="Calibri"/>
        <family val="2"/>
        <scheme val="minor"/>
      </rPr>
      <t>Servers for RDS service</t>
    </r>
  </si>
  <si>
    <r>
      <t xml:space="preserve">BP SRES Jumpservers -&gt; </t>
    </r>
    <r>
      <rPr>
        <sz val="12"/>
        <rFont val="Calibri (Body)"/>
        <charset val="238"/>
      </rPr>
      <t>UP</t>
    </r>
    <r>
      <rPr>
        <sz val="12"/>
        <rFont val="Calibri"/>
        <family val="2"/>
        <scheme val="minor"/>
      </rPr>
      <t xml:space="preserve"> xRES </t>
    </r>
    <r>
      <rPr>
        <sz val="12"/>
        <rFont val="Calibri (Body)"/>
        <charset val="238"/>
      </rPr>
      <t>Orc</t>
    </r>
    <r>
      <rPr>
        <sz val="12"/>
        <rFont val="Calibri"/>
        <family val="2"/>
        <scheme val="minor"/>
      </rPr>
      <t>Servers Prod</t>
    </r>
  </si>
  <si>
    <r>
      <t xml:space="preserve">BP SRES-RPA-SRV LB Primary IP -&gt; </t>
    </r>
    <r>
      <rPr>
        <sz val="12"/>
        <rFont val="Calibri (Body)"/>
        <charset val="238"/>
      </rPr>
      <t>UP</t>
    </r>
    <r>
      <rPr>
        <sz val="12"/>
        <rFont val="Calibri"/>
        <family val="2"/>
        <scheme val="minor"/>
      </rPr>
      <t xml:space="preserve"> xRES </t>
    </r>
    <r>
      <rPr>
        <sz val="12"/>
        <rFont val="Calibri (Body)"/>
        <charset val="238"/>
      </rPr>
      <t>Orc</t>
    </r>
    <r>
      <rPr>
        <sz val="12"/>
        <rFont val="Calibri"/>
        <family val="2"/>
        <scheme val="minor"/>
      </rPr>
      <t>Servers Prod</t>
    </r>
  </si>
  <si>
    <r>
      <t xml:space="preserve">BP SRES Jumpservers -&gt; </t>
    </r>
    <r>
      <rPr>
        <sz val="12"/>
        <rFont val="Calibri (Body)"/>
        <charset val="238"/>
      </rPr>
      <t>UP</t>
    </r>
    <r>
      <rPr>
        <sz val="12"/>
        <rFont val="Calibri"/>
        <family val="2"/>
        <scheme val="minor"/>
      </rPr>
      <t xml:space="preserve"> xRES </t>
    </r>
    <r>
      <rPr>
        <sz val="12"/>
        <rFont val="Calibri (Body)"/>
        <charset val="238"/>
      </rPr>
      <t>Orc</t>
    </r>
    <r>
      <rPr>
        <sz val="12"/>
        <rFont val="Calibri"/>
        <family val="2"/>
        <scheme val="minor"/>
      </rPr>
      <t>Servers UAT</t>
    </r>
  </si>
  <si>
    <r>
      <t xml:space="preserve">BP SRES Jumpservers -&gt; </t>
    </r>
    <r>
      <rPr>
        <sz val="12"/>
        <rFont val="Calibri (Body)"/>
        <charset val="238"/>
      </rPr>
      <t>UP</t>
    </r>
    <r>
      <rPr>
        <sz val="12"/>
        <rFont val="Calibri"/>
        <family val="2"/>
        <scheme val="minor"/>
      </rPr>
      <t xml:space="preserve"> xRES </t>
    </r>
    <r>
      <rPr>
        <sz val="12"/>
        <rFont val="Calibri (Body)"/>
        <charset val="238"/>
      </rPr>
      <t>Orc</t>
    </r>
    <r>
      <rPr>
        <sz val="12"/>
        <rFont val="Calibri"/>
        <family val="2"/>
        <scheme val="minor"/>
      </rPr>
      <t>Servers DEV</t>
    </r>
  </si>
  <si>
    <r>
      <rPr>
        <sz val="12"/>
        <rFont val="Calibri (Body)"/>
        <charset val="238"/>
      </rPr>
      <t>UP</t>
    </r>
    <r>
      <rPr>
        <sz val="12"/>
        <rFont val="Calibri"/>
        <family val="2"/>
        <scheme val="minor"/>
      </rPr>
      <t xml:space="preserve"> xRES </t>
    </r>
    <r>
      <rPr>
        <sz val="12"/>
        <rFont val="Calibri (Body)"/>
        <charset val="238"/>
      </rPr>
      <t>Orc</t>
    </r>
    <r>
      <rPr>
        <sz val="12"/>
        <rFont val="Calibri"/>
        <family val="2"/>
        <scheme val="minor"/>
      </rPr>
      <t>Servers -&gt; RPA SRES FileServer</t>
    </r>
  </si>
  <si>
    <r>
      <rPr>
        <sz val="12"/>
        <rFont val="Calibri (Body)"/>
        <charset val="238"/>
      </rPr>
      <t>UP</t>
    </r>
    <r>
      <rPr>
        <sz val="12"/>
        <rFont val="Calibri"/>
        <family val="2"/>
        <scheme val="minor"/>
      </rPr>
      <t xml:space="preserve"> xRES </t>
    </r>
    <r>
      <rPr>
        <sz val="12"/>
        <rFont val="Calibri (Body)"/>
        <charset val="238"/>
      </rPr>
      <t>Orc</t>
    </r>
    <r>
      <rPr>
        <sz val="12"/>
        <rFont val="Calibri"/>
        <family val="2"/>
        <scheme val="minor"/>
      </rPr>
      <t xml:space="preserve">Servers -&gt; RPA SRES SQL Server </t>
    </r>
  </si>
  <si>
    <r>
      <rPr>
        <sz val="12"/>
        <rFont val="Calibri (Body)"/>
        <charset val="238"/>
      </rPr>
      <t>UP</t>
    </r>
    <r>
      <rPr>
        <sz val="12"/>
        <rFont val="Calibri"/>
        <family val="2"/>
        <scheme val="minor"/>
      </rPr>
      <t xml:space="preserve"> xRES </t>
    </r>
    <r>
      <rPr>
        <sz val="12"/>
        <rFont val="Calibri (Body)"/>
        <charset val="238"/>
      </rPr>
      <t>Orc</t>
    </r>
    <r>
      <rPr>
        <sz val="12"/>
        <rFont val="Calibri"/>
        <family val="2"/>
        <scheme val="minor"/>
      </rPr>
      <t xml:space="preserve">Servers -&gt; RPA SRES AD </t>
    </r>
  </si>
  <si>
    <r>
      <t>if $LB_</t>
    </r>
    <r>
      <rPr>
        <sz val="12"/>
        <rFont val="Calibri (Body)"/>
        <charset val="238"/>
      </rPr>
      <t>Orc</t>
    </r>
    <r>
      <rPr>
        <sz val="12"/>
        <rFont val="Calibri"/>
        <family val="2"/>
        <scheme val="minor"/>
      </rPr>
      <t>ProdSrv_required = yes</t>
    </r>
  </si>
  <si>
    <r>
      <rPr>
        <sz val="12"/>
        <rFont val="Calibri (Body)"/>
        <charset val="238"/>
      </rPr>
      <t>UP</t>
    </r>
    <r>
      <rPr>
        <sz val="12"/>
        <rFont val="Calibri"/>
        <family val="2"/>
        <scheme val="minor"/>
      </rPr>
      <t xml:space="preserve"> xRES </t>
    </r>
    <r>
      <rPr>
        <sz val="12"/>
        <rFont val="Calibri (Body)"/>
        <charset val="238"/>
      </rPr>
      <t>Orc</t>
    </r>
    <r>
      <rPr>
        <sz val="12"/>
        <rFont val="Calibri"/>
        <family val="2"/>
        <scheme val="minor"/>
      </rPr>
      <t>Servers -&gt; RPA SRES Jump Servers</t>
    </r>
  </si>
  <si>
    <r>
      <t xml:space="preserve">RPA SRES AD -&gt; </t>
    </r>
    <r>
      <rPr>
        <sz val="12"/>
        <rFont val="Calibri (Body)"/>
        <charset val="238"/>
      </rPr>
      <t>UP</t>
    </r>
    <r>
      <rPr>
        <sz val="12"/>
        <rFont val="Calibri"/>
        <family val="2"/>
        <scheme val="minor"/>
      </rPr>
      <t xml:space="preserve"> xRES </t>
    </r>
    <r>
      <rPr>
        <sz val="12"/>
        <rFont val="Calibri (Body)"/>
        <charset val="238"/>
      </rPr>
      <t>Orc</t>
    </r>
    <r>
      <rPr>
        <sz val="12"/>
        <rFont val="Calibri"/>
        <family val="2"/>
        <scheme val="minor"/>
      </rPr>
      <t>Servers</t>
    </r>
  </si>
  <si>
    <r>
      <t xml:space="preserve">RPA SRES FileServer-&gt; </t>
    </r>
    <r>
      <rPr>
        <sz val="12"/>
        <rFont val="Calibri (Body)"/>
        <charset val="238"/>
      </rPr>
      <t>UP</t>
    </r>
    <r>
      <rPr>
        <sz val="12"/>
        <rFont val="Calibri"/>
        <family val="2"/>
        <scheme val="minor"/>
      </rPr>
      <t xml:space="preserve"> SRES </t>
    </r>
    <r>
      <rPr>
        <sz val="12"/>
        <rFont val="Calibri (Body)"/>
        <charset val="238"/>
      </rPr>
      <t>Orc</t>
    </r>
    <r>
      <rPr>
        <sz val="12"/>
        <rFont val="Calibri"/>
        <family val="2"/>
        <scheme val="minor"/>
      </rPr>
      <t>Servers</t>
    </r>
  </si>
  <si>
    <r>
      <t>BP SRES DNS, SRES Horizon -&gt; RPA-</t>
    </r>
    <r>
      <rPr>
        <sz val="12"/>
        <rFont val="Calibri (Body)"/>
        <charset val="238"/>
      </rPr>
      <t>UP</t>
    </r>
    <r>
      <rPr>
        <sz val="12"/>
        <rFont val="Calibri"/>
        <family val="2"/>
        <scheme val="minor"/>
      </rPr>
      <t xml:space="preserve"> xRES </t>
    </r>
    <r>
      <rPr>
        <sz val="12"/>
        <rFont val="Calibri (Body)"/>
        <charset val="238"/>
      </rPr>
      <t>Orc</t>
    </r>
    <r>
      <rPr>
        <sz val="12"/>
        <rFont val="Calibri"/>
        <family val="2"/>
        <scheme val="minor"/>
      </rPr>
      <t>Servers</t>
    </r>
  </si>
  <si>
    <r>
      <t>BP SRES Jumpservers -&gt; RPA-</t>
    </r>
    <r>
      <rPr>
        <sz val="12"/>
        <rFont val="Calibri (Body)"/>
        <charset val="238"/>
      </rPr>
      <t>UP</t>
    </r>
    <r>
      <rPr>
        <sz val="12"/>
        <rFont val="Calibri"/>
        <family val="2"/>
        <scheme val="minor"/>
      </rPr>
      <t xml:space="preserve"> xRES </t>
    </r>
    <r>
      <rPr>
        <sz val="12"/>
        <rFont val="Calibri (Body)"/>
        <charset val="238"/>
      </rPr>
      <t>Orc</t>
    </r>
    <r>
      <rPr>
        <sz val="12"/>
        <rFont val="Calibri"/>
        <family val="2"/>
        <scheme val="minor"/>
      </rPr>
      <t>Servers</t>
    </r>
  </si>
  <si>
    <r>
      <t xml:space="preserve">BP SRES Jumpservers -&gt;  </t>
    </r>
    <r>
      <rPr>
        <sz val="12"/>
        <rFont val="Calibri (Body)"/>
        <charset val="238"/>
      </rPr>
      <t>UP</t>
    </r>
    <r>
      <rPr>
        <sz val="12"/>
        <rFont val="Calibri"/>
        <family val="2"/>
        <scheme val="minor"/>
      </rPr>
      <t xml:space="preserve"> xRES robots</t>
    </r>
  </si>
  <si>
    <r>
      <t xml:space="preserve">BP SRES Horizon server -&gt;  </t>
    </r>
    <r>
      <rPr>
        <sz val="12"/>
        <rFont val="Calibri (Body)"/>
        <charset val="238"/>
      </rPr>
      <t>UP</t>
    </r>
    <r>
      <rPr>
        <sz val="12"/>
        <rFont val="Calibri"/>
        <family val="2"/>
        <scheme val="minor"/>
      </rPr>
      <t xml:space="preserve"> xRES robots</t>
    </r>
  </si>
  <si>
    <r>
      <t xml:space="preserve">BP SRES Horizon Server -&gt; </t>
    </r>
    <r>
      <rPr>
        <sz val="12"/>
        <rFont val="Calibri (Body)"/>
        <charset val="238"/>
      </rPr>
      <t>UP</t>
    </r>
    <r>
      <rPr>
        <sz val="12"/>
        <rFont val="Calibri"/>
        <family val="2"/>
        <scheme val="minor"/>
      </rPr>
      <t xml:space="preserve"> xRES GoldenImages</t>
    </r>
  </si>
  <si>
    <r>
      <rPr>
        <sz val="12"/>
        <rFont val="Calibri (Body)"/>
        <charset val="238"/>
      </rPr>
      <t>UP</t>
    </r>
    <r>
      <rPr>
        <sz val="12"/>
        <rFont val="Calibri"/>
        <family val="2"/>
        <scheme val="minor"/>
      </rPr>
      <t xml:space="preserve"> SRES </t>
    </r>
    <r>
      <rPr>
        <sz val="12"/>
        <rFont val="Calibri (Body)"/>
        <charset val="238"/>
      </rPr>
      <t>Orc</t>
    </r>
    <r>
      <rPr>
        <sz val="12"/>
        <rFont val="Calibri"/>
        <family val="2"/>
        <scheme val="minor"/>
      </rPr>
      <t xml:space="preserve">Servers -&gt; </t>
    </r>
    <r>
      <rPr>
        <sz val="12"/>
        <rFont val="Calibri (Body)"/>
        <charset val="238"/>
      </rPr>
      <t>UP</t>
    </r>
    <r>
      <rPr>
        <sz val="12"/>
        <rFont val="Calibri"/>
        <family val="2"/>
        <scheme val="minor"/>
      </rPr>
      <t xml:space="preserve"> xRES robots, </t>
    </r>
    <r>
      <rPr>
        <sz val="12"/>
        <rFont val="Calibri (Body)"/>
        <charset val="238"/>
      </rPr>
      <t>UP</t>
    </r>
    <r>
      <rPr>
        <sz val="12"/>
        <rFont val="Calibri"/>
        <family val="2"/>
        <scheme val="minor"/>
      </rPr>
      <t xml:space="preserve"> xRES GoldenImages</t>
    </r>
  </si>
  <si>
    <r>
      <rPr>
        <sz val="12"/>
        <rFont val="Calibri (Body)"/>
        <charset val="238"/>
      </rPr>
      <t>UP</t>
    </r>
    <r>
      <rPr>
        <sz val="12"/>
        <rFont val="Calibri"/>
        <family val="2"/>
        <scheme val="minor"/>
      </rPr>
      <t xml:space="preserve"> xRES GoldenImages, </t>
    </r>
    <r>
      <rPr>
        <sz val="12"/>
        <rFont val="Calibri (Body)"/>
        <charset val="238"/>
      </rPr>
      <t>UP</t>
    </r>
    <r>
      <rPr>
        <sz val="12"/>
        <rFont val="Calibri"/>
        <family val="2"/>
        <scheme val="minor"/>
      </rPr>
      <t xml:space="preserve"> xRES robots -&gt; RPA SRES FileServer</t>
    </r>
  </si>
  <si>
    <r>
      <rPr>
        <sz val="12"/>
        <rFont val="Calibri (Body)"/>
        <charset val="238"/>
      </rPr>
      <t>UP</t>
    </r>
    <r>
      <rPr>
        <sz val="12"/>
        <rFont val="Calibri"/>
        <family val="2"/>
        <scheme val="minor"/>
      </rPr>
      <t xml:space="preserve"> xRES GoldenImages, </t>
    </r>
    <r>
      <rPr>
        <sz val="12"/>
        <rFont val="Calibri (Body)"/>
        <charset val="238"/>
      </rPr>
      <t>UP</t>
    </r>
    <r>
      <rPr>
        <sz val="12"/>
        <rFont val="Calibri"/>
        <family val="2"/>
        <scheme val="minor"/>
      </rPr>
      <t xml:space="preserve"> xRES robots  -&gt; RPA SRES AD</t>
    </r>
  </si>
  <si>
    <r>
      <t xml:space="preserve">RPA SRES AD -&gt; </t>
    </r>
    <r>
      <rPr>
        <sz val="12"/>
        <rFont val="Calibri (Body)"/>
        <charset val="238"/>
      </rPr>
      <t>UP</t>
    </r>
    <r>
      <rPr>
        <sz val="12"/>
        <rFont val="Calibri"/>
        <family val="2"/>
        <charset val="238"/>
        <scheme val="minor"/>
      </rPr>
      <t xml:space="preserve"> xRES GoldenImages, </t>
    </r>
    <r>
      <rPr>
        <sz val="12"/>
        <rFont val="Calibri (Body)"/>
        <charset val="238"/>
      </rPr>
      <t>UP</t>
    </r>
    <r>
      <rPr>
        <sz val="12"/>
        <rFont val="Calibri"/>
        <family val="2"/>
        <charset val="238"/>
        <scheme val="minor"/>
      </rPr>
      <t xml:space="preserve"> xRES robots</t>
    </r>
  </si>
  <si>
    <r>
      <rPr>
        <sz val="12"/>
        <rFont val="Calibri (Body)"/>
        <charset val="238"/>
      </rPr>
      <t>UP</t>
    </r>
    <r>
      <rPr>
        <sz val="12"/>
        <rFont val="Calibri"/>
        <family val="2"/>
        <charset val="238"/>
        <scheme val="minor"/>
      </rPr>
      <t xml:space="preserve"> xRES GoldenImages, </t>
    </r>
    <r>
      <rPr>
        <sz val="12"/>
        <rFont val="Calibri (Body)"/>
        <charset val="238"/>
      </rPr>
      <t>UP</t>
    </r>
    <r>
      <rPr>
        <sz val="12"/>
        <rFont val="Calibri"/>
        <family val="2"/>
        <charset val="238"/>
        <scheme val="minor"/>
      </rPr>
      <t xml:space="preserve"> xRES Robots -&gt; RPA SRES AppVol Manager</t>
    </r>
  </si>
  <si>
    <r>
      <rPr>
        <sz val="12"/>
        <rFont val="Calibri (Body)"/>
        <charset val="238"/>
      </rPr>
      <t>UP</t>
    </r>
    <r>
      <rPr>
        <sz val="12"/>
        <rFont val="Calibri"/>
        <family val="2"/>
        <charset val="238"/>
        <scheme val="minor"/>
      </rPr>
      <t xml:space="preserve"> xRES GoldenImages, </t>
    </r>
    <r>
      <rPr>
        <sz val="12"/>
        <rFont val="Calibri (Body)"/>
        <charset val="238"/>
      </rPr>
      <t>UP</t>
    </r>
    <r>
      <rPr>
        <sz val="12"/>
        <rFont val="Calibri"/>
        <family val="2"/>
        <charset val="238"/>
        <scheme val="minor"/>
      </rPr>
      <t xml:space="preserve"> xRES Robots -&gt; RPA SRES Horizon Server</t>
    </r>
  </si>
  <si>
    <r>
      <rPr>
        <sz val="12"/>
        <rFont val="Calibri (Body)"/>
        <charset val="238"/>
      </rPr>
      <t>UP</t>
    </r>
    <r>
      <rPr>
        <sz val="12"/>
        <rFont val="Calibri"/>
        <family val="2"/>
        <charset val="238"/>
        <scheme val="minor"/>
      </rPr>
      <t xml:space="preserve"> xRES GoldenImages, </t>
    </r>
    <r>
      <rPr>
        <sz val="12"/>
        <rFont val="Calibri (Body)"/>
        <charset val="238"/>
      </rPr>
      <t>UP</t>
    </r>
    <r>
      <rPr>
        <sz val="12"/>
        <rFont val="Calibri"/>
        <family val="2"/>
        <charset val="238"/>
        <scheme val="minor"/>
      </rPr>
      <t xml:space="preserve"> xRES Robots -&gt; RPA SRES KMS server</t>
    </r>
  </si>
  <si>
    <r>
      <rPr>
        <sz val="12"/>
        <rFont val="Calibri (Body)"/>
        <charset val="238"/>
      </rPr>
      <t>UP</t>
    </r>
    <r>
      <rPr>
        <sz val="12"/>
        <rFont val="Calibri"/>
        <family val="2"/>
        <charset val="238"/>
        <scheme val="minor"/>
      </rPr>
      <t xml:space="preserve"> xRES  robots -&gt; smtprelay</t>
    </r>
  </si>
  <si>
    <r>
      <rPr>
        <sz val="12"/>
        <rFont val="Calibri (Body)"/>
        <charset val="238"/>
      </rPr>
      <t>UP</t>
    </r>
    <r>
      <rPr>
        <sz val="12"/>
        <rFont val="Calibri"/>
        <family val="2"/>
        <charset val="238"/>
        <scheme val="minor"/>
      </rPr>
      <t xml:space="preserve"> xRES robots -&gt; </t>
    </r>
    <r>
      <rPr>
        <sz val="12"/>
        <rFont val="Calibri (Body)"/>
        <charset val="238"/>
      </rPr>
      <t>UP</t>
    </r>
    <r>
      <rPr>
        <sz val="12"/>
        <rFont val="Calibri"/>
        <family val="2"/>
        <charset val="238"/>
        <scheme val="minor"/>
      </rPr>
      <t xml:space="preserve"> SRES </t>
    </r>
    <r>
      <rPr>
        <sz val="12"/>
        <rFont val="Calibri (Body)"/>
        <charset val="238"/>
      </rPr>
      <t>Orc</t>
    </r>
    <r>
      <rPr>
        <sz val="12"/>
        <rFont val="Calibri"/>
        <family val="2"/>
        <charset val="238"/>
        <scheme val="minor"/>
      </rPr>
      <t>Servers</t>
    </r>
  </si>
  <si>
    <r>
      <rPr>
        <sz val="12"/>
        <rFont val="Calibri (Body)"/>
        <charset val="238"/>
      </rPr>
      <t>HTTPS</t>
    </r>
    <r>
      <rPr>
        <sz val="12"/>
        <rFont val="Calibri"/>
        <family val="2"/>
        <charset val="238"/>
        <scheme val="minor"/>
      </rPr>
      <t xml:space="preserve">
tcp/49152-65535</t>
    </r>
  </si>
  <si>
    <r>
      <rPr>
        <sz val="12"/>
        <rFont val="Calibri (Body)"/>
        <charset val="238"/>
      </rPr>
      <t>UP</t>
    </r>
    <r>
      <rPr>
        <sz val="12"/>
        <rFont val="Calibri"/>
        <family val="2"/>
        <charset val="238"/>
        <scheme val="minor"/>
      </rPr>
      <t xml:space="preserve"> xRES robots PROD -&gt; </t>
    </r>
    <r>
      <rPr>
        <sz val="12"/>
        <rFont val="Calibri (Body)"/>
        <charset val="238"/>
      </rPr>
      <t>UP</t>
    </r>
    <r>
      <rPr>
        <sz val="12"/>
        <rFont val="Calibri"/>
        <family val="2"/>
        <charset val="238"/>
        <scheme val="minor"/>
      </rPr>
      <t xml:space="preserve"> xRES </t>
    </r>
    <r>
      <rPr>
        <sz val="12"/>
        <rFont val="Calibri (Body)"/>
        <charset val="238"/>
      </rPr>
      <t>Prod Orc</t>
    </r>
    <r>
      <rPr>
        <sz val="12"/>
        <rFont val="Calibri"/>
        <family val="2"/>
        <charset val="238"/>
        <scheme val="minor"/>
      </rPr>
      <t>Servers</t>
    </r>
  </si>
  <si>
    <r>
      <rPr>
        <sz val="12"/>
        <rFont val="Calibri (Body)"/>
        <charset val="238"/>
      </rPr>
      <t>UP</t>
    </r>
    <r>
      <rPr>
        <sz val="12"/>
        <rFont val="Calibri"/>
        <family val="2"/>
        <charset val="238"/>
        <scheme val="minor"/>
      </rPr>
      <t xml:space="preserve"> xRES robots UAT -&gt; </t>
    </r>
    <r>
      <rPr>
        <sz val="12"/>
        <rFont val="Calibri (Body)"/>
        <charset val="238"/>
      </rPr>
      <t>UP</t>
    </r>
    <r>
      <rPr>
        <sz val="12"/>
        <rFont val="Calibri"/>
        <family val="2"/>
        <charset val="238"/>
        <scheme val="minor"/>
      </rPr>
      <t xml:space="preserve"> xRES </t>
    </r>
    <r>
      <rPr>
        <sz val="12"/>
        <rFont val="Calibri (Body)"/>
        <charset val="238"/>
      </rPr>
      <t>UAT Orc</t>
    </r>
    <r>
      <rPr>
        <sz val="12"/>
        <rFont val="Calibri"/>
        <family val="2"/>
        <charset val="238"/>
        <scheme val="minor"/>
      </rPr>
      <t>Servers</t>
    </r>
  </si>
  <si>
    <r>
      <rPr>
        <sz val="12"/>
        <rFont val="Calibri (Body)"/>
        <charset val="238"/>
      </rPr>
      <t>UP</t>
    </r>
    <r>
      <rPr>
        <sz val="12"/>
        <rFont val="Calibri"/>
        <family val="2"/>
        <charset val="238"/>
        <scheme val="minor"/>
      </rPr>
      <t xml:space="preserve"> xRES robots DEV -&gt; </t>
    </r>
    <r>
      <rPr>
        <sz val="12"/>
        <rFont val="Calibri (Body)"/>
        <charset val="238"/>
      </rPr>
      <t>UP</t>
    </r>
    <r>
      <rPr>
        <sz val="12"/>
        <rFont val="Calibri"/>
        <family val="2"/>
        <charset val="238"/>
        <scheme val="minor"/>
      </rPr>
      <t xml:space="preserve"> xRES </t>
    </r>
    <r>
      <rPr>
        <sz val="12"/>
        <rFont val="Calibri (Body)"/>
        <charset val="238"/>
      </rPr>
      <t>DEV Orc</t>
    </r>
    <r>
      <rPr>
        <sz val="12"/>
        <rFont val="Calibri"/>
        <family val="2"/>
        <charset val="238"/>
        <scheme val="minor"/>
      </rPr>
      <t>Servers</t>
    </r>
  </si>
  <si>
    <r>
      <rPr>
        <sz val="12"/>
        <rFont val="Calibri (Body)"/>
        <charset val="238"/>
      </rPr>
      <t>UP</t>
    </r>
    <r>
      <rPr>
        <sz val="12"/>
        <rFont val="Calibri"/>
        <family val="2"/>
        <charset val="238"/>
        <scheme val="minor"/>
      </rPr>
      <t xml:space="preserve"> xRES GoldenImages -&gt; </t>
    </r>
    <r>
      <rPr>
        <sz val="12"/>
        <rFont val="Calibri (Body)"/>
        <charset val="238"/>
      </rPr>
      <t>UP</t>
    </r>
    <r>
      <rPr>
        <sz val="12"/>
        <rFont val="Calibri"/>
        <family val="2"/>
        <charset val="238"/>
        <scheme val="minor"/>
      </rPr>
      <t xml:space="preserve"> xRES </t>
    </r>
    <r>
      <rPr>
        <sz val="12"/>
        <rFont val="Calibri (Body)"/>
        <charset val="238"/>
      </rPr>
      <t>Orc</t>
    </r>
    <r>
      <rPr>
        <sz val="12"/>
        <rFont val="Calibri"/>
        <family val="2"/>
        <charset val="238"/>
        <scheme val="minor"/>
      </rPr>
      <t>Servers</t>
    </r>
  </si>
  <si>
    <r>
      <t>BP SRES DNS, SRES Horizon -&gt; RPA-</t>
    </r>
    <r>
      <rPr>
        <sz val="12"/>
        <rFont val="Calibri (Body)"/>
        <charset val="238"/>
      </rPr>
      <t>UP</t>
    </r>
    <r>
      <rPr>
        <sz val="12"/>
        <rFont val="Calibri"/>
        <family val="2"/>
        <charset val="238"/>
        <scheme val="minor"/>
      </rPr>
      <t xml:space="preserve"> xRES Components</t>
    </r>
  </si>
  <si>
    <r>
      <t xml:space="preserve">BP SRES Jumpservers -&gt; xRES RPA </t>
    </r>
    <r>
      <rPr>
        <sz val="12"/>
        <rFont val="Calibri (Body)"/>
        <charset val="238"/>
      </rPr>
      <t>UP</t>
    </r>
    <r>
      <rPr>
        <sz val="12"/>
        <rFont val="Calibri"/>
        <family val="2"/>
        <charset val="238"/>
        <scheme val="minor"/>
      </rPr>
      <t xml:space="preserve"> Components</t>
    </r>
  </si>
  <si>
    <r>
      <t xml:space="preserve">SRES KMSServers -&gt; xRES </t>
    </r>
    <r>
      <rPr>
        <sz val="12"/>
        <rFont val="Calibri (Body)"/>
        <charset val="238"/>
      </rPr>
      <t>UP</t>
    </r>
    <r>
      <rPr>
        <sz val="12"/>
        <rFont val="Calibri"/>
        <family val="2"/>
        <charset val="238"/>
        <scheme val="minor"/>
      </rPr>
      <t xml:space="preserve"> Robots</t>
    </r>
  </si>
  <si>
    <r>
      <rPr>
        <sz val="12"/>
        <rFont val="Calibri (Body)"/>
        <charset val="238"/>
      </rPr>
      <t>UP</t>
    </r>
    <r>
      <rPr>
        <sz val="12"/>
        <rFont val="Calibri"/>
        <family val="2"/>
        <charset val="238"/>
        <scheme val="minor"/>
      </rPr>
      <t xml:space="preserve"> xRES robots -&gt; WPAD Servers</t>
    </r>
  </si>
  <si>
    <r>
      <rPr>
        <sz val="12"/>
        <rFont val="Calibri (Body)"/>
        <charset val="238"/>
      </rPr>
      <t>UP</t>
    </r>
    <r>
      <rPr>
        <sz val="12"/>
        <rFont val="Calibri"/>
        <family val="2"/>
        <scheme val="minor"/>
      </rPr>
      <t xml:space="preserve"> xRES Desktop-Pool_Prod -&gt; Desktop-Pool_Prod</t>
    </r>
  </si>
  <si>
    <r>
      <rPr>
        <sz val="12"/>
        <rFont val="Calibri (Body)"/>
        <charset val="238"/>
      </rPr>
      <t>UP</t>
    </r>
    <r>
      <rPr>
        <sz val="12"/>
        <rFont val="Calibri"/>
        <family val="2"/>
        <scheme val="minor"/>
      </rPr>
      <t xml:space="preserve"> xRES Desktop-Pool_UAT -&gt; Desktop-Pool_UAT</t>
    </r>
  </si>
  <si>
    <r>
      <rPr>
        <sz val="12"/>
        <rFont val="Calibri (Body)"/>
        <charset val="238"/>
      </rPr>
      <t>UP</t>
    </r>
    <r>
      <rPr>
        <sz val="12"/>
        <rFont val="Calibri"/>
        <family val="2"/>
        <scheme val="minor"/>
      </rPr>
      <t xml:space="preserve"> xRES Desktop-Pool_DEV -&gt; Desktop-Pool_DEV</t>
    </r>
  </si>
  <si>
    <r>
      <rPr>
        <sz val="12"/>
        <rFont val="Calibri (Body)"/>
        <charset val="238"/>
      </rPr>
      <t>UP</t>
    </r>
    <r>
      <rPr>
        <sz val="12"/>
        <rFont val="Calibri"/>
        <family val="2"/>
        <charset val="238"/>
        <scheme val="minor"/>
      </rPr>
      <t xml:space="preserve"> DRES </t>
    </r>
    <r>
      <rPr>
        <sz val="12"/>
        <rFont val="Calibri (Body)"/>
        <charset val="238"/>
      </rPr>
      <t>Orc</t>
    </r>
    <r>
      <rPr>
        <sz val="12"/>
        <rFont val="Calibri"/>
        <family val="2"/>
        <charset val="238"/>
        <scheme val="minor"/>
      </rPr>
      <t>Servers -&gt; RPA DRES Jumpservers</t>
    </r>
  </si>
  <si>
    <t>"SG-" + $dresName + "-RPA-UP-"+ $eidName + "-Jump-Servers"</t>
  </si>
  <si>
    <t>"nld" + $botSrvDrSuffix + $eidName + "upjmp"</t>
  </si>
  <si>
    <t>RPA SRES Jumpservers -&gt;  RPA DRES Jump Servers</t>
  </si>
  <si>
    <t>RPA SRES DNS, SRES Horizon -&gt; RPA DRES JumpServers</t>
  </si>
  <si>
    <r>
      <t xml:space="preserve">RPA DRES Jumpserver -&gt; </t>
    </r>
    <r>
      <rPr>
        <sz val="12"/>
        <rFont val="Calibri (Body)"/>
        <charset val="238"/>
      </rPr>
      <t>UP</t>
    </r>
    <r>
      <rPr>
        <sz val="12"/>
        <rFont val="Calibri"/>
        <family val="2"/>
        <charset val="238"/>
        <scheme val="minor"/>
      </rPr>
      <t xml:space="preserve"> DRES </t>
    </r>
    <r>
      <rPr>
        <sz val="12"/>
        <rFont val="Calibri (Body)"/>
        <charset val="238"/>
      </rPr>
      <t>Orc</t>
    </r>
    <r>
      <rPr>
        <sz val="12"/>
        <rFont val="Calibri"/>
        <family val="2"/>
        <charset val="238"/>
        <scheme val="minor"/>
      </rPr>
      <t>Servers for RDS service</t>
    </r>
  </si>
  <si>
    <r>
      <t xml:space="preserve">RPA DRES Jumpservers -&gt; </t>
    </r>
    <r>
      <rPr>
        <sz val="12"/>
        <rFont val="Calibri (Body)"/>
        <charset val="238"/>
      </rPr>
      <t>UP</t>
    </r>
    <r>
      <rPr>
        <sz val="12"/>
        <rFont val="Calibri"/>
        <family val="2"/>
        <charset val="238"/>
        <scheme val="minor"/>
      </rPr>
      <t xml:space="preserve"> DRES </t>
    </r>
    <r>
      <rPr>
        <sz val="12"/>
        <rFont val="Calibri (Body)"/>
        <charset val="238"/>
      </rPr>
      <t>Orc</t>
    </r>
    <r>
      <rPr>
        <sz val="12"/>
        <rFont val="Calibri"/>
        <family val="2"/>
        <charset val="238"/>
        <scheme val="minor"/>
      </rPr>
      <t>Servers Prod</t>
    </r>
  </si>
  <si>
    <r>
      <t xml:space="preserve">RPA DRES Jumpservers -&gt; </t>
    </r>
    <r>
      <rPr>
        <sz val="12"/>
        <rFont val="Calibri (Body)"/>
        <charset val="238"/>
      </rPr>
      <t>UP</t>
    </r>
    <r>
      <rPr>
        <sz val="12"/>
        <rFont val="Calibri"/>
        <family val="2"/>
        <charset val="238"/>
        <scheme val="minor"/>
      </rPr>
      <t xml:space="preserve"> DRES </t>
    </r>
    <r>
      <rPr>
        <sz val="12"/>
        <rFont val="Calibri (Body)"/>
        <charset val="238"/>
      </rPr>
      <t>Orc</t>
    </r>
    <r>
      <rPr>
        <sz val="12"/>
        <rFont val="Calibri"/>
        <family val="2"/>
        <charset val="238"/>
        <scheme val="minor"/>
      </rPr>
      <t>Servers UAT</t>
    </r>
  </si>
  <si>
    <r>
      <t xml:space="preserve">RPA DRES Jumpservers -&gt; </t>
    </r>
    <r>
      <rPr>
        <sz val="12"/>
        <rFont val="Calibri (Body)"/>
        <charset val="238"/>
      </rPr>
      <t>UP</t>
    </r>
    <r>
      <rPr>
        <sz val="12"/>
        <rFont val="Calibri"/>
        <family val="2"/>
        <charset val="238"/>
        <scheme val="minor"/>
      </rPr>
      <t xml:space="preserve"> DRES </t>
    </r>
    <r>
      <rPr>
        <sz val="12"/>
        <rFont val="Calibri (Body)"/>
        <charset val="238"/>
      </rPr>
      <t>Orc</t>
    </r>
    <r>
      <rPr>
        <sz val="12"/>
        <rFont val="Calibri"/>
        <family val="2"/>
        <charset val="238"/>
        <scheme val="minor"/>
      </rPr>
      <t>Servers DEV</t>
    </r>
  </si>
  <si>
    <t xml:space="preserve">RPA DRES Jumpserver -&gt; SRES AD DNS
</t>
  </si>
  <si>
    <t xml:space="preserve">SRES AD DNS -&gt; UP DRES Jumpserver
</t>
  </si>
  <si>
    <t>RPA DRES Jumpserver -&gt; RPA SRES Fileserver</t>
  </si>
  <si>
    <t>RPA SRES Fileserver -&gt; RPA DRES Jumpserver</t>
  </si>
  <si>
    <t xml:space="preserve">RPA SRES SQL -&gt; RPA DRES Jumpservers </t>
  </si>
  <si>
    <t>RPA DRES Jumpservers -&gt; RPA SRES WPAD</t>
  </si>
  <si>
    <t>RPA DRES Jumpservers -&gt; RPA SRES KMSServers</t>
  </si>
  <si>
    <t>RPA SRES KMSServers -&gt; RPA DRES Jumpservers</t>
  </si>
  <si>
    <t>RPA DRES Jumpservers -&gt; RPA SRES Horizon</t>
  </si>
  <si>
    <t>tcp/135,593,1688,49152-65535</t>
  </si>
  <si>
    <t>HTTPS
tcp/8443</t>
  </si>
  <si>
    <r>
      <t xml:space="preserve">RPA DRES Jumpservers -&gt; </t>
    </r>
    <r>
      <rPr>
        <sz val="12"/>
        <rFont val="Calibri (Body)"/>
        <charset val="238"/>
      </rPr>
      <t>UP</t>
    </r>
    <r>
      <rPr>
        <sz val="12"/>
        <rFont val="Calibri"/>
        <family val="2"/>
        <charset val="238"/>
        <scheme val="minor"/>
      </rPr>
      <t xml:space="preserve"> DRES Robots</t>
    </r>
  </si>
  <si>
    <r>
      <t>RDP
tcp/135,</t>
    </r>
    <r>
      <rPr>
        <sz val="12"/>
        <rFont val="Calibri (Body)"/>
        <charset val="238"/>
      </rPr>
      <t>445,</t>
    </r>
    <r>
      <rPr>
        <sz val="12"/>
        <rFont val="Calibri (Body)"/>
      </rPr>
      <t>5900</t>
    </r>
    <r>
      <rPr>
        <sz val="12"/>
        <rFont val="Calibri (Body)"/>
        <charset val="238"/>
      </rPr>
      <t>,9427,</t>
    </r>
    <r>
      <rPr>
        <sz val="12"/>
        <rFont val="Calibri"/>
        <family val="2"/>
        <charset val="238"/>
        <scheme val="minor"/>
      </rPr>
      <t>22443
udp/22443</t>
    </r>
  </si>
  <si>
    <t>if $modelNumber=1 then "nls"
if $modelNumber=2 then "nlpdr"
if $modelNumber=3 and $dresNumber &lt; 100 then "nld"
if $modelNumber=3 and $dresNumber &gt;= 100 then "nl"
if $modelNumber=4 and $dresNumber &lt; 100 then "nld"
if $modelNumber=4 and $dresNumber &gt;= 100 then "nl"</t>
  </si>
  <si>
    <t>if $modelNumber=1 then "nls"
if $modelNumber=2 then "nls"
if $modelNumber=3 then "nls"
if $modelNumber=4 and $dresNumber &lt; 100 then "nld"
if $modelNumber=4 and $dresNumber &gt;= 100 then "nl"</t>
  </si>
  <si>
    <t>version 1.0.8</t>
  </si>
  <si>
    <t>last update 23.10.2020</t>
  </si>
  <si>
    <t>$HOST_SRES_RPA_WPAD_LB_VIP_Name</t>
  </si>
  <si>
    <t>HOST-SRES-RPA-WPAD-LB-VIP</t>
  </si>
  <si>
    <t>"HOST-SRES-RPA-WPAD-LB-VIP"</t>
  </si>
  <si>
    <t>$ESG_SRES_LB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</si>
</sst>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theme="1"/>
      <name val="Calibri"/>
      <family val="2"/>
      <charset val="238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2"/>
      <name val="Calibri (Body)"/>
      <charset val="238"/>
    </font>
    <font>
      <b/>
      <sz val="11"/>
      <name val="Calibri (Body)"/>
      <charset val="238"/>
    </font>
    <font>
      <b/>
      <sz val="12"/>
      <name val="Calibri (Body)"/>
      <charset val="238"/>
    </font>
    <font>
      <sz val="11"/>
      <name val="Calibri (Body)"/>
      <charset val="238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sz val="1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C00000"/>
      <name val="Calibri (Body)"/>
      <charset val="238"/>
    </font>
    <font>
      <b/>
      <sz val="12"/>
      <color rgb="FFC00000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8"/>
      <name val="Calibri (Body)"/>
      <charset val="238"/>
    </font>
    <font>
      <sz val="11"/>
      <color theme="8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 (Body)"/>
      <charset val="238"/>
    </font>
    <font>
      <sz val="12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5" fillId="0" borderId="0" applyNumberFormat="0" applyFill="0" applyBorder="0" applyAlignment="0" applyProtection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Fill="1"/>
    <xf numFmtId="0" fontId="4" fillId="3" borderId="1" xfId="0" applyFont="1" applyFill="1" applyBorder="1" applyAlignment="1">
      <alignment horizontal="center" wrapText="1"/>
    </xf>
    <xf numFmtId="0" fontId="7" fillId="4" borderId="1" xfId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1" applyFont="1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0" fontId="11" fillId="0" borderId="0" xfId="1" applyFont="1" applyBorder="1" applyAlignment="1">
      <alignment horizontal="center"/>
    </xf>
    <xf numFmtId="0" fontId="11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11" fillId="0" borderId="0" xfId="1" applyFont="1" applyBorder="1" applyAlignment="1">
      <alignment horizontal="left"/>
    </xf>
    <xf numFmtId="0" fontId="11" fillId="0" borderId="0" xfId="0" applyFont="1" applyFill="1" applyBorder="1" applyAlignment="1">
      <alignment horizontal="left" vertical="center" wrapText="1"/>
    </xf>
    <xf numFmtId="0" fontId="11" fillId="5" borderId="0" xfId="1" applyFont="1" applyFill="1" applyBorder="1" applyAlignment="1">
      <alignment horizontal="left"/>
    </xf>
    <xf numFmtId="0" fontId="13" fillId="2" borderId="0" xfId="1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horizontal="left" vertical="center" wrapText="1"/>
    </xf>
    <xf numFmtId="0" fontId="11" fillId="5" borderId="0" xfId="0" applyFont="1" applyFill="1" applyBorder="1" applyAlignment="1">
      <alignment horizontal="left" vertical="center" wrapText="1"/>
    </xf>
    <xf numFmtId="0" fontId="11" fillId="5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3" fillId="5" borderId="0" xfId="0" applyFont="1" applyFill="1"/>
    <xf numFmtId="0" fontId="0" fillId="0" borderId="0" xfId="0" applyAlignment="1">
      <alignment wrapText="1"/>
    </xf>
    <xf numFmtId="0" fontId="10" fillId="0" borderId="0" xfId="0" applyFont="1" applyAlignment="1">
      <alignment horizontal="left"/>
    </xf>
    <xf numFmtId="0" fontId="0" fillId="5" borderId="0" xfId="0" applyFill="1"/>
    <xf numFmtId="0" fontId="3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3" fillId="0" borderId="0" xfId="0" applyFont="1"/>
    <xf numFmtId="0" fontId="3" fillId="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14" fillId="0" borderId="0" xfId="0" applyFont="1"/>
    <xf numFmtId="0" fontId="3" fillId="0" borderId="0" xfId="0" applyFont="1" applyAlignment="1"/>
    <xf numFmtId="0" fontId="11" fillId="0" borderId="0" xfId="1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13" fillId="0" borderId="0" xfId="1" applyFont="1" applyBorder="1" applyAlignment="1">
      <alignment horizontal="left"/>
    </xf>
    <xf numFmtId="0" fontId="14" fillId="5" borderId="0" xfId="0" applyFont="1" applyFill="1"/>
    <xf numFmtId="0" fontId="6" fillId="4" borderId="1" xfId="0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15" fillId="0" borderId="0" xfId="2"/>
    <xf numFmtId="0" fontId="16" fillId="0" borderId="0" xfId="0" applyFont="1"/>
    <xf numFmtId="49" fontId="12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Alignment="1"/>
    <xf numFmtId="0" fontId="12" fillId="0" borderId="0" xfId="0" applyFont="1" applyFill="1" applyBorder="1" applyAlignment="1">
      <alignment horizontal="left" vertical="center" wrapText="1"/>
    </xf>
    <xf numFmtId="0" fontId="17" fillId="0" borderId="0" xfId="0" applyFont="1" applyAlignment="1"/>
    <xf numFmtId="0" fontId="0" fillId="0" borderId="0" xfId="0" applyFill="1"/>
    <xf numFmtId="0" fontId="18" fillId="0" borderId="0" xfId="0" applyFont="1"/>
    <xf numFmtId="49" fontId="13" fillId="2" borderId="0" xfId="1" applyNumberFormat="1" applyFont="1" applyFill="1" applyBorder="1" applyAlignment="1">
      <alignment horizontal="left"/>
    </xf>
    <xf numFmtId="0" fontId="3" fillId="0" borderId="0" xfId="0" applyFont="1" applyFill="1" applyAlignment="1"/>
    <xf numFmtId="0" fontId="0" fillId="0" borderId="0" xfId="0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14" fillId="0" borderId="0" xfId="0" applyFont="1" applyFill="1" applyAlignment="1">
      <alignment wrapText="1"/>
    </xf>
    <xf numFmtId="0" fontId="20" fillId="0" borderId="0" xfId="0" applyFont="1"/>
    <xf numFmtId="0" fontId="14" fillId="0" borderId="0" xfId="0" applyFont="1" applyFill="1"/>
    <xf numFmtId="0" fontId="11" fillId="0" borderId="0" xfId="1" applyFont="1" applyAlignment="1">
      <alignment horizontal="left"/>
    </xf>
    <xf numFmtId="0" fontId="11" fillId="0" borderId="0" xfId="0" applyFont="1" applyAlignment="1">
      <alignment horizontal="left" vertical="center" wrapText="1"/>
    </xf>
    <xf numFmtId="0" fontId="11" fillId="0" borderId="0" xfId="1" applyFont="1" applyFill="1" applyAlignment="1">
      <alignment horizontal="left"/>
    </xf>
    <xf numFmtId="0" fontId="11" fillId="0" borderId="0" xfId="0" applyFont="1" applyFill="1" applyAlignment="1">
      <alignment horizontal="left" vertical="center" wrapText="1"/>
    </xf>
    <xf numFmtId="0" fontId="23" fillId="0" borderId="0" xfId="0" applyFont="1" applyFill="1" applyBorder="1" applyAlignment="1">
      <alignment horizontal="left" vertical="center" wrapText="1"/>
    </xf>
    <xf numFmtId="0" fontId="10" fillId="0" borderId="0" xfId="0" applyFont="1"/>
    <xf numFmtId="0" fontId="21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1" applyFont="1" applyFill="1" applyBorder="1" applyAlignment="1">
      <alignment horizontal="left"/>
    </xf>
    <xf numFmtId="0" fontId="17" fillId="0" borderId="0" xfId="0" applyFont="1"/>
    <xf numFmtId="0" fontId="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5" fillId="0" borderId="0" xfId="0" applyFont="1" applyFill="1" applyBorder="1" applyAlignment="1">
      <alignment horizontal="left" vertical="center" wrapText="1"/>
    </xf>
    <xf numFmtId="0" fontId="3" fillId="0" borderId="0" xfId="0" applyFont="1" applyFill="1" applyAlignment="1"/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Fill="1" applyAlignment="1"/>
    <xf numFmtId="0" fontId="12" fillId="0" borderId="0" xfId="1" applyFont="1" applyFill="1" applyBorder="1" applyAlignment="1">
      <alignment horizontal="left"/>
    </xf>
    <xf numFmtId="0" fontId="26" fillId="0" borderId="0" xfId="0" applyFont="1" applyFill="1" applyBorder="1" applyAlignment="1">
      <alignment horizontal="left" vertical="center" wrapText="1"/>
    </xf>
    <xf numFmtId="0" fontId="12" fillId="5" borderId="0" xfId="0" applyFont="1" applyFill="1" applyAlignment="1">
      <alignment horizontal="left"/>
    </xf>
    <xf numFmtId="0" fontId="12" fillId="5" borderId="0" xfId="1" applyFont="1" applyFill="1" applyBorder="1" applyAlignment="1">
      <alignment horizontal="left"/>
    </xf>
    <xf numFmtId="0" fontId="12" fillId="0" borderId="0" xfId="0" applyFont="1" applyFill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14" fillId="0" borderId="0" xfId="0" applyFont="1" applyFill="1" applyAlignment="1"/>
    <xf numFmtId="0" fontId="1" fillId="0" borderId="0" xfId="0" applyFont="1" applyFill="1" applyAlignment="1"/>
    <xf numFmtId="0" fontId="3" fillId="0" borderId="0" xfId="0" applyFont="1"/>
    <xf numFmtId="0" fontId="14" fillId="0" borderId="0" xfId="0" applyFont="1" applyAlignment="1"/>
    <xf numFmtId="0" fontId="3" fillId="0" borderId="0" xfId="0" applyFont="1" applyAlignment="1"/>
    <xf numFmtId="0" fontId="3" fillId="0" borderId="0" xfId="0" applyFont="1" applyFill="1" applyAlignment="1"/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3" fillId="5" borderId="0" xfId="0" applyFont="1" applyFill="1" applyAlignment="1"/>
    <xf numFmtId="0" fontId="12" fillId="0" borderId="0" xfId="1" applyFont="1" applyBorder="1" applyAlignment="1">
      <alignment horizontal="left"/>
    </xf>
    <xf numFmtId="0" fontId="14" fillId="0" borderId="0" xfId="0" applyFont="1" applyAlignment="1">
      <alignment vertical="top"/>
    </xf>
    <xf numFmtId="0" fontId="14" fillId="0" borderId="0" xfId="0" applyFont="1" applyFill="1"/>
    <xf numFmtId="0" fontId="3" fillId="0" borderId="0" xfId="0" applyFont="1" applyFill="1" applyAlignment="1">
      <alignment wrapText="1"/>
    </xf>
    <xf numFmtId="0" fontId="14" fillId="0" borderId="0" xfId="0" applyFont="1" applyFill="1" applyAlignment="1">
      <alignment wrapText="1"/>
    </xf>
    <xf numFmtId="0" fontId="14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4" fillId="0" borderId="0" xfId="0" applyFont="1" applyFill="1" applyAlignment="1"/>
    <xf numFmtId="0" fontId="3" fillId="0" borderId="0" xfId="0" applyFont="1"/>
    <xf numFmtId="0" fontId="14" fillId="0" borderId="0" xfId="0" applyFont="1" applyAlignment="1"/>
    <xf numFmtId="0" fontId="3" fillId="0" borderId="0" xfId="0" applyFont="1" applyAlignment="1"/>
    <xf numFmtId="0" fontId="3" fillId="0" borderId="0" xfId="0" applyFont="1" applyFill="1" applyAlignment="1"/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0" fillId="0" borderId="0" xfId="0" applyAlignment="1"/>
    <xf numFmtId="0" fontId="14" fillId="0" borderId="0" xfId="0" applyFont="1" applyFill="1" applyBorder="1" applyAlignment="1"/>
    <xf numFmtId="0" fontId="0" fillId="0" borderId="0" xfId="0" applyAlignment="1">
      <alignment wrapText="1"/>
    </xf>
    <xf numFmtId="0" fontId="6" fillId="4" borderId="1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wrapText="1"/>
    </xf>
    <xf numFmtId="0" fontId="14" fillId="0" borderId="0" xfId="0" applyFont="1" applyFill="1" applyAlignment="1"/>
    <xf numFmtId="0" fontId="0" fillId="0" borderId="0" xfId="0" applyFill="1" applyAlignment="1"/>
    <xf numFmtId="0" fontId="3" fillId="5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5" borderId="0" xfId="0" applyFill="1" applyAlignment="1">
      <alignment vertical="top"/>
    </xf>
    <xf numFmtId="0" fontId="3" fillId="5" borderId="0" xfId="0" applyFont="1" applyFill="1" applyAlignment="1"/>
    <xf numFmtId="0" fontId="1" fillId="0" borderId="0" xfId="0" applyFont="1" applyAlignment="1"/>
    <xf numFmtId="0" fontId="0" fillId="5" borderId="0" xfId="0" applyFill="1" applyAlignment="1"/>
  </cellXfs>
  <cellStyles count="3">
    <cellStyle name="Hyperlink" xfId="2" builtinId="8"/>
    <cellStyle name="Normal" xfId="0" builtinId="0"/>
    <cellStyle name="Normal 3" xfId="1" xr:uid="{0AA889F3-4618-A245-A4DC-3A909E436D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yevgeniy.steblyanko@cz.ib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EBCC-1DB5-8741-B478-4E34DE921FA9}">
  <dimension ref="A1:K202"/>
  <sheetViews>
    <sheetView tabSelected="1" workbookViewId="0"/>
  </sheetViews>
  <sheetFormatPr baseColWidth="10" defaultRowHeight="70" customHeight="1" x14ac:dyDescent="0.2"/>
  <cols>
    <col min="1" max="1" width="31.33203125" customWidth="1"/>
    <col min="2" max="2" width="47.83203125" customWidth="1"/>
    <col min="3" max="3" width="45.6640625" customWidth="1"/>
    <col min="4" max="4" width="61" customWidth="1"/>
    <col min="5" max="5" width="43.1640625" customWidth="1"/>
    <col min="6" max="6" width="12.6640625" customWidth="1"/>
    <col min="9" max="9" width="13.33203125" customWidth="1"/>
    <col min="10" max="10" width="29.83203125" customWidth="1"/>
    <col min="11" max="11" width="28.5" customWidth="1"/>
  </cols>
  <sheetData>
    <row r="1" spans="1:6" ht="40" customHeight="1" x14ac:dyDescent="0.25">
      <c r="B1" s="48" t="s">
        <v>183</v>
      </c>
    </row>
    <row r="2" spans="1:6" ht="16" x14ac:dyDescent="0.2">
      <c r="B2" t="s">
        <v>132</v>
      </c>
    </row>
    <row r="3" spans="1:6" ht="16" x14ac:dyDescent="0.2">
      <c r="B3" s="41" t="s">
        <v>131</v>
      </c>
    </row>
    <row r="4" spans="1:6" ht="16" x14ac:dyDescent="0.2">
      <c r="B4" t="s">
        <v>304</v>
      </c>
    </row>
    <row r="5" spans="1:6" ht="16" x14ac:dyDescent="0.2">
      <c r="B5" t="s">
        <v>305</v>
      </c>
    </row>
    <row r="6" spans="1:6" ht="16" x14ac:dyDescent="0.2"/>
    <row r="7" spans="1:6" ht="21" x14ac:dyDescent="0.25">
      <c r="B7" s="42" t="s">
        <v>182</v>
      </c>
    </row>
    <row r="8" spans="1:6" ht="16" x14ac:dyDescent="0.2"/>
    <row r="9" spans="1:6" ht="32" customHeight="1" x14ac:dyDescent="0.2">
      <c r="B9" s="5" t="s">
        <v>20</v>
      </c>
      <c r="C9" s="5" t="s">
        <v>21</v>
      </c>
      <c r="D9" s="5" t="s">
        <v>22</v>
      </c>
      <c r="E9" s="5" t="s">
        <v>23</v>
      </c>
      <c r="F9" s="5" t="s">
        <v>24</v>
      </c>
    </row>
    <row r="10" spans="1:6" ht="16" x14ac:dyDescent="0.2">
      <c r="B10" s="6" t="s">
        <v>25</v>
      </c>
      <c r="C10" s="110" t="s">
        <v>26</v>
      </c>
      <c r="D10" s="110" t="s">
        <v>27</v>
      </c>
      <c r="E10" s="110" t="s">
        <v>27</v>
      </c>
      <c r="F10" s="38" t="s">
        <v>27</v>
      </c>
    </row>
    <row r="11" spans="1:6" ht="16" x14ac:dyDescent="0.2">
      <c r="B11" s="6" t="s">
        <v>28</v>
      </c>
      <c r="C11" s="110"/>
      <c r="D11" s="110"/>
      <c r="E11" s="110"/>
      <c r="F11" s="38" t="s">
        <v>29</v>
      </c>
    </row>
    <row r="12" spans="1:6" ht="16" x14ac:dyDescent="0.2">
      <c r="B12" s="6" t="s">
        <v>30</v>
      </c>
      <c r="C12" s="110"/>
      <c r="D12" s="110"/>
      <c r="E12" s="110"/>
      <c r="F12" s="7" t="s">
        <v>31</v>
      </c>
    </row>
    <row r="13" spans="1:6" ht="16" x14ac:dyDescent="0.2">
      <c r="B13" s="39" t="s">
        <v>32</v>
      </c>
      <c r="C13" s="40" t="s">
        <v>33</v>
      </c>
      <c r="D13" s="40" t="s">
        <v>27</v>
      </c>
      <c r="E13" s="40" t="s">
        <v>31</v>
      </c>
      <c r="F13" s="40" t="s">
        <v>31</v>
      </c>
    </row>
    <row r="14" spans="1:6" s="8" customFormat="1" ht="16" x14ac:dyDescent="0.2">
      <c r="B14" s="11"/>
      <c r="C14" s="12"/>
      <c r="D14" s="12"/>
      <c r="E14" s="12"/>
      <c r="F14" s="12"/>
    </row>
    <row r="15" spans="1:6" s="8" customFormat="1" ht="16" x14ac:dyDescent="0.2">
      <c r="A15" s="62" t="s">
        <v>162</v>
      </c>
      <c r="B15" s="9" t="s">
        <v>39</v>
      </c>
      <c r="C15" s="10" t="s">
        <v>163</v>
      </c>
      <c r="D15" s="10" t="s">
        <v>19</v>
      </c>
      <c r="E15" s="12"/>
      <c r="F15" s="12"/>
    </row>
    <row r="16" spans="1:6" s="13" customFormat="1" ht="16" x14ac:dyDescent="0.2">
      <c r="A16" s="68" t="s">
        <v>50</v>
      </c>
      <c r="B16" s="13" t="s">
        <v>42</v>
      </c>
      <c r="C16" s="17">
        <v>4</v>
      </c>
      <c r="D16" s="69" t="s">
        <v>51</v>
      </c>
      <c r="E16" s="15"/>
      <c r="F16" s="15"/>
    </row>
    <row r="17" spans="1:6" s="13" customFormat="1" ht="16" x14ac:dyDescent="0.2">
      <c r="A17" s="68" t="s">
        <v>52</v>
      </c>
      <c r="B17" s="13" t="s">
        <v>37</v>
      </c>
      <c r="C17" s="17" t="s">
        <v>34</v>
      </c>
      <c r="D17" s="69" t="s">
        <v>49</v>
      </c>
      <c r="E17" s="15"/>
      <c r="F17" s="15"/>
    </row>
    <row r="18" spans="1:6" s="13" customFormat="1" ht="16" x14ac:dyDescent="0.2">
      <c r="A18" s="68" t="s">
        <v>53</v>
      </c>
      <c r="B18" s="13" t="s">
        <v>38</v>
      </c>
      <c r="C18" s="17" t="s">
        <v>35</v>
      </c>
      <c r="D18" s="69" t="s">
        <v>166</v>
      </c>
      <c r="E18" s="15"/>
      <c r="F18" s="15"/>
    </row>
    <row r="19" spans="1:6" s="13" customFormat="1" ht="16" x14ac:dyDescent="0.2">
      <c r="A19" s="68" t="s">
        <v>41</v>
      </c>
      <c r="B19" s="13" t="s">
        <v>43</v>
      </c>
      <c r="C19" s="49" t="s">
        <v>138</v>
      </c>
      <c r="D19" s="69" t="s">
        <v>54</v>
      </c>
      <c r="E19" s="15"/>
      <c r="F19" s="15"/>
    </row>
    <row r="20" spans="1:6" s="13" customFormat="1" ht="16" x14ac:dyDescent="0.2">
      <c r="A20" s="68" t="s">
        <v>161</v>
      </c>
      <c r="B20" s="13" t="s">
        <v>143</v>
      </c>
      <c r="C20" s="17" t="s">
        <v>139</v>
      </c>
      <c r="D20" s="69" t="s">
        <v>142</v>
      </c>
      <c r="E20" s="45"/>
      <c r="F20" s="15"/>
    </row>
    <row r="21" spans="1:6" s="13" customFormat="1" ht="16" x14ac:dyDescent="0.2">
      <c r="A21" s="68" t="s">
        <v>184</v>
      </c>
      <c r="B21" s="67" t="s">
        <v>196</v>
      </c>
      <c r="C21" s="17" t="s">
        <v>139</v>
      </c>
      <c r="D21" s="69" t="s">
        <v>164</v>
      </c>
      <c r="E21" s="45"/>
      <c r="F21" s="15"/>
    </row>
    <row r="22" spans="1:6" s="13" customFormat="1" ht="32" x14ac:dyDescent="0.2">
      <c r="A22" s="68" t="s">
        <v>185</v>
      </c>
      <c r="B22" s="67" t="s">
        <v>197</v>
      </c>
      <c r="C22" s="17" t="s">
        <v>173</v>
      </c>
      <c r="D22" s="69" t="s">
        <v>198</v>
      </c>
      <c r="E22" s="45"/>
      <c r="F22" s="15"/>
    </row>
    <row r="23" spans="1:6" s="13" customFormat="1" ht="32" x14ac:dyDescent="0.2">
      <c r="A23" s="68" t="s">
        <v>171</v>
      </c>
      <c r="B23" s="67" t="s">
        <v>174</v>
      </c>
      <c r="C23" s="17" t="s">
        <v>172</v>
      </c>
      <c r="D23" s="69" t="s">
        <v>199</v>
      </c>
      <c r="E23" s="45"/>
      <c r="F23" s="15"/>
    </row>
    <row r="24" spans="1:6" s="34" customFormat="1" ht="16" x14ac:dyDescent="0.2">
      <c r="A24" s="63"/>
      <c r="B24" s="64"/>
      <c r="C24" s="65"/>
      <c r="D24" s="61"/>
      <c r="E24" s="45"/>
      <c r="F24" s="15"/>
    </row>
    <row r="25" spans="1:6" s="8" customFormat="1" ht="16" x14ac:dyDescent="0.2">
      <c r="B25" s="9" t="s">
        <v>39</v>
      </c>
      <c r="C25" s="10" t="s">
        <v>46</v>
      </c>
      <c r="D25" s="10" t="s">
        <v>47</v>
      </c>
      <c r="E25" s="12"/>
      <c r="F25" s="12"/>
    </row>
    <row r="26" spans="1:6" s="13" customFormat="1" ht="16" x14ac:dyDescent="0.2">
      <c r="A26" s="13" t="s">
        <v>44</v>
      </c>
      <c r="B26" s="13" t="s">
        <v>48</v>
      </c>
      <c r="C26" s="16" t="str">
        <f>"DR" &amp; C19</f>
        <v>DR00</v>
      </c>
      <c r="D26" s="14" t="s">
        <v>45</v>
      </c>
      <c r="E26" s="15"/>
      <c r="F26" s="15"/>
    </row>
    <row r="27" spans="1:6" s="13" customFormat="1" ht="64" x14ac:dyDescent="0.2">
      <c r="A27" s="67" t="s">
        <v>200</v>
      </c>
      <c r="B27" s="67" t="s">
        <v>201</v>
      </c>
      <c r="C27" s="76" t="str">
        <f>IF(C16 =1,"SRES-RPA-SRV",(IF(C16=2,"SRES-RPA-SRV",(IF(C16=3,"SRES-RPA-SRV",(IF(C16=4,C26&amp;"-RPA","Wrong model number!")))))))</f>
        <v>DR00-RPA</v>
      </c>
      <c r="D27" s="15" t="s">
        <v>180</v>
      </c>
      <c r="E27" s="15"/>
      <c r="F27" s="15"/>
    </row>
    <row r="28" spans="1:6" s="13" customFormat="1" ht="64" x14ac:dyDescent="0.2">
      <c r="A28" s="13" t="s">
        <v>36</v>
      </c>
      <c r="B28" s="13" t="s">
        <v>40</v>
      </c>
      <c r="C28" s="16" t="str">
        <f>IF(C16 =1,"SRES-RPA",(IF(C16=2,"PDR-RPA",(IF(C16=3,C26&amp;"-RPA",(IF(C16=4,C26&amp;"-RPA","Wrong model number!")))))))</f>
        <v>DR00-RPA</v>
      </c>
      <c r="D28" s="15" t="s">
        <v>125</v>
      </c>
      <c r="E28" s="15"/>
      <c r="F28" s="15"/>
    </row>
    <row r="29" spans="1:6" s="13" customFormat="1" ht="64" x14ac:dyDescent="0.2">
      <c r="A29" s="13" t="s">
        <v>202</v>
      </c>
      <c r="B29" s="31" t="s">
        <v>203</v>
      </c>
      <c r="C29" s="77" t="str">
        <f>IF(C16 =1,"SRES-RPA-SRV",(IF(C16=2,"SRES-RPA-SRV",(IF(C16=3,"SRES-RPA-SRV",(IF(C16=4,"DRES"&amp;C19,"Wrong model number!")))))))</f>
        <v>DRES00</v>
      </c>
      <c r="D29" s="15" t="s">
        <v>181</v>
      </c>
      <c r="E29" s="15"/>
      <c r="F29" s="15"/>
    </row>
    <row r="30" spans="1:6" s="13" customFormat="1" ht="64" x14ac:dyDescent="0.2">
      <c r="A30" s="13" t="s">
        <v>71</v>
      </c>
      <c r="B30" s="13" t="s">
        <v>73</v>
      </c>
      <c r="C30" s="16" t="str">
        <f>IF(C16 =1,"SRES-RPA",(IF(C16=2,"PDR-RPA",(IF(C16=3,"DRES"&amp;C19,(IF(C16=4,"DRES"&amp;C19,"Wrong model number!")))))))</f>
        <v>DRES00</v>
      </c>
      <c r="D30" s="15" t="s">
        <v>126</v>
      </c>
      <c r="E30" s="15"/>
      <c r="F30" s="15"/>
    </row>
    <row r="31" spans="1:6" s="13" customFormat="1" ht="16" x14ac:dyDescent="0.2">
      <c r="C31" s="14"/>
      <c r="D31" s="15"/>
      <c r="E31" s="15"/>
      <c r="F31" s="15"/>
    </row>
    <row r="32" spans="1:6" ht="16" x14ac:dyDescent="0.2"/>
    <row r="33" spans="1:6" s="13" customFormat="1" ht="16" x14ac:dyDescent="0.2">
      <c r="A33" s="24" t="s">
        <v>56</v>
      </c>
      <c r="B33" s="14"/>
      <c r="C33" s="21"/>
      <c r="D33" s="18"/>
      <c r="E33" s="15"/>
      <c r="F33" s="15"/>
    </row>
    <row r="34" spans="1:6" s="13" customFormat="1" ht="80" x14ac:dyDescent="0.2">
      <c r="A34" s="24"/>
      <c r="B34" s="92" t="s">
        <v>204</v>
      </c>
      <c r="C34" s="20" t="str">
        <f>IF(C16=1,"nls",(IF(C16=2,"nls",(IF(C16=3,"nls",(IF(AND(C16=4,VALUE(C19)&lt;100),"nld",IF(AND(C16=4,VALUE(C19)&gt;99),"nl","Wrong model number!"))))))))</f>
        <v>nld</v>
      </c>
      <c r="D34" s="45" t="s">
        <v>303</v>
      </c>
      <c r="E34" s="15" t="s">
        <v>57</v>
      </c>
      <c r="F34" s="15"/>
    </row>
    <row r="35" spans="1:6" s="13" customFormat="1" ht="64" x14ac:dyDescent="0.2">
      <c r="A35" s="24"/>
      <c r="B35" s="92" t="s">
        <v>205</v>
      </c>
      <c r="C35" s="20" t="str">
        <f>IF(C16 =1,"01",(IF(C16=2,"01",(IF(C16=3,"01",(IF(C16=4,C19,"Wrong model number!")))))))</f>
        <v>00</v>
      </c>
      <c r="D35" s="15" t="s">
        <v>127</v>
      </c>
      <c r="E35" s="15"/>
      <c r="F35" s="15"/>
    </row>
    <row r="36" spans="1:6" s="13" customFormat="1" ht="16" x14ac:dyDescent="0.2">
      <c r="B36" s="92" t="s">
        <v>206</v>
      </c>
      <c r="C36" s="20" t="str">
        <f>C34&amp;C35&amp;C17&amp;"updor01"</f>
        <v>nld00EIDupdor01</v>
      </c>
      <c r="D36" s="43" t="s">
        <v>209</v>
      </c>
      <c r="E36" s="15"/>
      <c r="F36" s="15"/>
    </row>
    <row r="37" spans="1:6" s="13" customFormat="1" ht="16" x14ac:dyDescent="0.2">
      <c r="B37" s="92" t="s">
        <v>207</v>
      </c>
      <c r="C37" s="20" t="str">
        <f>C34&amp;C35&amp;C17&amp;"upuor01"</f>
        <v>nld00EIDupuor01</v>
      </c>
      <c r="D37" s="43" t="s">
        <v>210</v>
      </c>
      <c r="E37" s="15"/>
      <c r="F37" s="15"/>
    </row>
    <row r="38" spans="1:6" s="13" customFormat="1" ht="16" x14ac:dyDescent="0.2">
      <c r="B38" s="92" t="s">
        <v>208</v>
      </c>
      <c r="C38" s="20" t="str">
        <f>C34&amp;C35&amp;C17&amp;"uppor01"</f>
        <v>nld00EIDuppor01</v>
      </c>
      <c r="D38" s="43" t="s">
        <v>211</v>
      </c>
      <c r="E38" s="15"/>
      <c r="F38" s="15"/>
    </row>
    <row r="39" spans="1:6" s="13" customFormat="1" ht="96" x14ac:dyDescent="0.2">
      <c r="B39" s="14" t="s">
        <v>123</v>
      </c>
      <c r="C39" s="20" t="str">
        <f>IF(C16 =1,"nls",(IF(C16=2,"nlpdr",(IF(AND(C16=3,VALUE(C19)&lt;100),"nld",IF(AND(C16=3,VALUE(C19)&gt;99),"nl",(IF(AND(C16=4,VALUE(C19)&lt;100),"nld",IF(AND(C16=4,VALUE(C19)&gt;99),"nl","Wrong model number!")))))))))</f>
        <v>nld</v>
      </c>
      <c r="D39" s="45" t="s">
        <v>302</v>
      </c>
      <c r="E39" s="15" t="s">
        <v>57</v>
      </c>
      <c r="F39" s="15"/>
    </row>
    <row r="40" spans="1:6" s="13" customFormat="1" ht="64" x14ac:dyDescent="0.2">
      <c r="B40" s="14" t="s">
        <v>124</v>
      </c>
      <c r="C40" s="20" t="str">
        <f>IF(C16 =1,"01",(IF(C16=2,"",(IF(C16=3,C19,(IF(C16=4,C19,"Wrong model number!")))))))</f>
        <v>00</v>
      </c>
      <c r="D40" s="15" t="s">
        <v>128</v>
      </c>
      <c r="E40" s="15"/>
      <c r="F40" s="15"/>
    </row>
    <row r="41" spans="1:6" s="13" customFormat="1" ht="16" x14ac:dyDescent="0.2">
      <c r="B41" s="14" t="s">
        <v>113</v>
      </c>
      <c r="C41" s="20" t="str">
        <f>C39&amp;C40&amp;C18&amp;"uppbb"</f>
        <v>nld00FIDuppbb</v>
      </c>
      <c r="D41" s="18" t="s">
        <v>212</v>
      </c>
      <c r="E41" s="15"/>
      <c r="F41" s="15"/>
    </row>
    <row r="42" spans="1:6" s="13" customFormat="1" ht="16" x14ac:dyDescent="0.2">
      <c r="B42" s="14" t="s">
        <v>114</v>
      </c>
      <c r="C42" s="20" t="str">
        <f>C39&amp;C40&amp;C18&amp;"uppsb"</f>
        <v>nld00FIDuppsb</v>
      </c>
      <c r="D42" s="18" t="s">
        <v>213</v>
      </c>
      <c r="E42" s="15"/>
      <c r="F42" s="15"/>
    </row>
    <row r="43" spans="1:6" s="13" customFormat="1" ht="16" x14ac:dyDescent="0.2">
      <c r="B43" s="14" t="s">
        <v>115</v>
      </c>
      <c r="C43" s="20" t="str">
        <f>C39&amp;C40&amp;C18&amp;"uppgb"</f>
        <v>nld00FIDuppgb</v>
      </c>
      <c r="D43" s="18" t="s">
        <v>214</v>
      </c>
      <c r="E43" s="15"/>
      <c r="F43" s="15"/>
    </row>
    <row r="44" spans="1:6" s="13" customFormat="1" ht="16" x14ac:dyDescent="0.2">
      <c r="B44" s="14" t="s">
        <v>116</v>
      </c>
      <c r="C44" s="20" t="str">
        <f>C39&amp;C40&amp;C18&amp;"upubb"</f>
        <v>nld00FIDupubb</v>
      </c>
      <c r="D44" s="18" t="s">
        <v>215</v>
      </c>
      <c r="E44" s="15"/>
      <c r="F44" s="15"/>
    </row>
    <row r="45" spans="1:6" s="13" customFormat="1" ht="16" x14ac:dyDescent="0.2">
      <c r="B45" s="14" t="s">
        <v>117</v>
      </c>
      <c r="C45" s="20" t="str">
        <f>C39&amp;C40&amp;C18&amp;"upusb"</f>
        <v>nld00FIDupusb</v>
      </c>
      <c r="D45" s="18" t="s">
        <v>216</v>
      </c>
      <c r="E45" s="15"/>
      <c r="F45" s="15"/>
    </row>
    <row r="46" spans="1:6" s="13" customFormat="1" ht="16" x14ac:dyDescent="0.2">
      <c r="B46" s="14" t="s">
        <v>118</v>
      </c>
      <c r="C46" s="20" t="str">
        <f>C39&amp;C40&amp;C18&amp;"upugb"</f>
        <v>nld00FIDupugb</v>
      </c>
      <c r="D46" s="18" t="s">
        <v>217</v>
      </c>
      <c r="E46" s="15"/>
      <c r="F46" s="15"/>
    </row>
    <row r="47" spans="1:6" s="13" customFormat="1" ht="16" x14ac:dyDescent="0.2">
      <c r="B47" s="14" t="s">
        <v>119</v>
      </c>
      <c r="C47" s="20" t="str">
        <f>C39&amp;C40&amp;C18&amp;"updbb"</f>
        <v>nld00FIDupdbb</v>
      </c>
      <c r="D47" s="18" t="s">
        <v>218</v>
      </c>
      <c r="E47" s="15"/>
      <c r="F47" s="15"/>
    </row>
    <row r="48" spans="1:6" s="13" customFormat="1" ht="16" x14ac:dyDescent="0.2">
      <c r="B48" s="14" t="s">
        <v>120</v>
      </c>
      <c r="C48" s="20" t="str">
        <f>C39&amp;C40&amp;C18&amp;"updsb"</f>
        <v>nld00FIDupdsb</v>
      </c>
      <c r="D48" s="18" t="s">
        <v>219</v>
      </c>
      <c r="E48" s="15"/>
      <c r="F48" s="15"/>
    </row>
    <row r="49" spans="1:6" s="13" customFormat="1" ht="16" x14ac:dyDescent="0.2">
      <c r="B49" s="14" t="s">
        <v>121</v>
      </c>
      <c r="C49" s="20" t="str">
        <f>C39&amp;C40&amp;C18&amp;"updgb"</f>
        <v>nld00FIDupdgb</v>
      </c>
      <c r="D49" s="18" t="s">
        <v>220</v>
      </c>
      <c r="E49" s="15"/>
      <c r="F49" s="15"/>
    </row>
    <row r="50" spans="1:6" s="13" customFormat="1" ht="16" x14ac:dyDescent="0.2">
      <c r="B50" s="14" t="s">
        <v>122</v>
      </c>
      <c r="C50" s="20" t="str">
        <f>C39&amp;C40&amp;C18&amp;"upgld"</f>
        <v>nld00FIDupgld</v>
      </c>
      <c r="D50" s="18" t="s">
        <v>221</v>
      </c>
      <c r="E50" s="15"/>
      <c r="F50" s="15"/>
    </row>
    <row r="51" spans="1:6" s="13" customFormat="1" ht="16" x14ac:dyDescent="0.2">
      <c r="B51" s="33" t="s">
        <v>149</v>
      </c>
      <c r="C51" s="20" t="str">
        <f>"nld"&amp;C40&amp;C17&amp;"upjmp"</f>
        <v>nld00EIDupjmp</v>
      </c>
      <c r="D51" s="18" t="s">
        <v>282</v>
      </c>
      <c r="E51" s="15"/>
      <c r="F51" s="15"/>
    </row>
    <row r="52" spans="1:6" s="13" customFormat="1" ht="16" x14ac:dyDescent="0.2">
      <c r="B52" s="57"/>
      <c r="C52" s="58"/>
      <c r="D52" s="58"/>
      <c r="E52" s="58"/>
      <c r="F52" s="58"/>
    </row>
    <row r="53" spans="1:6" s="13" customFormat="1" ht="16" x14ac:dyDescent="0.2">
      <c r="A53" s="24" t="s">
        <v>150</v>
      </c>
      <c r="B53" s="57"/>
      <c r="C53" s="58"/>
      <c r="D53" s="58"/>
      <c r="E53" s="58"/>
      <c r="F53" s="58"/>
    </row>
    <row r="54" spans="1:6" s="13" customFormat="1" ht="16" x14ac:dyDescent="0.2">
      <c r="B54" s="59" t="s">
        <v>159</v>
      </c>
      <c r="C54" s="60" t="s">
        <v>151</v>
      </c>
      <c r="D54" s="60" t="s">
        <v>152</v>
      </c>
      <c r="E54" s="58"/>
      <c r="F54" s="58"/>
    </row>
    <row r="55" spans="1:6" s="13" customFormat="1" ht="16" x14ac:dyDescent="0.2">
      <c r="B55" s="59" t="s">
        <v>160</v>
      </c>
      <c r="C55" s="60" t="s">
        <v>153</v>
      </c>
      <c r="D55" s="60" t="s">
        <v>154</v>
      </c>
      <c r="E55" s="58"/>
      <c r="F55" s="58"/>
    </row>
    <row r="56" spans="1:6" s="13" customFormat="1" ht="16" x14ac:dyDescent="0.2">
      <c r="B56" s="78" t="s">
        <v>175</v>
      </c>
      <c r="C56" s="78" t="str">
        <f>"HOST-"&amp;C27&amp;"-LB1-PrimaryIP"</f>
        <v>HOST-DR00-RPA-LB1-PrimaryIP</v>
      </c>
      <c r="D56" s="78" t="s">
        <v>229</v>
      </c>
      <c r="E56" s="58"/>
      <c r="F56" s="58"/>
    </row>
    <row r="57" spans="1:6" s="13" customFormat="1" ht="32" x14ac:dyDescent="0.2">
      <c r="B57" s="78" t="s">
        <v>222</v>
      </c>
      <c r="C57" s="79" t="str">
        <f>"HOST-"&amp;C27&amp;"-OrcSrv-"&amp;C17&amp;"-HA-VIP"</f>
        <v>HOST-DR00-RPA-OrcSrv-EID-HA-VIP</v>
      </c>
      <c r="D57" s="78" t="s">
        <v>230</v>
      </c>
      <c r="E57" s="58"/>
      <c r="F57" s="58"/>
    </row>
    <row r="58" spans="1:6" s="34" customFormat="1" ht="16" x14ac:dyDescent="0.2">
      <c r="B58" s="78" t="s">
        <v>306</v>
      </c>
      <c r="C58" s="78" t="s">
        <v>307</v>
      </c>
      <c r="D58" s="78" t="s">
        <v>308</v>
      </c>
      <c r="E58" s="60"/>
      <c r="F58" s="60"/>
    </row>
    <row r="59" spans="1:6" s="13" customFormat="1" ht="16" x14ac:dyDescent="0.2">
      <c r="B59" s="14"/>
      <c r="C59" s="15"/>
      <c r="D59" s="15"/>
      <c r="E59" s="15"/>
      <c r="F59" s="15"/>
    </row>
    <row r="60" spans="1:6" s="13" customFormat="1" ht="16" x14ac:dyDescent="0.2">
      <c r="A60" s="24" t="s">
        <v>55</v>
      </c>
      <c r="B60" s="14"/>
      <c r="C60" s="15"/>
      <c r="D60" s="15"/>
      <c r="E60" s="15"/>
      <c r="F60" s="15"/>
    </row>
    <row r="61" spans="1:6" s="13" customFormat="1" ht="32" x14ac:dyDescent="0.2">
      <c r="B61" s="14" t="s">
        <v>192</v>
      </c>
      <c r="C61" s="20" t="str">
        <f>"SG-"&amp;C28&amp;"-UP-"&amp;C17&amp;"-"&amp;C18&amp;"-Desktop-Pool_PROD"</f>
        <v>SG-DR00-RPA-UP-EID-FID-Desktop-Pool_PROD</v>
      </c>
      <c r="D61" s="18" t="s">
        <v>231</v>
      </c>
      <c r="E61" s="15"/>
      <c r="F61" s="15"/>
    </row>
    <row r="62" spans="1:6" s="13" customFormat="1" ht="32" x14ac:dyDescent="0.2">
      <c r="B62" s="14" t="s">
        <v>193</v>
      </c>
      <c r="C62" s="20" t="str">
        <f>"SG-"&amp;C28&amp;"-UP-"&amp;C17&amp;"-"&amp;C18&amp;"-Desktop-Pool_UAT"</f>
        <v>SG-DR00-RPA-UP-EID-FID-Desktop-Pool_UAT</v>
      </c>
      <c r="D62" s="18" t="s">
        <v>232</v>
      </c>
      <c r="E62" s="15"/>
      <c r="F62" s="15"/>
    </row>
    <row r="63" spans="1:6" s="13" customFormat="1" ht="32" x14ac:dyDescent="0.2">
      <c r="B63" s="14" t="s">
        <v>194</v>
      </c>
      <c r="C63" s="20" t="str">
        <f>"SG-"&amp;C28&amp;"-UP-"&amp;C17&amp;"-"&amp;C18&amp;"-Desktop-Pool_DEV"</f>
        <v>SG-DR00-RPA-UP-EID-FID-Desktop-Pool_DEV</v>
      </c>
      <c r="D63" s="18" t="s">
        <v>233</v>
      </c>
      <c r="E63" s="15"/>
      <c r="F63" s="15"/>
    </row>
    <row r="64" spans="1:6" s="13" customFormat="1" ht="32" x14ac:dyDescent="0.2">
      <c r="B64" s="14" t="s">
        <v>223</v>
      </c>
      <c r="C64" s="20" t="str">
        <f>"SG-"&amp;C28&amp;"-UP-"&amp;C17&amp;"-"&amp;C18&amp;"-Pool-Images"</f>
        <v>SG-DR00-RPA-UP-EID-FID-Pool-Images</v>
      </c>
      <c r="D64" s="18" t="s">
        <v>234</v>
      </c>
      <c r="E64" s="15"/>
      <c r="F64" s="15"/>
    </row>
    <row r="65" spans="1:6" s="13" customFormat="1" ht="32" x14ac:dyDescent="0.2">
      <c r="B65" s="14" t="s">
        <v>224</v>
      </c>
      <c r="C65" s="20" t="str">
        <f>"SG-"&amp;C28&amp;"-UP-"&amp;C17&amp;"-"&amp;C18&amp;"-Desktop-Pool"</f>
        <v>SG-DR00-RPA-UP-EID-FID-Desktop-Pool</v>
      </c>
      <c r="D65" s="18" t="s">
        <v>235</v>
      </c>
      <c r="E65" s="15"/>
      <c r="F65" s="15"/>
    </row>
    <row r="66" spans="1:6" s="13" customFormat="1" ht="16" x14ac:dyDescent="0.2">
      <c r="B66" s="14" t="s">
        <v>225</v>
      </c>
      <c r="C66" s="20" t="str">
        <f>"SG-"&amp;C27&amp;"-UP-"&amp;C17&amp;"-OrcServers"</f>
        <v>SG-DR00-RPA-UP-EID-OrcServers</v>
      </c>
      <c r="D66" s="18" t="s">
        <v>236</v>
      </c>
      <c r="E66" s="15"/>
      <c r="F66" s="15"/>
    </row>
    <row r="67" spans="1:6" s="13" customFormat="1" ht="16" x14ac:dyDescent="0.2">
      <c r="B67" s="14" t="s">
        <v>226</v>
      </c>
      <c r="C67" s="20" t="str">
        <f>"SG-"&amp;C27&amp;"-UP-"&amp;C17&amp;"-OrcDevSrv"</f>
        <v>SG-DR00-RPA-UP-EID-OrcDevSrv</v>
      </c>
      <c r="D67" s="18" t="s">
        <v>237</v>
      </c>
      <c r="E67" s="15"/>
      <c r="F67" s="15"/>
    </row>
    <row r="68" spans="1:6" s="13" customFormat="1" ht="16" x14ac:dyDescent="0.2">
      <c r="B68" s="14" t="s">
        <v>227</v>
      </c>
      <c r="C68" s="20" t="str">
        <f>"SG-"&amp;C27&amp;"-UP-"&amp;C17&amp;"-OrcUatSrv"</f>
        <v>SG-DR00-RPA-UP-EID-OrcUatSrv</v>
      </c>
      <c r="D68" s="18" t="s">
        <v>238</v>
      </c>
      <c r="E68" s="15"/>
      <c r="F68" s="15"/>
    </row>
    <row r="69" spans="1:6" s="13" customFormat="1" ht="16" x14ac:dyDescent="0.2">
      <c r="B69" s="14" t="s">
        <v>228</v>
      </c>
      <c r="C69" s="20" t="str">
        <f>"SG-"&amp;C27&amp;"-UP-"&amp;C17&amp;"-OrcProdSrv"</f>
        <v>SG-DR00-RPA-UP-EID-OrcProdSrv</v>
      </c>
      <c r="D69" s="18" t="s">
        <v>239</v>
      </c>
      <c r="E69" s="15"/>
      <c r="F69" s="15"/>
    </row>
    <row r="70" spans="1:6" s="13" customFormat="1" ht="16" x14ac:dyDescent="0.2">
      <c r="A70" s="34"/>
      <c r="B70" s="33" t="s">
        <v>147</v>
      </c>
      <c r="C70" s="20" t="str">
        <f>"SG-"&amp;C26&amp;"-RPA-UP-"&amp;C17&amp;"-Jump-Servers"</f>
        <v>SG-DR00-RPA-UP-EID-Jump-Servers</v>
      </c>
      <c r="D70" s="18" t="s">
        <v>281</v>
      </c>
      <c r="E70" s="15"/>
      <c r="F70" s="15"/>
    </row>
    <row r="71" spans="1:6" s="13" customFormat="1" ht="16" x14ac:dyDescent="0.2">
      <c r="B71" s="33" t="s">
        <v>140</v>
      </c>
      <c r="C71" s="21" t="str">
        <f>"SG-SRES-RPA-Jump-Servers"</f>
        <v>SG-SRES-RPA-Jump-Servers</v>
      </c>
      <c r="D71" s="18" t="s">
        <v>141</v>
      </c>
      <c r="E71" s="15"/>
      <c r="F71" s="15"/>
    </row>
    <row r="72" spans="1:6" s="13" customFormat="1" ht="16" x14ac:dyDescent="0.2">
      <c r="B72" s="14" t="s">
        <v>62</v>
      </c>
      <c r="C72" s="21" t="s">
        <v>6</v>
      </c>
      <c r="D72" s="21" t="s">
        <v>65</v>
      </c>
      <c r="E72" s="15"/>
      <c r="F72" s="15"/>
    </row>
    <row r="73" spans="1:6" s="13" customFormat="1" ht="16" x14ac:dyDescent="0.2">
      <c r="B73" s="14" t="s">
        <v>63</v>
      </c>
      <c r="C73" s="21" t="s">
        <v>61</v>
      </c>
      <c r="D73" s="21" t="s">
        <v>66</v>
      </c>
      <c r="E73" s="15"/>
      <c r="F73" s="15"/>
    </row>
    <row r="74" spans="1:6" s="13" customFormat="1" ht="16" x14ac:dyDescent="0.2">
      <c r="B74" s="14" t="s">
        <v>64</v>
      </c>
      <c r="C74" s="21" t="s">
        <v>8</v>
      </c>
      <c r="D74" s="21" t="s">
        <v>67</v>
      </c>
      <c r="E74" s="15"/>
      <c r="F74" s="15"/>
    </row>
    <row r="75" spans="1:6" s="13" customFormat="1" ht="16" x14ac:dyDescent="0.2">
      <c r="B75" s="21" t="s">
        <v>70</v>
      </c>
      <c r="C75" s="21" t="s">
        <v>0</v>
      </c>
      <c r="D75" s="21" t="s">
        <v>69</v>
      </c>
      <c r="E75" s="15"/>
      <c r="F75" s="15"/>
    </row>
    <row r="76" spans="1:6" s="13" customFormat="1" ht="16" x14ac:dyDescent="0.2">
      <c r="B76" s="21" t="s">
        <v>87</v>
      </c>
      <c r="C76" s="21" t="s">
        <v>10</v>
      </c>
      <c r="D76" s="21" t="s">
        <v>86</v>
      </c>
      <c r="E76" s="15"/>
      <c r="F76" s="15"/>
    </row>
    <row r="77" spans="1:6" s="13" customFormat="1" ht="16" x14ac:dyDescent="0.2">
      <c r="B77" s="14" t="s">
        <v>91</v>
      </c>
      <c r="C77" s="21" t="s">
        <v>92</v>
      </c>
      <c r="D77" s="21" t="s">
        <v>93</v>
      </c>
      <c r="E77" s="15"/>
      <c r="F77" s="15"/>
    </row>
    <row r="78" spans="1:6" s="13" customFormat="1" ht="16" x14ac:dyDescent="0.2">
      <c r="B78" s="14" t="s">
        <v>112</v>
      </c>
      <c r="C78" s="21" t="s">
        <v>13</v>
      </c>
      <c r="D78" s="21" t="s">
        <v>88</v>
      </c>
      <c r="E78" s="15"/>
      <c r="F78" s="15"/>
    </row>
    <row r="79" spans="1:6" s="34" customFormat="1" ht="16" x14ac:dyDescent="0.2">
      <c r="B79" s="21" t="s">
        <v>135</v>
      </c>
      <c r="C79" s="21" t="s">
        <v>133</v>
      </c>
      <c r="D79" s="21" t="s">
        <v>134</v>
      </c>
      <c r="E79" s="15"/>
      <c r="F79" s="15"/>
    </row>
    <row r="80" spans="1:6" s="13" customFormat="1" ht="16" x14ac:dyDescent="0.2">
      <c r="B80" s="14"/>
      <c r="C80" s="21"/>
      <c r="D80" s="18"/>
      <c r="E80" s="15"/>
      <c r="F80" s="15"/>
    </row>
    <row r="81" spans="1:11" s="13" customFormat="1" ht="16" x14ac:dyDescent="0.2">
      <c r="B81" s="14"/>
      <c r="C81" s="21"/>
      <c r="D81" s="15"/>
      <c r="E81" s="15"/>
      <c r="F81" s="15"/>
    </row>
    <row r="82" spans="1:11" s="13" customFormat="1" ht="16" x14ac:dyDescent="0.2">
      <c r="B82" s="14"/>
      <c r="C82" s="15"/>
      <c r="D82" s="15"/>
      <c r="E82" s="15"/>
      <c r="F82" s="15"/>
    </row>
    <row r="83" spans="1:11" s="13" customFormat="1" ht="16" x14ac:dyDescent="0.2">
      <c r="A83" s="24" t="s">
        <v>59</v>
      </c>
      <c r="B83" s="14"/>
      <c r="C83" s="15"/>
      <c r="D83" s="15"/>
      <c r="E83" s="15"/>
      <c r="F83" s="15"/>
    </row>
    <row r="84" spans="1:11" s="13" customFormat="1" ht="80" x14ac:dyDescent="0.2">
      <c r="A84" s="67" t="s">
        <v>240</v>
      </c>
      <c r="B84" s="92" t="s">
        <v>241</v>
      </c>
      <c r="C84" s="19" t="str">
        <f>IF(C16 =1,"eu1-sres1-esg1",(IF(C16=2,"eu1-sres1-esg1",(IF(C16=3,"eu1-sres1-esg1",(IF(C16=4,"eu1-dr"&amp;C19&amp;"-esg1","Wrong model number!")))))))</f>
        <v>eu1-dr00-esg1</v>
      </c>
      <c r="D84" s="15" t="s">
        <v>95</v>
      </c>
      <c r="E84" s="15"/>
      <c r="F84" s="15"/>
    </row>
    <row r="85" spans="1:11" s="13" customFormat="1" ht="80" x14ac:dyDescent="0.2">
      <c r="A85" s="13" t="s">
        <v>98</v>
      </c>
      <c r="B85" s="14" t="s">
        <v>97</v>
      </c>
      <c r="C85" s="19" t="str">
        <f>IF(C16 =1,"eu1-sres1-esg1",(IF(C16=2,"eu1-pdr-esg1",(IF(C16=3,"eu1-dr"&amp;C19&amp;"-esg1",(IF(C16=4,"eu1-dr"&amp;C19&amp;"-esg1","Wrong model number!")))))))</f>
        <v>eu1-dr00-esg1</v>
      </c>
      <c r="D85" s="15" t="s">
        <v>96</v>
      </c>
      <c r="E85" s="15"/>
      <c r="F85" s="15"/>
    </row>
    <row r="86" spans="1:11" s="13" customFormat="1" ht="16" x14ac:dyDescent="0.2">
      <c r="A86" s="13" t="s">
        <v>99</v>
      </c>
      <c r="B86" s="14" t="s">
        <v>102</v>
      </c>
      <c r="C86" s="15" t="s">
        <v>103</v>
      </c>
      <c r="D86" s="15" t="s">
        <v>110</v>
      </c>
      <c r="E86" s="15"/>
      <c r="F86" s="15"/>
    </row>
    <row r="87" spans="1:11" s="13" customFormat="1" ht="16" x14ac:dyDescent="0.2">
      <c r="A87" s="34" t="s">
        <v>155</v>
      </c>
      <c r="B87" s="33" t="s">
        <v>156</v>
      </c>
      <c r="C87" s="15" t="s">
        <v>157</v>
      </c>
      <c r="D87" s="15" t="s">
        <v>158</v>
      </c>
      <c r="E87" s="15"/>
      <c r="F87" s="15"/>
      <c r="G87" s="36"/>
    </row>
    <row r="88" spans="1:11" s="13" customFormat="1" ht="16" x14ac:dyDescent="0.2">
      <c r="A88" s="13" t="s">
        <v>100</v>
      </c>
      <c r="B88" s="14" t="s">
        <v>101</v>
      </c>
      <c r="C88" s="15" t="s">
        <v>104</v>
      </c>
      <c r="D88" s="15" t="s">
        <v>111</v>
      </c>
      <c r="E88" s="15"/>
      <c r="F88" s="15"/>
    </row>
    <row r="89" spans="1:11" s="13" customFormat="1" ht="80" x14ac:dyDescent="0.2">
      <c r="A89" s="80" t="s">
        <v>178</v>
      </c>
      <c r="B89" s="74" t="s">
        <v>176</v>
      </c>
      <c r="C89" s="45" t="str">
        <f>IF(C16 =1,"eu1-sres-rpa-srv-lb1",(IF(C16=2,"eu1-sres-rpa-srv-lb1",(IF(C16=3,"eu1-sres-rpa-srv-lb1",(IF(C16=4,"eu1-dr"&amp;C19&amp;"-lb1","Wrong model number!")))))))</f>
        <v>eu1-dr00-lb1</v>
      </c>
      <c r="D89" s="45" t="s">
        <v>177</v>
      </c>
      <c r="E89" s="15"/>
      <c r="F89" s="15"/>
      <c r="G89" s="36"/>
    </row>
    <row r="90" spans="1:11" s="13" customFormat="1" ht="16" x14ac:dyDescent="0.2">
      <c r="A90" s="34"/>
      <c r="B90" s="33"/>
      <c r="C90" s="75"/>
      <c r="D90" s="75"/>
      <c r="E90" s="15"/>
      <c r="F90" s="15"/>
      <c r="G90" s="36"/>
    </row>
    <row r="91" spans="1:11" s="13" customFormat="1" ht="16" x14ac:dyDescent="0.2">
      <c r="B91" s="14"/>
      <c r="C91" s="15"/>
      <c r="D91" s="15"/>
      <c r="E91" s="15"/>
      <c r="F91" s="15"/>
      <c r="G91" s="36"/>
    </row>
    <row r="92" spans="1:11" s="13" customFormat="1" ht="16" x14ac:dyDescent="0.2">
      <c r="B92" s="14"/>
      <c r="C92" s="15"/>
      <c r="D92" s="15"/>
      <c r="E92" s="15"/>
      <c r="F92" s="15"/>
    </row>
    <row r="93" spans="1:11" s="13" customFormat="1" ht="16" x14ac:dyDescent="0.2">
      <c r="B93" s="14"/>
      <c r="C93" s="15"/>
      <c r="D93" s="15"/>
      <c r="E93" s="15"/>
      <c r="F93" s="15"/>
    </row>
    <row r="94" spans="1:11" s="13" customFormat="1" ht="16" x14ac:dyDescent="0.2">
      <c r="A94" s="24" t="s">
        <v>195</v>
      </c>
      <c r="B94" s="14"/>
      <c r="C94" s="15"/>
      <c r="D94" s="15"/>
      <c r="E94" s="15"/>
      <c r="F94" s="15"/>
    </row>
    <row r="95" spans="1:11" s="8" customFormat="1" ht="16" x14ac:dyDescent="0.2">
      <c r="A95" s="4" t="s">
        <v>74</v>
      </c>
      <c r="B95" s="22" t="str">
        <f>C29</f>
        <v>DRES00</v>
      </c>
      <c r="D95" s="8" t="s">
        <v>72</v>
      </c>
    </row>
    <row r="96" spans="1:11" s="3" customFormat="1" ht="16" x14ac:dyDescent="0.2">
      <c r="A96" s="3" t="s">
        <v>76</v>
      </c>
      <c r="B96" s="3" t="s">
        <v>77</v>
      </c>
      <c r="C96" s="3" t="s">
        <v>78</v>
      </c>
      <c r="D96" s="3" t="s">
        <v>79</v>
      </c>
      <c r="E96" s="3" t="s">
        <v>80</v>
      </c>
      <c r="F96" s="3" t="s">
        <v>81</v>
      </c>
      <c r="G96" s="3" t="s">
        <v>82</v>
      </c>
      <c r="H96" s="3" t="s">
        <v>83</v>
      </c>
      <c r="I96" s="3" t="s">
        <v>84</v>
      </c>
      <c r="J96" s="66" t="s">
        <v>105</v>
      </c>
      <c r="K96" s="3" t="s">
        <v>85</v>
      </c>
    </row>
    <row r="97" spans="1:11" s="4" customFormat="1" ht="34" x14ac:dyDescent="0.2">
      <c r="A97" s="4" t="str">
        <f>C29</f>
        <v>DRES00</v>
      </c>
      <c r="B97" s="4" t="s">
        <v>242</v>
      </c>
      <c r="C97" s="4" t="str">
        <f>C71</f>
        <v>SG-SRES-RPA-Jump-Servers</v>
      </c>
      <c r="D97" s="84" t="str">
        <f>C66</f>
        <v>SG-DR00-RPA-UP-EID-OrcServers</v>
      </c>
      <c r="E97" s="89" t="s">
        <v>144</v>
      </c>
      <c r="F97" s="4" t="s">
        <v>2</v>
      </c>
      <c r="G97" s="4" t="s">
        <v>3</v>
      </c>
      <c r="H97" s="4" t="s">
        <v>4</v>
      </c>
      <c r="I97" s="28"/>
      <c r="J97" s="30" t="s">
        <v>106</v>
      </c>
    </row>
    <row r="98" spans="1:11" s="4" customFormat="1" ht="16" x14ac:dyDescent="0.2">
      <c r="A98" s="103" t="str">
        <f>C29</f>
        <v>DRES00</v>
      </c>
      <c r="B98" s="103" t="s">
        <v>243</v>
      </c>
      <c r="C98" s="103" t="str">
        <f>C71</f>
        <v>SG-SRES-RPA-Jump-Servers</v>
      </c>
      <c r="D98" s="84" t="str">
        <f>C69</f>
        <v>SG-DR00-RPA-UP-EID-OrcProdSrv</v>
      </c>
      <c r="E98" s="105" t="s">
        <v>186</v>
      </c>
      <c r="F98" s="103" t="s">
        <v>2</v>
      </c>
      <c r="G98" s="103" t="s">
        <v>3</v>
      </c>
      <c r="H98" s="103" t="s">
        <v>4</v>
      </c>
      <c r="I98" s="105"/>
      <c r="J98" s="104" t="str">
        <f>"$ESG_SRES
$ESG_app
"&amp;
C89</f>
        <v>$ESG_SRES
$ESG_app
eu1-dr00-lb1</v>
      </c>
      <c r="K98" s="100" t="s">
        <v>250</v>
      </c>
    </row>
    <row r="99" spans="1:11" s="4" customFormat="1" ht="36" customHeight="1" x14ac:dyDescent="0.2">
      <c r="A99" s="101"/>
      <c r="B99" s="101"/>
      <c r="C99" s="102"/>
      <c r="D99" s="84" t="str">
        <f>C57</f>
        <v>HOST-DR00-RPA-OrcSrv-EID-HA-VIP</v>
      </c>
      <c r="E99" s="104"/>
      <c r="F99" s="101"/>
      <c r="G99" s="101"/>
      <c r="H99" s="101"/>
      <c r="I99" s="106"/>
      <c r="J99" s="104"/>
      <c r="K99" s="100"/>
    </row>
    <row r="100" spans="1:11" s="4" customFormat="1" ht="36" customHeight="1" x14ac:dyDescent="0.2">
      <c r="A100" s="72" t="str">
        <f>C29</f>
        <v>DRES00</v>
      </c>
      <c r="B100" s="86" t="s">
        <v>244</v>
      </c>
      <c r="C100" s="86" t="str">
        <f>C56</f>
        <v>HOST-DR00-RPA-LB1-PrimaryIP</v>
      </c>
      <c r="D100" s="84" t="str">
        <f>C69</f>
        <v>SG-DR00-RPA-UP-EID-OrcProdSrv</v>
      </c>
      <c r="E100" s="88" t="s">
        <v>186</v>
      </c>
      <c r="F100" s="72" t="s">
        <v>2</v>
      </c>
      <c r="G100" s="72" t="s">
        <v>3</v>
      </c>
      <c r="H100" s="72" t="s">
        <v>4</v>
      </c>
      <c r="I100" s="71"/>
      <c r="J100" s="28" t="str">
        <f>C69</f>
        <v>SG-DR00-RPA-UP-EID-OrcProdSrv</v>
      </c>
      <c r="K100" s="4" t="s">
        <v>179</v>
      </c>
    </row>
    <row r="101" spans="1:11" s="4" customFormat="1" ht="34" x14ac:dyDescent="0.2">
      <c r="A101" s="4" t="str">
        <f>C29</f>
        <v>DRES00</v>
      </c>
      <c r="B101" s="4" t="s">
        <v>245</v>
      </c>
      <c r="C101" s="4" t="str">
        <f>C71</f>
        <v>SG-SRES-RPA-Jump-Servers</v>
      </c>
      <c r="D101" s="84" t="str">
        <f>C68</f>
        <v>SG-DR00-RPA-UP-EID-OrcUatSrv</v>
      </c>
      <c r="E101" s="89" t="s">
        <v>186</v>
      </c>
      <c r="F101" s="4" t="s">
        <v>2</v>
      </c>
      <c r="G101" s="4" t="s">
        <v>3</v>
      </c>
      <c r="H101" s="4" t="s">
        <v>4</v>
      </c>
      <c r="I101" s="29"/>
      <c r="J101" s="30" t="s">
        <v>106</v>
      </c>
    </row>
    <row r="102" spans="1:11" s="4" customFormat="1" ht="34" x14ac:dyDescent="0.2">
      <c r="A102" s="4" t="str">
        <f>C29</f>
        <v>DRES00</v>
      </c>
      <c r="B102" s="4" t="s">
        <v>246</v>
      </c>
      <c r="C102" s="89" t="str">
        <f>C71</f>
        <v>SG-SRES-RPA-Jump-Servers</v>
      </c>
      <c r="D102" s="84" t="str">
        <f>C67</f>
        <v>SG-DR00-RPA-UP-EID-OrcDevSrv</v>
      </c>
      <c r="E102" s="89" t="s">
        <v>186</v>
      </c>
      <c r="F102" s="4" t="s">
        <v>2</v>
      </c>
      <c r="G102" s="4" t="s">
        <v>3</v>
      </c>
      <c r="H102" s="4" t="s">
        <v>4</v>
      </c>
      <c r="I102" s="29"/>
      <c r="J102" s="30" t="s">
        <v>106</v>
      </c>
    </row>
    <row r="103" spans="1:11" s="4" customFormat="1" ht="34" x14ac:dyDescent="0.2">
      <c r="A103" s="4" t="str">
        <f>C29</f>
        <v>DRES00</v>
      </c>
      <c r="B103" s="56" t="s">
        <v>247</v>
      </c>
      <c r="C103" s="84" t="str">
        <f>C66</f>
        <v>SG-DR00-RPA-UP-EID-OrcServers</v>
      </c>
      <c r="D103" s="88" t="str">
        <f>C72</f>
        <v>SG-SRES-RPA-FileServers</v>
      </c>
      <c r="E103" s="89" t="s">
        <v>7</v>
      </c>
      <c r="F103" s="4" t="s">
        <v>2</v>
      </c>
      <c r="G103" s="4" t="s">
        <v>3</v>
      </c>
      <c r="H103" s="4" t="s">
        <v>4</v>
      </c>
      <c r="I103" s="29"/>
      <c r="J103" s="30" t="s">
        <v>106</v>
      </c>
    </row>
    <row r="104" spans="1:11" s="4" customFormat="1" ht="34" x14ac:dyDescent="0.2">
      <c r="A104" s="4" t="str">
        <f>C29</f>
        <v>DRES00</v>
      </c>
      <c r="B104" s="56" t="s">
        <v>248</v>
      </c>
      <c r="C104" s="84" t="str">
        <f>C66</f>
        <v>SG-DR00-RPA-UP-EID-OrcServers</v>
      </c>
      <c r="D104" s="84" t="str">
        <f>C73</f>
        <v>SG-SRES-RPA-SQL</v>
      </c>
      <c r="E104" s="89" t="s">
        <v>187</v>
      </c>
      <c r="F104" s="4" t="s">
        <v>2</v>
      </c>
      <c r="G104" s="4" t="s">
        <v>3</v>
      </c>
      <c r="H104" s="4" t="s">
        <v>4</v>
      </c>
      <c r="I104" s="29"/>
      <c r="J104" s="30" t="s">
        <v>106</v>
      </c>
    </row>
    <row r="105" spans="1:11" s="4" customFormat="1" ht="86" customHeight="1" x14ac:dyDescent="0.2">
      <c r="A105" s="4" t="str">
        <f>C29</f>
        <v>DRES00</v>
      </c>
      <c r="B105" s="56" t="s">
        <v>249</v>
      </c>
      <c r="C105" s="84" t="str">
        <f>C66</f>
        <v>SG-DR00-RPA-UP-EID-OrcServers</v>
      </c>
      <c r="D105" s="84" t="str">
        <f>C74</f>
        <v>SG-SRES-RPA-AD-DNS</v>
      </c>
      <c r="E105" s="89" t="s">
        <v>9</v>
      </c>
      <c r="F105" s="4" t="s">
        <v>2</v>
      </c>
      <c r="G105" s="4" t="s">
        <v>3</v>
      </c>
      <c r="H105" s="4" t="s">
        <v>4</v>
      </c>
      <c r="I105" s="29"/>
      <c r="J105" s="30" t="s">
        <v>106</v>
      </c>
    </row>
    <row r="106" spans="1:11" s="4" customFormat="1" ht="34" x14ac:dyDescent="0.2">
      <c r="A106" s="4" t="str">
        <f>C29</f>
        <v>DRES00</v>
      </c>
      <c r="B106" s="56" t="s">
        <v>251</v>
      </c>
      <c r="C106" s="88" t="str">
        <f>C66</f>
        <v>SG-DR00-RPA-UP-EID-OrcServers</v>
      </c>
      <c r="D106" s="4" t="str">
        <f>C71</f>
        <v>SG-SRES-RPA-Jump-Servers</v>
      </c>
      <c r="E106" s="89" t="s">
        <v>188</v>
      </c>
      <c r="F106" s="4" t="s">
        <v>2</v>
      </c>
      <c r="G106" s="4" t="s">
        <v>3</v>
      </c>
      <c r="H106" s="4" t="s">
        <v>4</v>
      </c>
      <c r="I106" s="29"/>
      <c r="J106" s="30" t="s">
        <v>106</v>
      </c>
    </row>
    <row r="107" spans="1:11" s="4" customFormat="1" ht="51" x14ac:dyDescent="0.2">
      <c r="A107" s="4" t="str">
        <f>C29</f>
        <v>DRES00</v>
      </c>
      <c r="B107" s="4" t="s">
        <v>252</v>
      </c>
      <c r="C107" s="84" t="str">
        <f>C74</f>
        <v>SG-SRES-RPA-AD-DNS</v>
      </c>
      <c r="D107" s="84" t="str">
        <f>C66</f>
        <v>SG-DR00-RPA-UP-EID-OrcServers</v>
      </c>
      <c r="E107" s="89" t="s">
        <v>9</v>
      </c>
      <c r="F107" s="4" t="s">
        <v>2</v>
      </c>
      <c r="G107" s="4" t="s">
        <v>3</v>
      </c>
      <c r="H107" s="4" t="s">
        <v>4</v>
      </c>
      <c r="I107" s="29"/>
      <c r="J107" s="30" t="s">
        <v>106</v>
      </c>
    </row>
    <row r="108" spans="1:11" s="4" customFormat="1" ht="34" x14ac:dyDescent="0.2">
      <c r="A108" s="4" t="str">
        <f>C29</f>
        <v>DRES00</v>
      </c>
      <c r="B108" s="4" t="s">
        <v>253</v>
      </c>
      <c r="C108" s="84" t="str">
        <f>C72</f>
        <v>SG-SRES-RPA-FileServers</v>
      </c>
      <c r="D108" s="84" t="str">
        <f>C66</f>
        <v>SG-DR00-RPA-UP-EID-OrcServers</v>
      </c>
      <c r="E108" s="89" t="s">
        <v>7</v>
      </c>
      <c r="F108" s="4" t="s">
        <v>2</v>
      </c>
      <c r="G108" s="4" t="s">
        <v>3</v>
      </c>
      <c r="H108" s="4" t="s">
        <v>4</v>
      </c>
      <c r="I108" s="29"/>
      <c r="J108" s="30" t="s">
        <v>106</v>
      </c>
    </row>
    <row r="109" spans="1:11" s="4" customFormat="1" ht="17" x14ac:dyDescent="0.2">
      <c r="A109" s="103" t="str">
        <f>C29</f>
        <v>DRES00</v>
      </c>
      <c r="B109" s="103" t="s">
        <v>254</v>
      </c>
      <c r="C109" s="88" t="str">
        <f>C74</f>
        <v>SG-SRES-RPA-AD-DNS</v>
      </c>
      <c r="D109" s="102" t="str">
        <f>C66</f>
        <v>SG-DR00-RPA-UP-EID-OrcServers</v>
      </c>
      <c r="E109" s="105" t="s">
        <v>68</v>
      </c>
      <c r="F109" s="103" t="s">
        <v>2</v>
      </c>
      <c r="G109" s="103" t="s">
        <v>3</v>
      </c>
      <c r="H109" s="103" t="s">
        <v>4</v>
      </c>
      <c r="I109" s="105"/>
      <c r="J109" s="104" t="s">
        <v>106</v>
      </c>
    </row>
    <row r="110" spans="1:11" s="4" customFormat="1" ht="16" x14ac:dyDescent="0.2">
      <c r="A110" s="103"/>
      <c r="B110" s="103"/>
      <c r="C110" s="4" t="str">
        <f>C75</f>
        <v>SG-SRES-RPA-Horizon-Servers</v>
      </c>
      <c r="D110" s="102"/>
      <c r="E110" s="105"/>
      <c r="F110" s="103"/>
      <c r="G110" s="103"/>
      <c r="H110" s="103"/>
      <c r="I110" s="105"/>
      <c r="J110" s="109"/>
    </row>
    <row r="111" spans="1:11" s="28" customFormat="1" ht="34" x14ac:dyDescent="0.2">
      <c r="A111" s="50" t="str">
        <f>C29</f>
        <v>DRES00</v>
      </c>
      <c r="B111" s="86" t="s">
        <v>255</v>
      </c>
      <c r="C111" s="4" t="str">
        <f>C71</f>
        <v>SG-SRES-RPA-Jump-Servers</v>
      </c>
      <c r="D111" s="86" t="str">
        <f>C66</f>
        <v>SG-DR00-RPA-UP-EID-OrcServers</v>
      </c>
      <c r="E111" s="87" t="s">
        <v>145</v>
      </c>
      <c r="F111" s="52" t="s">
        <v>2</v>
      </c>
      <c r="G111" s="52" t="s">
        <v>3</v>
      </c>
      <c r="H111" s="52" t="s">
        <v>4</v>
      </c>
      <c r="I111" s="52"/>
      <c r="J111" s="53" t="s">
        <v>106</v>
      </c>
    </row>
    <row r="112" spans="1:11" s="28" customFormat="1" ht="16" x14ac:dyDescent="0.2">
      <c r="A112" s="32"/>
      <c r="B112" s="86"/>
      <c r="C112" s="84"/>
      <c r="D112" s="86"/>
      <c r="E112" s="86"/>
      <c r="F112" s="32"/>
      <c r="G112" s="32"/>
      <c r="H112" s="32"/>
      <c r="I112" s="32"/>
      <c r="J112" s="32"/>
    </row>
    <row r="113" spans="1:11" s="28" customFormat="1" ht="16" x14ac:dyDescent="0.2">
      <c r="A113" s="46" t="s">
        <v>136</v>
      </c>
      <c r="B113" s="86"/>
      <c r="C113" s="84"/>
      <c r="D113" s="86"/>
      <c r="E113" s="86"/>
      <c r="F113" s="44"/>
      <c r="G113" s="44"/>
      <c r="H113" s="44"/>
      <c r="I113" s="44"/>
      <c r="J113" s="44"/>
    </row>
    <row r="114" spans="1:11" s="28" customFormat="1" ht="16" x14ac:dyDescent="0.2">
      <c r="A114" s="32" t="s">
        <v>75</v>
      </c>
      <c r="B114" s="91" t="str">
        <f>C30</f>
        <v>DRES00</v>
      </c>
      <c r="C114" s="84"/>
      <c r="D114" s="86" t="s">
        <v>73</v>
      </c>
      <c r="E114" s="86"/>
      <c r="F114" s="32"/>
      <c r="G114" s="32"/>
      <c r="H114" s="32"/>
      <c r="I114" s="32"/>
      <c r="J114" s="32"/>
    </row>
    <row r="115" spans="1:11" s="3" customFormat="1" ht="16" x14ac:dyDescent="0.2">
      <c r="A115" s="3" t="s">
        <v>76</v>
      </c>
      <c r="B115" s="66" t="s">
        <v>77</v>
      </c>
      <c r="C115" s="66" t="s">
        <v>78</v>
      </c>
      <c r="D115" s="66" t="s">
        <v>79</v>
      </c>
      <c r="E115" s="66" t="s">
        <v>80</v>
      </c>
      <c r="F115" s="3" t="s">
        <v>81</v>
      </c>
      <c r="G115" s="3" t="s">
        <v>82</v>
      </c>
      <c r="H115" s="3" t="s">
        <v>83</v>
      </c>
      <c r="I115" s="3" t="s">
        <v>84</v>
      </c>
      <c r="K115" s="3" t="s">
        <v>85</v>
      </c>
    </row>
    <row r="116" spans="1:11" s="28" customFormat="1" ht="51" x14ac:dyDescent="0.2">
      <c r="A116" s="4" t="str">
        <f>C30</f>
        <v>DRES00</v>
      </c>
      <c r="B116" s="84" t="s">
        <v>256</v>
      </c>
      <c r="C116" s="4" t="str">
        <f>C71</f>
        <v>SG-SRES-RPA-Jump-Servers</v>
      </c>
      <c r="D116" s="4" t="str">
        <f>C65</f>
        <v>SG-DR00-RPA-UP-EID-FID-Desktop-Pool</v>
      </c>
      <c r="E116" s="89" t="s">
        <v>189</v>
      </c>
      <c r="F116" s="4" t="s">
        <v>2</v>
      </c>
      <c r="G116" s="4" t="s">
        <v>3</v>
      </c>
      <c r="H116" s="4" t="s">
        <v>4</v>
      </c>
      <c r="J116" s="30" t="s">
        <v>107</v>
      </c>
    </row>
    <row r="117" spans="1:11" s="28" customFormat="1" ht="34" x14ac:dyDescent="0.2">
      <c r="A117" s="4" t="str">
        <f>C30</f>
        <v>DRES00</v>
      </c>
      <c r="B117" s="84" t="s">
        <v>257</v>
      </c>
      <c r="C117" s="84" t="str">
        <f>C75</f>
        <v>SG-SRES-RPA-Horizon-Servers</v>
      </c>
      <c r="D117" s="84" t="str">
        <f>C65</f>
        <v>SG-DR00-RPA-UP-EID-FID-Desktop-Pool</v>
      </c>
      <c r="E117" s="88" t="s">
        <v>1</v>
      </c>
      <c r="F117" s="4" t="s">
        <v>2</v>
      </c>
      <c r="G117" s="4" t="s">
        <v>3</v>
      </c>
      <c r="H117" s="4" t="s">
        <v>4</v>
      </c>
      <c r="J117" s="30" t="s">
        <v>107</v>
      </c>
    </row>
    <row r="118" spans="1:11" s="28" customFormat="1" ht="34" x14ac:dyDescent="0.2">
      <c r="A118" s="4" t="str">
        <f>C30</f>
        <v>DRES00</v>
      </c>
      <c r="B118" s="84" t="s">
        <v>258</v>
      </c>
      <c r="C118" s="84" t="str">
        <f>C75</f>
        <v>SG-SRES-RPA-Horizon-Servers</v>
      </c>
      <c r="D118" s="84" t="str">
        <f>C64</f>
        <v>SG-DR00-RPA-UP-EID-FID-Pool-Images</v>
      </c>
      <c r="E118" s="84" t="s">
        <v>5</v>
      </c>
      <c r="F118" s="4" t="s">
        <v>2</v>
      </c>
      <c r="G118" s="4" t="s">
        <v>3</v>
      </c>
      <c r="H118" s="4" t="s">
        <v>4</v>
      </c>
      <c r="J118" s="30" t="s">
        <v>107</v>
      </c>
    </row>
    <row r="119" spans="1:11" s="28" customFormat="1" ht="16" x14ac:dyDescent="0.2">
      <c r="A119" s="103" t="str">
        <f>C30</f>
        <v>DRES00</v>
      </c>
      <c r="B119" s="101" t="s">
        <v>259</v>
      </c>
      <c r="C119" s="102" t="str">
        <f>C66</f>
        <v>SG-DR00-RPA-UP-EID-OrcServers</v>
      </c>
      <c r="D119" s="84" t="str">
        <f>C65</f>
        <v>SG-DR00-RPA-UP-EID-FID-Desktop-Pool</v>
      </c>
      <c r="E119" s="104" t="s">
        <v>190</v>
      </c>
      <c r="F119" s="103" t="s">
        <v>2</v>
      </c>
      <c r="G119" s="103" t="s">
        <v>3</v>
      </c>
      <c r="H119" s="103" t="s">
        <v>4</v>
      </c>
      <c r="J119" s="104" t="s">
        <v>107</v>
      </c>
    </row>
    <row r="120" spans="1:11" s="28" customFormat="1" ht="16" x14ac:dyDescent="0.2">
      <c r="A120" s="107"/>
      <c r="B120" s="101"/>
      <c r="C120" s="102"/>
      <c r="D120" s="84" t="str">
        <f>C64</f>
        <v>SG-DR00-RPA-UP-EID-FID-Pool-Images</v>
      </c>
      <c r="E120" s="102"/>
      <c r="F120" s="107"/>
      <c r="G120" s="107"/>
      <c r="H120" s="107"/>
      <c r="J120" s="107"/>
    </row>
    <row r="121" spans="1:11" ht="16" x14ac:dyDescent="0.2">
      <c r="A121" s="107" t="str">
        <f>C30</f>
        <v>DRES00</v>
      </c>
      <c r="B121" s="108" t="s">
        <v>260</v>
      </c>
      <c r="C121" s="31" t="str">
        <f>C64</f>
        <v>SG-DR00-RPA-UP-EID-FID-Pool-Images</v>
      </c>
      <c r="D121" s="101" t="str">
        <f>C72</f>
        <v>SG-SRES-RPA-FileServers</v>
      </c>
      <c r="E121" s="106" t="s">
        <v>7</v>
      </c>
      <c r="F121" s="103" t="s">
        <v>2</v>
      </c>
      <c r="G121" s="103" t="s">
        <v>3</v>
      </c>
      <c r="H121" s="103" t="s">
        <v>4</v>
      </c>
      <c r="J121" s="104" t="s">
        <v>107</v>
      </c>
    </row>
    <row r="122" spans="1:11" ht="16" x14ac:dyDescent="0.2">
      <c r="A122" s="107"/>
      <c r="B122" s="101"/>
      <c r="C122" s="31" t="str">
        <f>C65</f>
        <v>SG-DR00-RPA-UP-EID-FID-Desktop-Pool</v>
      </c>
      <c r="D122" s="101"/>
      <c r="E122" s="101"/>
      <c r="F122" s="107"/>
      <c r="G122" s="107"/>
      <c r="H122" s="107"/>
      <c r="J122" s="107"/>
    </row>
    <row r="123" spans="1:11" ht="16" x14ac:dyDescent="0.2">
      <c r="A123" s="107" t="str">
        <f>C30</f>
        <v>DRES00</v>
      </c>
      <c r="B123" s="108" t="s">
        <v>261</v>
      </c>
      <c r="C123" s="31" t="str">
        <f>C64</f>
        <v>SG-DR00-RPA-UP-EID-FID-Pool-Images</v>
      </c>
      <c r="D123" s="101" t="str">
        <f>C74</f>
        <v>SG-SRES-RPA-AD-DNS</v>
      </c>
      <c r="E123" s="105" t="s">
        <v>9</v>
      </c>
      <c r="F123" s="103" t="s">
        <v>2</v>
      </c>
      <c r="G123" s="103" t="s">
        <v>3</v>
      </c>
      <c r="H123" s="103" t="s">
        <v>4</v>
      </c>
      <c r="J123" s="104" t="s">
        <v>107</v>
      </c>
    </row>
    <row r="124" spans="1:11" ht="16" x14ac:dyDescent="0.2">
      <c r="A124" s="107"/>
      <c r="B124" s="101"/>
      <c r="C124" s="31" t="str">
        <f>C65</f>
        <v>SG-DR00-RPA-UP-EID-FID-Desktop-Pool</v>
      </c>
      <c r="D124" s="101"/>
      <c r="E124" s="106"/>
      <c r="F124" s="107"/>
      <c r="G124" s="107"/>
      <c r="H124" s="107"/>
      <c r="J124" s="107"/>
    </row>
    <row r="125" spans="1:11" ht="16" x14ac:dyDescent="0.2">
      <c r="A125" s="107" t="str">
        <f>C30</f>
        <v>DRES00</v>
      </c>
      <c r="B125" s="106" t="s">
        <v>262</v>
      </c>
      <c r="C125" s="101" t="str">
        <f>C74</f>
        <v>SG-SRES-RPA-AD-DNS</v>
      </c>
      <c r="D125" s="31" t="str">
        <f>C64</f>
        <v>SG-DR00-RPA-UP-EID-FID-Pool-Images</v>
      </c>
      <c r="E125" s="105" t="s">
        <v>9</v>
      </c>
      <c r="F125" s="103" t="s">
        <v>2</v>
      </c>
      <c r="G125" s="103" t="s">
        <v>3</v>
      </c>
      <c r="H125" s="103" t="s">
        <v>4</v>
      </c>
      <c r="J125" s="104" t="s">
        <v>107</v>
      </c>
    </row>
    <row r="126" spans="1:11" ht="16" x14ac:dyDescent="0.2">
      <c r="A126" s="107"/>
      <c r="B126" s="101"/>
      <c r="C126" s="101"/>
      <c r="D126" s="31" t="str">
        <f>C65</f>
        <v>SG-DR00-RPA-UP-EID-FID-Desktop-Pool</v>
      </c>
      <c r="E126" s="106"/>
      <c r="F126" s="107"/>
      <c r="G126" s="107"/>
      <c r="H126" s="107"/>
      <c r="J126" s="107"/>
    </row>
    <row r="127" spans="1:11" ht="16" x14ac:dyDescent="0.2">
      <c r="A127" s="107" t="str">
        <f>C30</f>
        <v>DRES00</v>
      </c>
      <c r="B127" s="101" t="s">
        <v>263</v>
      </c>
      <c r="C127" s="31" t="str">
        <f>C64</f>
        <v>SG-DR00-RPA-UP-EID-FID-Pool-Images</v>
      </c>
      <c r="D127" s="82" t="str">
        <f>C54</f>
        <v>HOST-SRES-RPA-APPVOL-HA-VIP</v>
      </c>
      <c r="E127" s="111" t="s">
        <v>130</v>
      </c>
      <c r="F127" s="103" t="s">
        <v>2</v>
      </c>
      <c r="G127" s="103" t="s">
        <v>3</v>
      </c>
      <c r="H127" s="103" t="s">
        <v>4</v>
      </c>
      <c r="J127" s="104" t="s">
        <v>165</v>
      </c>
      <c r="K127" s="47"/>
    </row>
    <row r="128" spans="1:11" ht="33" customHeight="1" x14ac:dyDescent="0.2">
      <c r="A128" s="107"/>
      <c r="B128" s="101"/>
      <c r="C128" s="31" t="str">
        <f>C65</f>
        <v>SG-DR00-RPA-UP-EID-FID-Desktop-Pool</v>
      </c>
      <c r="D128" s="82" t="str">
        <f>C76</f>
        <v>SG-SRES-RPA-AppVol-Manager</v>
      </c>
      <c r="E128" s="111"/>
      <c r="F128" s="103"/>
      <c r="G128" s="103"/>
      <c r="H128" s="103"/>
      <c r="J128" s="104"/>
      <c r="K128" s="47"/>
    </row>
    <row r="129" spans="1:11" ht="16" customHeight="1" x14ac:dyDescent="0.2">
      <c r="A129" s="107" t="str">
        <f>C30</f>
        <v>DRES00</v>
      </c>
      <c r="B129" s="101" t="s">
        <v>264</v>
      </c>
      <c r="C129" s="31" t="str">
        <f>C64</f>
        <v>SG-DR00-RPA-UP-EID-FID-Pool-Images</v>
      </c>
      <c r="D129" s="82" t="str">
        <f>C55</f>
        <v>HOST-SRES-RPA-CONSRV-HA-VIP</v>
      </c>
      <c r="E129" s="112" t="s">
        <v>11</v>
      </c>
      <c r="F129" s="103" t="s">
        <v>2</v>
      </c>
      <c r="G129" s="103" t="s">
        <v>3</v>
      </c>
      <c r="H129" s="103" t="s">
        <v>4</v>
      </c>
      <c r="J129" s="104" t="s">
        <v>165</v>
      </c>
      <c r="K129" s="47"/>
    </row>
    <row r="130" spans="1:11" ht="31" customHeight="1" x14ac:dyDescent="0.2">
      <c r="A130" s="107"/>
      <c r="B130" s="101"/>
      <c r="C130" s="31" t="str">
        <f>C65</f>
        <v>SG-DR00-RPA-UP-EID-FID-Desktop-Pool</v>
      </c>
      <c r="D130" s="82" t="str">
        <f>C75</f>
        <v>SG-SRES-RPA-Horizon-Servers</v>
      </c>
      <c r="E130" s="112"/>
      <c r="F130" s="103"/>
      <c r="G130" s="103"/>
      <c r="H130" s="103"/>
      <c r="J130" s="104"/>
    </row>
    <row r="131" spans="1:11" ht="16" x14ac:dyDescent="0.2">
      <c r="A131" s="107" t="str">
        <f>C30</f>
        <v>DRES00</v>
      </c>
      <c r="B131" s="101" t="s">
        <v>265</v>
      </c>
      <c r="C131" s="31" t="str">
        <f>C64</f>
        <v>SG-DR00-RPA-UP-EID-FID-Pool-Images</v>
      </c>
      <c r="D131" s="101" t="str">
        <f>C77</f>
        <v>SG-SRES-RPA-KMSServers</v>
      </c>
      <c r="E131" s="101" t="s">
        <v>12</v>
      </c>
      <c r="F131" s="103" t="s">
        <v>2</v>
      </c>
      <c r="G131" s="103" t="s">
        <v>3</v>
      </c>
      <c r="H131" s="103" t="s">
        <v>4</v>
      </c>
      <c r="J131" s="104" t="s">
        <v>107</v>
      </c>
    </row>
    <row r="132" spans="1:11" ht="16" x14ac:dyDescent="0.2">
      <c r="A132" s="107"/>
      <c r="B132" s="101"/>
      <c r="C132" s="31" t="str">
        <f>C65</f>
        <v>SG-DR00-RPA-UP-EID-FID-Desktop-Pool</v>
      </c>
      <c r="D132" s="101"/>
      <c r="E132" s="101"/>
      <c r="F132" s="107"/>
      <c r="G132" s="107"/>
      <c r="H132" s="107"/>
      <c r="J132" s="107"/>
    </row>
    <row r="133" spans="1:11" ht="34" x14ac:dyDescent="0.2">
      <c r="A133" t="str">
        <f>C30</f>
        <v>DRES00</v>
      </c>
      <c r="B133" s="31" t="s">
        <v>266</v>
      </c>
      <c r="C133" s="31" t="str">
        <f>C65</f>
        <v>SG-DR00-RPA-UP-EID-FID-Desktop-Pool</v>
      </c>
      <c r="D133" s="31" t="str">
        <f>C78</f>
        <v>SG-PDR-SMTP-Relay</v>
      </c>
      <c r="E133" s="90" t="s">
        <v>89</v>
      </c>
      <c r="F133" s="4" t="s">
        <v>2</v>
      </c>
      <c r="G133" s="4" t="s">
        <v>3</v>
      </c>
      <c r="H133" s="4" t="s">
        <v>4</v>
      </c>
      <c r="J133" s="30" t="s">
        <v>108</v>
      </c>
    </row>
    <row r="134" spans="1:11" ht="34" x14ac:dyDescent="0.2">
      <c r="A134" t="str">
        <f>C30</f>
        <v>DRES00</v>
      </c>
      <c r="B134" s="31" t="s">
        <v>267</v>
      </c>
      <c r="C134" s="31" t="str">
        <f>C65</f>
        <v>SG-DR00-RPA-UP-EID-FID-Desktop-Pool</v>
      </c>
      <c r="D134" s="31" t="str">
        <f>C66</f>
        <v>SG-DR00-RPA-UP-EID-OrcServers</v>
      </c>
      <c r="E134" s="90" t="s">
        <v>268</v>
      </c>
      <c r="F134" s="4" t="s">
        <v>2</v>
      </c>
      <c r="G134" s="4" t="s">
        <v>3</v>
      </c>
      <c r="H134" s="4" t="s">
        <v>4</v>
      </c>
      <c r="J134" s="30" t="s">
        <v>109</v>
      </c>
    </row>
    <row r="135" spans="1:11" s="31" customFormat="1" ht="16" x14ac:dyDescent="0.2">
      <c r="A135" s="101" t="str">
        <f>C30</f>
        <v>DRES00</v>
      </c>
      <c r="B135" s="101" t="s">
        <v>269</v>
      </c>
      <c r="C135" s="101" t="str">
        <f>C61</f>
        <v>SG-DR00-RPA-UP-EID-FID-Desktop-Pool_PROD</v>
      </c>
      <c r="D135" s="84" t="str">
        <f>C69</f>
        <v>SG-DR00-RPA-UP-EID-OrcProdSrv</v>
      </c>
      <c r="E135" s="102" t="s">
        <v>186</v>
      </c>
      <c r="F135" s="103" t="s">
        <v>2</v>
      </c>
      <c r="G135" s="103" t="s">
        <v>3</v>
      </c>
      <c r="H135" s="103" t="s">
        <v>4</v>
      </c>
      <c r="I135" s="102"/>
      <c r="J135" s="104" t="str">
        <f>"$ESG_app
$ESG_bots
"&amp;C89</f>
        <v>$ESG_app
$ESG_bots
eu1-dr00-lb1</v>
      </c>
    </row>
    <row r="136" spans="1:11" s="31" customFormat="1" ht="30" customHeight="1" x14ac:dyDescent="0.2">
      <c r="A136" s="101"/>
      <c r="B136" s="101"/>
      <c r="C136" s="101"/>
      <c r="D136" s="84" t="str">
        <f>C57</f>
        <v>HOST-DR00-RPA-OrcSrv-EID-HA-VIP</v>
      </c>
      <c r="E136" s="102"/>
      <c r="F136" s="102"/>
      <c r="G136" s="102"/>
      <c r="H136" s="102"/>
      <c r="I136" s="102"/>
      <c r="J136" s="104"/>
      <c r="K136" s="31" t="s">
        <v>179</v>
      </c>
    </row>
    <row r="137" spans="1:11" ht="34" x14ac:dyDescent="0.2">
      <c r="A137" t="str">
        <f>C30</f>
        <v>DRES00</v>
      </c>
      <c r="B137" s="31" t="s">
        <v>270</v>
      </c>
      <c r="C137" s="31" t="str">
        <f>C62</f>
        <v>SG-DR00-RPA-UP-EID-FID-Desktop-Pool_UAT</v>
      </c>
      <c r="D137" s="31" t="str">
        <f>C68</f>
        <v>SG-DR00-RPA-UP-EID-OrcUatSrv</v>
      </c>
      <c r="E137" s="31" t="s">
        <v>186</v>
      </c>
      <c r="F137" s="4" t="s">
        <v>2</v>
      </c>
      <c r="G137" s="4" t="s">
        <v>3</v>
      </c>
      <c r="H137" s="4" t="s">
        <v>4</v>
      </c>
      <c r="J137" s="30" t="s">
        <v>109</v>
      </c>
    </row>
    <row r="138" spans="1:11" ht="34" x14ac:dyDescent="0.2">
      <c r="A138" t="str">
        <f>C30</f>
        <v>DRES00</v>
      </c>
      <c r="B138" s="31" t="s">
        <v>271</v>
      </c>
      <c r="C138" s="31" t="str">
        <f>C63</f>
        <v>SG-DR00-RPA-UP-EID-FID-Desktop-Pool_DEV</v>
      </c>
      <c r="D138" s="31" t="str">
        <f>C67</f>
        <v>SG-DR00-RPA-UP-EID-OrcDevSrv</v>
      </c>
      <c r="E138" s="31" t="s">
        <v>186</v>
      </c>
      <c r="F138" s="4" t="s">
        <v>2</v>
      </c>
      <c r="G138" s="4" t="s">
        <v>3</v>
      </c>
      <c r="H138" s="4" t="s">
        <v>4</v>
      </c>
      <c r="J138" s="30" t="s">
        <v>109</v>
      </c>
    </row>
    <row r="139" spans="1:11" ht="34" x14ac:dyDescent="0.2">
      <c r="A139" t="str">
        <f>C30</f>
        <v>DRES00</v>
      </c>
      <c r="B139" s="31" t="s">
        <v>272</v>
      </c>
      <c r="C139" s="31" t="str">
        <f>C64</f>
        <v>SG-DR00-RPA-UP-EID-FID-Pool-Images</v>
      </c>
      <c r="D139" s="31" t="str">
        <f>C66</f>
        <v>SG-DR00-RPA-UP-EID-OrcServers</v>
      </c>
      <c r="E139" s="90" t="s">
        <v>190</v>
      </c>
      <c r="F139" s="4" t="s">
        <v>2</v>
      </c>
      <c r="G139" s="4" t="s">
        <v>3</v>
      </c>
      <c r="H139" s="4" t="s">
        <v>4</v>
      </c>
      <c r="J139" s="30" t="s">
        <v>109</v>
      </c>
    </row>
    <row r="140" spans="1:11" ht="16" x14ac:dyDescent="0.2">
      <c r="A140" s="107" t="str">
        <f>C30</f>
        <v>DRES00</v>
      </c>
      <c r="B140" s="112" t="s">
        <v>273</v>
      </c>
      <c r="C140" s="31" t="str">
        <f>C74</f>
        <v>SG-SRES-RPA-AD-DNS</v>
      </c>
      <c r="D140" s="31" t="str">
        <f>C65</f>
        <v>SG-DR00-RPA-UP-EID-FID-Desktop-Pool</v>
      </c>
      <c r="E140" s="101" t="s">
        <v>68</v>
      </c>
      <c r="F140" s="103" t="s">
        <v>2</v>
      </c>
      <c r="G140" s="103" t="s">
        <v>3</v>
      </c>
      <c r="H140" s="103" t="s">
        <v>4</v>
      </c>
      <c r="J140" s="104" t="s">
        <v>107</v>
      </c>
    </row>
    <row r="141" spans="1:11" ht="16" x14ac:dyDescent="0.2">
      <c r="A141" s="107"/>
      <c r="B141" s="112"/>
      <c r="C141" s="31" t="str">
        <f>C75</f>
        <v>SG-SRES-RPA-Horizon-Servers</v>
      </c>
      <c r="D141" s="93" t="str">
        <f>C64</f>
        <v>SG-DR00-RPA-UP-EID-FID-Pool-Images</v>
      </c>
      <c r="E141" s="101"/>
      <c r="F141" s="107"/>
      <c r="G141" s="107"/>
      <c r="H141" s="107"/>
      <c r="J141" s="107"/>
    </row>
    <row r="142" spans="1:11" ht="34" x14ac:dyDescent="0.2">
      <c r="A142" s="85" t="str">
        <f>C30</f>
        <v>DRES00</v>
      </c>
      <c r="B142" s="85" t="s">
        <v>274</v>
      </c>
      <c r="C142" s="56" t="str">
        <f>C71</f>
        <v>SG-SRES-RPA-Jump-Servers</v>
      </c>
      <c r="D142" s="56" t="str">
        <f>C65</f>
        <v>SG-DR00-RPA-UP-EID-FID-Desktop-Pool</v>
      </c>
      <c r="E142" s="54" t="s">
        <v>146</v>
      </c>
      <c r="F142" s="87" t="s">
        <v>2</v>
      </c>
      <c r="G142" s="50" t="s">
        <v>3</v>
      </c>
      <c r="H142" s="50" t="s">
        <v>4</v>
      </c>
      <c r="J142" s="53" t="s">
        <v>107</v>
      </c>
    </row>
    <row r="143" spans="1:11" ht="16" x14ac:dyDescent="0.2">
      <c r="A143" s="101" t="str">
        <f>C30</f>
        <v>DRES00</v>
      </c>
      <c r="B143" s="101" t="s">
        <v>275</v>
      </c>
      <c r="C143" s="101" t="str">
        <f>C77</f>
        <v>SG-SRES-RPA-KMSServers</v>
      </c>
      <c r="D143" s="31" t="str">
        <f>C65</f>
        <v>SG-DR00-RPA-UP-EID-FID-Desktop-Pool</v>
      </c>
      <c r="E143" s="101" t="s">
        <v>94</v>
      </c>
      <c r="F143" s="103" t="s">
        <v>2</v>
      </c>
      <c r="G143" s="103" t="s">
        <v>3</v>
      </c>
      <c r="H143" s="103" t="s">
        <v>4</v>
      </c>
      <c r="J143" s="104" t="s">
        <v>107</v>
      </c>
    </row>
    <row r="144" spans="1:11" ht="16" x14ac:dyDescent="0.2">
      <c r="A144" s="101"/>
      <c r="B144" s="101"/>
      <c r="C144" s="101"/>
      <c r="D144" s="31" t="str">
        <f>C64</f>
        <v>SG-DR00-RPA-UP-EID-FID-Pool-Images</v>
      </c>
      <c r="E144" s="101"/>
      <c r="F144" s="101"/>
      <c r="G144" s="107"/>
      <c r="H144" s="107"/>
      <c r="J144" s="107"/>
    </row>
    <row r="145" spans="1:10" s="47" customFormat="1" ht="16" x14ac:dyDescent="0.2">
      <c r="A145" s="112" t="str">
        <f>C30</f>
        <v>DRES00</v>
      </c>
      <c r="B145" s="112" t="s">
        <v>276</v>
      </c>
      <c r="C145" s="56" t="str">
        <f>C65</f>
        <v>SG-DR00-RPA-UP-EID-FID-Desktop-Pool</v>
      </c>
      <c r="D145" s="99" t="str">
        <f>C79</f>
        <v>SG-SRES-RPA-WPAD-Servers</v>
      </c>
      <c r="E145" s="112" t="s">
        <v>137</v>
      </c>
      <c r="F145" s="103" t="s">
        <v>2</v>
      </c>
      <c r="G145" s="103" t="s">
        <v>3</v>
      </c>
      <c r="H145" s="103" t="s">
        <v>4</v>
      </c>
      <c r="J145" s="105" t="s">
        <v>165</v>
      </c>
    </row>
    <row r="146" spans="1:10" s="47" customFormat="1" ht="31" customHeight="1" x14ac:dyDescent="0.2">
      <c r="A146" s="112"/>
      <c r="B146" s="112"/>
      <c r="C146" s="56" t="str">
        <f>C64</f>
        <v>SG-DR00-RPA-UP-EID-FID-Pool-Images</v>
      </c>
      <c r="D146" s="99" t="str">
        <f>C58</f>
        <v>HOST-SRES-RPA-WPAD-LB-VIP</v>
      </c>
      <c r="E146" s="112"/>
      <c r="F146" s="112"/>
      <c r="G146" s="113"/>
      <c r="H146" s="113"/>
      <c r="J146" s="113"/>
    </row>
    <row r="147" spans="1:10" s="4" customFormat="1" ht="16" x14ac:dyDescent="0.2">
      <c r="A147" s="87" t="str">
        <f>C30</f>
        <v>DRES00</v>
      </c>
      <c r="B147" s="82" t="s">
        <v>277</v>
      </c>
      <c r="C147" s="4" t="str">
        <f>C61</f>
        <v>SG-DR00-RPA-UP-EID-FID-Desktop-Pool_PROD</v>
      </c>
      <c r="D147" s="4" t="str">
        <f>C61</f>
        <v>SG-DR00-RPA-UP-EID-FID-Desktop-Pool_PROD</v>
      </c>
      <c r="E147" s="87" t="s">
        <v>191</v>
      </c>
      <c r="F147" s="4" t="s">
        <v>2</v>
      </c>
      <c r="G147" s="4" t="s">
        <v>3</v>
      </c>
      <c r="H147" s="4" t="s">
        <v>4</v>
      </c>
      <c r="J147" s="73"/>
    </row>
    <row r="148" spans="1:10" s="4" customFormat="1" ht="16" x14ac:dyDescent="0.2">
      <c r="A148" s="87" t="str">
        <f>C30</f>
        <v>DRES00</v>
      </c>
      <c r="B148" s="82" t="s">
        <v>278</v>
      </c>
      <c r="C148" s="4" t="str">
        <f>C62</f>
        <v>SG-DR00-RPA-UP-EID-FID-Desktop-Pool_UAT</v>
      </c>
      <c r="D148" s="4" t="str">
        <f>C62</f>
        <v>SG-DR00-RPA-UP-EID-FID-Desktop-Pool_UAT</v>
      </c>
      <c r="E148" s="87" t="s">
        <v>191</v>
      </c>
      <c r="F148" s="4" t="s">
        <v>2</v>
      </c>
      <c r="G148" s="4" t="s">
        <v>3</v>
      </c>
      <c r="H148" s="4" t="s">
        <v>4</v>
      </c>
      <c r="J148" s="70"/>
    </row>
    <row r="149" spans="1:10" s="81" customFormat="1" ht="16" x14ac:dyDescent="0.2">
      <c r="A149" s="87" t="str">
        <f>C30</f>
        <v>DRES00</v>
      </c>
      <c r="B149" s="82" t="s">
        <v>279</v>
      </c>
      <c r="C149" s="4" t="str">
        <f>C63</f>
        <v>SG-DR00-RPA-UP-EID-FID-Desktop-Pool_DEV</v>
      </c>
      <c r="D149" s="4" t="str">
        <f>C63</f>
        <v>SG-DR00-RPA-UP-EID-FID-Desktop-Pool_DEV</v>
      </c>
      <c r="E149" s="87" t="s">
        <v>191</v>
      </c>
      <c r="F149" s="4" t="s">
        <v>2</v>
      </c>
      <c r="G149" s="4" t="s">
        <v>3</v>
      </c>
      <c r="H149" s="4" t="s">
        <v>4</v>
      </c>
      <c r="J149" s="83"/>
    </row>
    <row r="150" spans="1:10" ht="16" x14ac:dyDescent="0.2"/>
    <row r="151" spans="1:10" ht="16" x14ac:dyDescent="0.2">
      <c r="A151" s="55" t="s">
        <v>167</v>
      </c>
    </row>
    <row r="152" spans="1:10" s="28" customFormat="1" ht="34" x14ac:dyDescent="0.2">
      <c r="A152" s="4" t="str">
        <f>C30</f>
        <v>DRES00</v>
      </c>
      <c r="B152" s="4" t="s">
        <v>283</v>
      </c>
      <c r="C152" s="4" t="str">
        <f>C71</f>
        <v>SG-SRES-RPA-Jump-Servers</v>
      </c>
      <c r="D152" s="4" t="str">
        <f>C70</f>
        <v>SG-DR00-RPA-UP-EID-Jump-Servers</v>
      </c>
      <c r="E152" s="95" t="s">
        <v>148</v>
      </c>
      <c r="F152" s="4" t="s">
        <v>2</v>
      </c>
      <c r="G152" s="4" t="s">
        <v>3</v>
      </c>
      <c r="H152" s="4" t="s">
        <v>4</v>
      </c>
      <c r="J152" s="53" t="s">
        <v>107</v>
      </c>
    </row>
    <row r="153" spans="1:10" ht="16" x14ac:dyDescent="0.2">
      <c r="A153" s="113" t="str">
        <f>C30</f>
        <v>DRES00</v>
      </c>
      <c r="B153" s="112" t="s">
        <v>284</v>
      </c>
      <c r="C153" s="94" t="str">
        <f>C74</f>
        <v>SG-SRES-RPA-AD-DNS</v>
      </c>
      <c r="D153" s="112" t="str">
        <f>C70</f>
        <v>SG-DR00-RPA-UP-EID-Jump-Servers</v>
      </c>
      <c r="E153" s="112" t="s">
        <v>68</v>
      </c>
      <c r="F153" s="103" t="s">
        <v>2</v>
      </c>
      <c r="G153" s="103" t="s">
        <v>3</v>
      </c>
      <c r="H153" s="103" t="s">
        <v>4</v>
      </c>
      <c r="I153" s="102"/>
      <c r="J153" s="104" t="s">
        <v>107</v>
      </c>
    </row>
    <row r="154" spans="1:10" ht="16" x14ac:dyDescent="0.2">
      <c r="A154" s="113"/>
      <c r="B154" s="112"/>
      <c r="C154" s="94" t="str">
        <f>C75</f>
        <v>SG-SRES-RPA-Horizon-Servers</v>
      </c>
      <c r="D154" s="112"/>
      <c r="E154" s="112"/>
      <c r="F154" s="107"/>
      <c r="G154" s="107"/>
      <c r="H154" s="107"/>
      <c r="I154" s="107"/>
      <c r="J154" s="107"/>
    </row>
    <row r="155" spans="1:10" ht="34" x14ac:dyDescent="0.2">
      <c r="A155" s="47" t="str">
        <f>C30</f>
        <v>DRES00</v>
      </c>
      <c r="B155" s="94" t="s">
        <v>285</v>
      </c>
      <c r="C155" s="94" t="str">
        <f>C70</f>
        <v>SG-DR00-RPA-UP-EID-Jump-Servers</v>
      </c>
      <c r="D155" s="94" t="str">
        <f>C66</f>
        <v>SG-DR00-RPA-UP-EID-OrcServers</v>
      </c>
      <c r="E155" s="96" t="s">
        <v>60</v>
      </c>
      <c r="F155" s="4" t="s">
        <v>2</v>
      </c>
      <c r="G155" s="4" t="s">
        <v>3</v>
      </c>
      <c r="H155" s="4" t="s">
        <v>4</v>
      </c>
      <c r="J155" s="53"/>
    </row>
    <row r="156" spans="1:10" ht="34" x14ac:dyDescent="0.2">
      <c r="A156" s="47" t="str">
        <f>C30</f>
        <v>DRES00</v>
      </c>
      <c r="B156" s="94" t="s">
        <v>286</v>
      </c>
      <c r="C156" s="94" t="str">
        <f>C70</f>
        <v>SG-DR00-RPA-UP-EID-Jump-Servers</v>
      </c>
      <c r="D156" s="94" t="str">
        <f>C69</f>
        <v>SG-DR00-RPA-UP-EID-OrcProdSrv</v>
      </c>
      <c r="E156" s="96" t="s">
        <v>190</v>
      </c>
      <c r="F156" s="4" t="s">
        <v>2</v>
      </c>
      <c r="G156" s="4" t="s">
        <v>3</v>
      </c>
      <c r="H156" s="4" t="s">
        <v>4</v>
      </c>
    </row>
    <row r="157" spans="1:10" ht="34" x14ac:dyDescent="0.2">
      <c r="A157" s="47" t="str">
        <f>C30</f>
        <v>DRES00</v>
      </c>
      <c r="B157" s="94" t="s">
        <v>287</v>
      </c>
      <c r="C157" s="94" t="str">
        <f>C70</f>
        <v>SG-DR00-RPA-UP-EID-Jump-Servers</v>
      </c>
      <c r="D157" s="94" t="str">
        <f>C68</f>
        <v>SG-DR00-RPA-UP-EID-OrcUatSrv</v>
      </c>
      <c r="E157" s="96" t="s">
        <v>190</v>
      </c>
      <c r="F157" s="4" t="s">
        <v>2</v>
      </c>
      <c r="G157" s="4" t="s">
        <v>3</v>
      </c>
      <c r="H157" s="4" t="s">
        <v>4</v>
      </c>
    </row>
    <row r="158" spans="1:10" ht="34" x14ac:dyDescent="0.2">
      <c r="A158" s="47" t="str">
        <f>C30</f>
        <v>DRES00</v>
      </c>
      <c r="B158" s="94" t="s">
        <v>288</v>
      </c>
      <c r="C158" s="94" t="str">
        <f>C70</f>
        <v>SG-DR00-RPA-UP-EID-Jump-Servers</v>
      </c>
      <c r="D158" s="94" t="str">
        <f>C67</f>
        <v>SG-DR00-RPA-UP-EID-OrcDevSrv</v>
      </c>
      <c r="E158" s="96" t="s">
        <v>190</v>
      </c>
      <c r="F158" s="4" t="s">
        <v>2</v>
      </c>
      <c r="G158" s="4" t="s">
        <v>3</v>
      </c>
      <c r="H158" s="4" t="s">
        <v>4</v>
      </c>
    </row>
    <row r="159" spans="1:10" ht="51" x14ac:dyDescent="0.2">
      <c r="A159" s="47" t="str">
        <f>C30</f>
        <v>DRES00</v>
      </c>
      <c r="B159" s="94" t="s">
        <v>300</v>
      </c>
      <c r="C159" s="94" t="str">
        <f>C70</f>
        <v>SG-DR00-RPA-UP-EID-Jump-Servers</v>
      </c>
      <c r="D159" s="94" t="str">
        <f>C65</f>
        <v>SG-DR00-RPA-UP-EID-FID-Desktop-Pool</v>
      </c>
      <c r="E159" s="97" t="s">
        <v>301</v>
      </c>
      <c r="F159" s="4" t="s">
        <v>2</v>
      </c>
      <c r="G159" s="4" t="s">
        <v>3</v>
      </c>
      <c r="H159" s="4" t="s">
        <v>4</v>
      </c>
    </row>
    <row r="160" spans="1:10" ht="16" x14ac:dyDescent="0.2">
      <c r="A160" s="47" t="str">
        <f>C30</f>
        <v>DRES00</v>
      </c>
      <c r="B160" s="94" t="s">
        <v>280</v>
      </c>
      <c r="C160" s="94" t="str">
        <f>C66</f>
        <v>SG-DR00-RPA-UP-EID-OrcServers</v>
      </c>
      <c r="D160" s="94" t="str">
        <f>C70</f>
        <v>SG-DR00-RPA-UP-EID-Jump-Servers</v>
      </c>
      <c r="E160" s="94" t="s">
        <v>90</v>
      </c>
      <c r="F160" s="4" t="s">
        <v>2</v>
      </c>
      <c r="G160" s="4" t="s">
        <v>3</v>
      </c>
      <c r="H160" s="4" t="s">
        <v>4</v>
      </c>
    </row>
    <row r="161" spans="1:10" ht="51" x14ac:dyDescent="0.2">
      <c r="A161" s="47" t="str">
        <f>C30</f>
        <v>DRES00</v>
      </c>
      <c r="B161" s="94" t="s">
        <v>289</v>
      </c>
      <c r="C161" s="94" t="str">
        <f>C70</f>
        <v>SG-DR00-RPA-UP-EID-Jump-Servers</v>
      </c>
      <c r="D161" s="94" t="str">
        <f>C74</f>
        <v>SG-SRES-RPA-AD-DNS</v>
      </c>
      <c r="E161" s="96" t="s">
        <v>9</v>
      </c>
      <c r="F161" s="4" t="s">
        <v>2</v>
      </c>
      <c r="G161" s="4" t="s">
        <v>3</v>
      </c>
      <c r="H161" s="4" t="s">
        <v>4</v>
      </c>
    </row>
    <row r="162" spans="1:10" ht="51" x14ac:dyDescent="0.2">
      <c r="A162" s="47" t="str">
        <f>C30</f>
        <v>DRES00</v>
      </c>
      <c r="B162" s="94" t="s">
        <v>290</v>
      </c>
      <c r="C162" s="94" t="str">
        <f>C74</f>
        <v>SG-SRES-RPA-AD-DNS</v>
      </c>
      <c r="D162" s="94" t="str">
        <f>C70</f>
        <v>SG-DR00-RPA-UP-EID-Jump-Servers</v>
      </c>
      <c r="E162" s="96" t="s">
        <v>9</v>
      </c>
      <c r="F162" s="4" t="s">
        <v>2</v>
      </c>
      <c r="G162" s="4" t="s">
        <v>3</v>
      </c>
      <c r="H162" s="4" t="s">
        <v>4</v>
      </c>
    </row>
    <row r="163" spans="1:10" ht="34" x14ac:dyDescent="0.2">
      <c r="A163" s="47" t="str">
        <f>C30</f>
        <v>DRES00</v>
      </c>
      <c r="B163" s="47" t="s">
        <v>291</v>
      </c>
      <c r="C163" s="47" t="str">
        <f>C70</f>
        <v>SG-DR00-RPA-UP-EID-Jump-Servers</v>
      </c>
      <c r="D163" s="47" t="str">
        <f>C72</f>
        <v>SG-SRES-RPA-FileServers</v>
      </c>
      <c r="E163" s="98" t="s">
        <v>7</v>
      </c>
      <c r="F163" s="4" t="s">
        <v>2</v>
      </c>
      <c r="G163" s="4" t="s">
        <v>3</v>
      </c>
      <c r="H163" s="4" t="s">
        <v>4</v>
      </c>
    </row>
    <row r="164" spans="1:10" ht="34" x14ac:dyDescent="0.2">
      <c r="A164" s="47" t="str">
        <f>C30</f>
        <v>DRES00</v>
      </c>
      <c r="B164" s="47" t="s">
        <v>292</v>
      </c>
      <c r="C164" s="47" t="str">
        <f>C72</f>
        <v>SG-SRES-RPA-FileServers</v>
      </c>
      <c r="D164" s="47" t="str">
        <f>C70</f>
        <v>SG-DR00-RPA-UP-EID-Jump-Servers</v>
      </c>
      <c r="E164" s="98" t="s">
        <v>7</v>
      </c>
      <c r="F164" s="4" t="s">
        <v>2</v>
      </c>
      <c r="G164" s="4" t="s">
        <v>3</v>
      </c>
      <c r="H164" s="4" t="s">
        <v>4</v>
      </c>
    </row>
    <row r="165" spans="1:10" ht="16" x14ac:dyDescent="0.2">
      <c r="A165" s="47" t="str">
        <f>C30</f>
        <v>DRES00</v>
      </c>
      <c r="B165" s="47" t="s">
        <v>293</v>
      </c>
      <c r="C165" s="47" t="str">
        <f>C73</f>
        <v>SG-SRES-RPA-SQL</v>
      </c>
      <c r="D165" s="47" t="str">
        <f>C70</f>
        <v>SG-DR00-RPA-UP-EID-Jump-Servers</v>
      </c>
      <c r="E165" s="47" t="s">
        <v>68</v>
      </c>
      <c r="F165" s="4" t="s">
        <v>2</v>
      </c>
      <c r="G165" s="4" t="s">
        <v>3</v>
      </c>
      <c r="H165" s="4" t="s">
        <v>4</v>
      </c>
    </row>
    <row r="166" spans="1:10" ht="16" x14ac:dyDescent="0.2">
      <c r="A166" s="113" t="str">
        <f>C30</f>
        <v>DRES00</v>
      </c>
      <c r="B166" s="113" t="s">
        <v>294</v>
      </c>
      <c r="C166" s="113" t="str">
        <f>C70</f>
        <v>SG-DR00-RPA-UP-EID-Jump-Servers</v>
      </c>
      <c r="D166" s="47" t="str">
        <f>C79</f>
        <v>SG-SRES-RPA-WPAD-Servers</v>
      </c>
      <c r="E166" s="113" t="s">
        <v>137</v>
      </c>
      <c r="F166" s="103" t="s">
        <v>2</v>
      </c>
      <c r="G166" s="103" t="s">
        <v>3</v>
      </c>
      <c r="H166" s="103" t="s">
        <v>4</v>
      </c>
      <c r="J166" t="s">
        <v>309</v>
      </c>
    </row>
    <row r="167" spans="1:10" ht="16" x14ac:dyDescent="0.2">
      <c r="A167" s="107"/>
      <c r="B167" s="107"/>
      <c r="C167" s="107"/>
      <c r="D167" s="47" t="str">
        <f>C58</f>
        <v>HOST-SRES-RPA-WPAD-LB-VIP</v>
      </c>
      <c r="E167" s="107"/>
      <c r="F167" s="107"/>
      <c r="G167" s="107"/>
      <c r="H167" s="107"/>
    </row>
    <row r="168" spans="1:10" ht="16" x14ac:dyDescent="0.2">
      <c r="A168" s="47" t="str">
        <f>C30</f>
        <v>DRES00</v>
      </c>
      <c r="B168" s="47" t="s">
        <v>295</v>
      </c>
      <c r="C168" s="47" t="str">
        <f>C70</f>
        <v>SG-DR00-RPA-UP-EID-Jump-Servers</v>
      </c>
      <c r="D168" s="47" t="str">
        <f>C77</f>
        <v>SG-SRES-RPA-KMSServers</v>
      </c>
      <c r="E168" s="47" t="s">
        <v>298</v>
      </c>
      <c r="F168" s="4" t="s">
        <v>2</v>
      </c>
      <c r="G168" s="4" t="s">
        <v>3</v>
      </c>
      <c r="H168" s="4" t="s">
        <v>4</v>
      </c>
    </row>
    <row r="169" spans="1:10" ht="16" x14ac:dyDescent="0.2">
      <c r="A169" s="47" t="str">
        <f>C30</f>
        <v>DRES00</v>
      </c>
      <c r="B169" s="47" t="s">
        <v>296</v>
      </c>
      <c r="C169" s="47" t="str">
        <f>C77</f>
        <v>SG-SRES-RPA-KMSServers</v>
      </c>
      <c r="D169" s="47" t="str">
        <f>C70</f>
        <v>SG-DR00-RPA-UP-EID-Jump-Servers</v>
      </c>
      <c r="E169" s="47" t="s">
        <v>94</v>
      </c>
      <c r="F169" s="4" t="s">
        <v>2</v>
      </c>
      <c r="G169" s="4" t="s">
        <v>3</v>
      </c>
      <c r="H169" s="4" t="s">
        <v>4</v>
      </c>
    </row>
    <row r="170" spans="1:10" ht="34" x14ac:dyDescent="0.2">
      <c r="A170" s="47" t="str">
        <f>C30</f>
        <v>DRES00</v>
      </c>
      <c r="B170" s="47" t="s">
        <v>297</v>
      </c>
      <c r="C170" s="47" t="str">
        <f>C70</f>
        <v>SG-DR00-RPA-UP-EID-Jump-Servers</v>
      </c>
      <c r="D170" s="47" t="str">
        <f>C75</f>
        <v>SG-SRES-RPA-Horizon-Servers</v>
      </c>
      <c r="E170" s="98" t="s">
        <v>299</v>
      </c>
      <c r="F170" s="4" t="s">
        <v>2</v>
      </c>
      <c r="G170" s="4" t="s">
        <v>3</v>
      </c>
      <c r="H170" s="4" t="s">
        <v>4</v>
      </c>
    </row>
    <row r="171" spans="1:10" ht="16" x14ac:dyDescent="0.2"/>
    <row r="172" spans="1:10" ht="16" x14ac:dyDescent="0.2"/>
    <row r="173" spans="1:10" ht="16" x14ac:dyDescent="0.2"/>
    <row r="174" spans="1:10" ht="16" x14ac:dyDescent="0.2"/>
    <row r="175" spans="1:10" ht="16" x14ac:dyDescent="0.2"/>
    <row r="176" spans="1:10" ht="16" x14ac:dyDescent="0.2"/>
    <row r="177" ht="16" x14ac:dyDescent="0.2"/>
    <row r="178" ht="16" x14ac:dyDescent="0.2"/>
    <row r="179" ht="16" x14ac:dyDescent="0.2"/>
    <row r="180" ht="16" x14ac:dyDescent="0.2"/>
    <row r="181" ht="16" x14ac:dyDescent="0.2"/>
    <row r="182" ht="16" x14ac:dyDescent="0.2"/>
    <row r="183" ht="16" x14ac:dyDescent="0.2"/>
    <row r="184" ht="16" x14ac:dyDescent="0.2"/>
    <row r="185" ht="16" x14ac:dyDescent="0.2"/>
    <row r="186" ht="16" x14ac:dyDescent="0.2"/>
    <row r="187" ht="16" x14ac:dyDescent="0.2"/>
    <row r="188" ht="16" x14ac:dyDescent="0.2"/>
    <row r="189" ht="16" x14ac:dyDescent="0.2"/>
    <row r="190" ht="16" x14ac:dyDescent="0.2"/>
    <row r="191" ht="16" x14ac:dyDescent="0.2"/>
    <row r="192" ht="16" x14ac:dyDescent="0.2"/>
    <row r="193" ht="16" x14ac:dyDescent="0.2"/>
    <row r="194" ht="16" x14ac:dyDescent="0.2"/>
    <row r="195" ht="16" x14ac:dyDescent="0.2"/>
    <row r="196" ht="16" x14ac:dyDescent="0.2"/>
    <row r="197" ht="16" x14ac:dyDescent="0.2"/>
    <row r="198" ht="16" x14ac:dyDescent="0.2"/>
    <row r="199" ht="16" x14ac:dyDescent="0.2"/>
    <row r="200" ht="16" x14ac:dyDescent="0.2"/>
    <row r="201" ht="16" x14ac:dyDescent="0.2"/>
    <row r="202" ht="16" x14ac:dyDescent="0.2"/>
  </sheetData>
  <mergeCells count="123">
    <mergeCell ref="A166:A167"/>
    <mergeCell ref="B166:B167"/>
    <mergeCell ref="C166:C167"/>
    <mergeCell ref="E166:E167"/>
    <mergeCell ref="F166:F167"/>
    <mergeCell ref="G166:G167"/>
    <mergeCell ref="H166:H167"/>
    <mergeCell ref="A145:A146"/>
    <mergeCell ref="B145:B146"/>
    <mergeCell ref="E145:E146"/>
    <mergeCell ref="F145:F146"/>
    <mergeCell ref="G153:G154"/>
    <mergeCell ref="H153:H154"/>
    <mergeCell ref="I153:I154"/>
    <mergeCell ref="J153:J154"/>
    <mergeCell ref="G145:G146"/>
    <mergeCell ref="H145:H146"/>
    <mergeCell ref="J145:J146"/>
    <mergeCell ref="A153:A154"/>
    <mergeCell ref="B153:B154"/>
    <mergeCell ref="D153:D154"/>
    <mergeCell ref="E153:E154"/>
    <mergeCell ref="F153:F154"/>
    <mergeCell ref="A140:A141"/>
    <mergeCell ref="B140:B141"/>
    <mergeCell ref="E140:E141"/>
    <mergeCell ref="A143:A144"/>
    <mergeCell ref="F143:F144"/>
    <mergeCell ref="G143:G144"/>
    <mergeCell ref="H143:H144"/>
    <mergeCell ref="E143:E144"/>
    <mergeCell ref="C143:C144"/>
    <mergeCell ref="B143:B144"/>
    <mergeCell ref="A129:A130"/>
    <mergeCell ref="B129:B130"/>
    <mergeCell ref="E129:E130"/>
    <mergeCell ref="F131:F132"/>
    <mergeCell ref="G131:G132"/>
    <mergeCell ref="H131:H132"/>
    <mergeCell ref="E131:E132"/>
    <mergeCell ref="A131:A132"/>
    <mergeCell ref="B131:B132"/>
    <mergeCell ref="D131:D132"/>
    <mergeCell ref="A121:A122"/>
    <mergeCell ref="A123:A124"/>
    <mergeCell ref="B123:B124"/>
    <mergeCell ref="D123:D124"/>
    <mergeCell ref="E123:E124"/>
    <mergeCell ref="F123:F124"/>
    <mergeCell ref="H127:H128"/>
    <mergeCell ref="E127:E128"/>
    <mergeCell ref="B127:B128"/>
    <mergeCell ref="G127:G128"/>
    <mergeCell ref="G123:G124"/>
    <mergeCell ref="H123:H124"/>
    <mergeCell ref="F125:F126"/>
    <mergeCell ref="G125:G126"/>
    <mergeCell ref="H125:H126"/>
    <mergeCell ref="A127:A128"/>
    <mergeCell ref="C125:C126"/>
    <mergeCell ref="A125:A126"/>
    <mergeCell ref="B125:B126"/>
    <mergeCell ref="F127:F128"/>
    <mergeCell ref="E125:E126"/>
    <mergeCell ref="C10:C12"/>
    <mergeCell ref="D10:D12"/>
    <mergeCell ref="E10:E12"/>
    <mergeCell ref="A109:A110"/>
    <mergeCell ref="B109:B110"/>
    <mergeCell ref="D109:D110"/>
    <mergeCell ref="E109:E110"/>
    <mergeCell ref="E98:E99"/>
    <mergeCell ref="C98:C99"/>
    <mergeCell ref="B98:B99"/>
    <mergeCell ref="A98:A99"/>
    <mergeCell ref="J143:J144"/>
    <mergeCell ref="J140:J141"/>
    <mergeCell ref="J125:J126"/>
    <mergeCell ref="J127:J128"/>
    <mergeCell ref="J129:J130"/>
    <mergeCell ref="J131:J132"/>
    <mergeCell ref="J135:J136"/>
    <mergeCell ref="J109:J110"/>
    <mergeCell ref="F109:F110"/>
    <mergeCell ref="G109:G110"/>
    <mergeCell ref="H109:H110"/>
    <mergeCell ref="I109:I110"/>
    <mergeCell ref="F119:F120"/>
    <mergeCell ref="G119:G120"/>
    <mergeCell ref="H119:H120"/>
    <mergeCell ref="F121:F122"/>
    <mergeCell ref="G121:G122"/>
    <mergeCell ref="H121:H122"/>
    <mergeCell ref="F129:F130"/>
    <mergeCell ref="G129:G130"/>
    <mergeCell ref="H129:H130"/>
    <mergeCell ref="G140:G141"/>
    <mergeCell ref="H140:H141"/>
    <mergeCell ref="F140:F141"/>
    <mergeCell ref="K98:K99"/>
    <mergeCell ref="C135:C136"/>
    <mergeCell ref="B135:B136"/>
    <mergeCell ref="A135:A136"/>
    <mergeCell ref="I135:I136"/>
    <mergeCell ref="H135:H136"/>
    <mergeCell ref="G135:G136"/>
    <mergeCell ref="F135:F136"/>
    <mergeCell ref="E135:E136"/>
    <mergeCell ref="J98:J99"/>
    <mergeCell ref="I98:I99"/>
    <mergeCell ref="H98:H99"/>
    <mergeCell ref="G98:G99"/>
    <mergeCell ref="F98:F99"/>
    <mergeCell ref="J119:J120"/>
    <mergeCell ref="J121:J122"/>
    <mergeCell ref="J123:J124"/>
    <mergeCell ref="E121:E122"/>
    <mergeCell ref="A119:A120"/>
    <mergeCell ref="B119:B120"/>
    <mergeCell ref="C119:C120"/>
    <mergeCell ref="E119:E120"/>
    <mergeCell ref="D121:D122"/>
    <mergeCell ref="B121:B122"/>
  </mergeCells>
  <hyperlinks>
    <hyperlink ref="B3" r:id="rId1" xr:uid="{3FF72B5F-C7FD-E045-9992-F02D5DD2473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F03FA-5DC7-B942-8DED-015F38D9764A}">
  <dimension ref="A1:H32"/>
  <sheetViews>
    <sheetView workbookViewId="0">
      <selection activeCell="A33" sqref="A33"/>
    </sheetView>
  </sheetViews>
  <sheetFormatPr baseColWidth="10" defaultRowHeight="16" x14ac:dyDescent="0.2"/>
  <cols>
    <col min="1" max="1" width="41.83203125" customWidth="1"/>
    <col min="2" max="2" width="39.5" customWidth="1"/>
    <col min="3" max="3" width="14.5" customWidth="1"/>
    <col min="4" max="4" width="12" customWidth="1"/>
    <col min="5" max="5" width="38.33203125" customWidth="1"/>
    <col min="7" max="7" width="53.33203125" customWidth="1"/>
    <col min="8" max="8" width="53.83203125" customWidth="1"/>
  </cols>
  <sheetData>
    <row r="1" spans="1:8" x14ac:dyDescent="0.2">
      <c r="A1" s="3" t="s">
        <v>169</v>
      </c>
    </row>
    <row r="2" spans="1:8" s="3" customFormat="1" x14ac:dyDescent="0.2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39</v>
      </c>
      <c r="H2" s="3" t="s">
        <v>58</v>
      </c>
    </row>
    <row r="3" spans="1:8" ht="17" x14ac:dyDescent="0.2">
      <c r="A3" s="117" t="str">
        <f>'DRxx&amp;SRES&amp;PDR-FW-Rules-Template'!C61</f>
        <v>SG-DR00-RPA-UP-EID-FID-Desktop-Pool_PROD</v>
      </c>
      <c r="B3" s="118"/>
      <c r="C3" s="118"/>
      <c r="D3" s="118"/>
      <c r="E3" s="35" t="s">
        <v>129</v>
      </c>
      <c r="F3" s="107"/>
      <c r="G3" s="107" t="str">
        <f>'DRxx&amp;SRES&amp;PDR-FW-Rules-Template'!B61</f>
        <v>$SG_bots_xRxx_RPA_UP_EID_FID_Desktop_Pool_PROD_Name</v>
      </c>
      <c r="H3" s="35" t="s">
        <v>129</v>
      </c>
    </row>
    <row r="4" spans="1:8" ht="17" x14ac:dyDescent="0.2">
      <c r="A4" s="117"/>
      <c r="B4" s="118"/>
      <c r="C4" s="118"/>
      <c r="D4" s="118"/>
      <c r="E4" s="26" t="str">
        <f>'DRxx&amp;SRES&amp;PDR-FW-Rules-Template'!C41</f>
        <v>nld00FIDuppbb</v>
      </c>
      <c r="F4" s="107"/>
      <c r="G4" s="107"/>
      <c r="H4" s="31" t="str">
        <f>'DRxx&amp;SRES&amp;PDR-FW-Rules-Template'!B41</f>
        <v>$VM_botProd1_Name</v>
      </c>
    </row>
    <row r="5" spans="1:8" ht="17" x14ac:dyDescent="0.2">
      <c r="A5" s="102"/>
      <c r="B5" s="107"/>
      <c r="C5" s="107"/>
      <c r="D5" s="107"/>
      <c r="E5" s="26" t="str">
        <f>'DRxx&amp;SRES&amp;PDR-FW-Rules-Template'!C42</f>
        <v>nld00FIDuppsb</v>
      </c>
      <c r="F5" s="107"/>
      <c r="G5" s="107"/>
      <c r="H5" s="31" t="str">
        <f>'DRxx&amp;SRES&amp;PDR-FW-Rules-Template'!B42</f>
        <v>$VM_botProd2_Name</v>
      </c>
    </row>
    <row r="6" spans="1:8" ht="17" x14ac:dyDescent="0.2">
      <c r="A6" s="102"/>
      <c r="B6" s="107"/>
      <c r="C6" s="107"/>
      <c r="D6" s="107"/>
      <c r="E6" s="26" t="str">
        <f>'DRxx&amp;SRES&amp;PDR-FW-Rules-Template'!C43</f>
        <v>nld00FIDuppgb</v>
      </c>
      <c r="F6" s="107"/>
      <c r="G6" s="107"/>
      <c r="H6" s="31" t="str">
        <f>'DRxx&amp;SRES&amp;PDR-FW-Rules-Template'!B43</f>
        <v>$VM_botProd3_Name</v>
      </c>
    </row>
    <row r="7" spans="1:8" ht="17" x14ac:dyDescent="0.2">
      <c r="A7" s="117" t="str">
        <f>'DRxx&amp;SRES&amp;PDR-FW-Rules-Template'!C62</f>
        <v>SG-DR00-RPA-UP-EID-FID-Desktop-Pool_UAT</v>
      </c>
      <c r="B7" s="118"/>
      <c r="C7" s="118"/>
      <c r="D7" s="118"/>
      <c r="E7" s="35" t="s">
        <v>129</v>
      </c>
      <c r="F7" s="107"/>
      <c r="G7" s="107" t="str">
        <f>'DRxx&amp;SRES&amp;PDR-FW-Rules-Template'!B62</f>
        <v>$SG_bots_xRxx_RPA_UP_EID_FID_Desktop_Pool_UAT_Name</v>
      </c>
      <c r="H7" s="35" t="s">
        <v>129</v>
      </c>
    </row>
    <row r="8" spans="1:8" ht="17" x14ac:dyDescent="0.2">
      <c r="A8" s="117"/>
      <c r="B8" s="118"/>
      <c r="C8" s="118"/>
      <c r="D8" s="118"/>
      <c r="E8" s="26" t="str">
        <f>'DRxx&amp;SRES&amp;PDR-FW-Rules-Template'!C44</f>
        <v>nld00FIDupubb</v>
      </c>
      <c r="F8" s="107"/>
      <c r="G8" s="107"/>
      <c r="H8" s="31" t="str">
        <f>'DRxx&amp;SRES&amp;PDR-FW-Rules-Template'!B44</f>
        <v>$VM_botUat1_Name</v>
      </c>
    </row>
    <row r="9" spans="1:8" ht="17" x14ac:dyDescent="0.2">
      <c r="A9" s="117"/>
      <c r="B9" s="118"/>
      <c r="C9" s="118"/>
      <c r="D9" s="118"/>
      <c r="E9" s="26" t="str">
        <f>'DRxx&amp;SRES&amp;PDR-FW-Rules-Template'!C45</f>
        <v>nld00FIDupusb</v>
      </c>
      <c r="F9" s="107"/>
      <c r="G9" s="107"/>
      <c r="H9" s="31" t="str">
        <f>'DRxx&amp;SRES&amp;PDR-FW-Rules-Template'!B45</f>
        <v>$VM_botUat2_Name</v>
      </c>
    </row>
    <row r="10" spans="1:8" ht="17" x14ac:dyDescent="0.2">
      <c r="A10" s="107"/>
      <c r="B10" s="107"/>
      <c r="C10" s="107"/>
      <c r="D10" s="107"/>
      <c r="E10" s="26" t="str">
        <f>'DRxx&amp;SRES&amp;PDR-FW-Rules-Template'!C46</f>
        <v>nld00FIDupugb</v>
      </c>
      <c r="F10" s="107"/>
      <c r="G10" s="107"/>
      <c r="H10" s="31" t="str">
        <f>'DRxx&amp;SRES&amp;PDR-FW-Rules-Template'!B46</f>
        <v>$VM_botUat3_Name</v>
      </c>
    </row>
    <row r="11" spans="1:8" ht="17" x14ac:dyDescent="0.2">
      <c r="A11" s="117" t="str">
        <f>'DRxx&amp;SRES&amp;PDR-FW-Rules-Template'!C63</f>
        <v>SG-DR00-RPA-UP-EID-FID-Desktop-Pool_DEV</v>
      </c>
      <c r="B11" s="118"/>
      <c r="C11" s="118"/>
      <c r="D11" s="118"/>
      <c r="E11" s="35" t="s">
        <v>129</v>
      </c>
      <c r="F11" s="107"/>
      <c r="G11" s="107" t="str">
        <f>'DRxx&amp;SRES&amp;PDR-FW-Rules-Template'!B63</f>
        <v>$SG_bots_xRxx_RPA_UP_EID_FID_Desktop_Pool_DEV_Name</v>
      </c>
      <c r="H11" s="35" t="s">
        <v>129</v>
      </c>
    </row>
    <row r="12" spans="1:8" ht="17" x14ac:dyDescent="0.2">
      <c r="A12" s="117"/>
      <c r="B12" s="118"/>
      <c r="C12" s="118"/>
      <c r="D12" s="118"/>
      <c r="E12" s="26" t="str">
        <f>'DRxx&amp;SRES&amp;PDR-FW-Rules-Template'!C47</f>
        <v>nld00FIDupdbb</v>
      </c>
      <c r="F12" s="107"/>
      <c r="G12" s="107"/>
      <c r="H12" s="31" t="str">
        <f>'DRxx&amp;SRES&amp;PDR-FW-Rules-Template'!B47</f>
        <v>$VM_botDev1_Name</v>
      </c>
    </row>
    <row r="13" spans="1:8" ht="17" x14ac:dyDescent="0.2">
      <c r="A13" s="117"/>
      <c r="B13" s="118"/>
      <c r="C13" s="118"/>
      <c r="D13" s="118"/>
      <c r="E13" s="26" t="str">
        <f>'DRxx&amp;SRES&amp;PDR-FW-Rules-Template'!C48</f>
        <v>nld00FIDupdsb</v>
      </c>
      <c r="F13" s="107"/>
      <c r="G13" s="107"/>
      <c r="H13" s="31" t="str">
        <f>'DRxx&amp;SRES&amp;PDR-FW-Rules-Template'!B48</f>
        <v>$VM_botDev2_Name</v>
      </c>
    </row>
    <row r="14" spans="1:8" ht="17" x14ac:dyDescent="0.2">
      <c r="A14" s="107"/>
      <c r="B14" s="107"/>
      <c r="C14" s="107"/>
      <c r="D14" s="107"/>
      <c r="E14" s="26" t="str">
        <f>'DRxx&amp;SRES&amp;PDR-FW-Rules-Template'!C49</f>
        <v>nld00FIDupdgb</v>
      </c>
      <c r="F14" s="107"/>
      <c r="G14" s="107"/>
      <c r="H14" s="31" t="str">
        <f>'DRxx&amp;SRES&amp;PDR-FW-Rules-Template'!B49</f>
        <v>$VM_botDev3_Name</v>
      </c>
    </row>
    <row r="15" spans="1:8" ht="17" x14ac:dyDescent="0.2">
      <c r="A15" s="117" t="str">
        <f>'DRxx&amp;SRES&amp;PDR-FW-Rules-Template'!C64</f>
        <v>SG-DR00-RPA-UP-EID-FID-Pool-Images</v>
      </c>
      <c r="B15" s="118"/>
      <c r="C15" s="118"/>
      <c r="D15" s="118"/>
      <c r="E15" s="35" t="s">
        <v>129</v>
      </c>
      <c r="F15" s="107"/>
      <c r="G15" s="107" t="str">
        <f>'DRxx&amp;SRES&amp;PDR-FW-Rules-Template'!B64</f>
        <v>$SG_bots_xRxx_RPA_UP_EID_FID_Pool_Images_Name</v>
      </c>
      <c r="H15" s="35" t="s">
        <v>129</v>
      </c>
    </row>
    <row r="16" spans="1:8" ht="17" x14ac:dyDescent="0.2">
      <c r="A16" s="107"/>
      <c r="B16" s="107"/>
      <c r="C16" s="107"/>
      <c r="D16" s="107"/>
      <c r="E16" s="26" t="str">
        <f>'DRxx&amp;SRES&amp;PDR-FW-Rules-Template'!C50</f>
        <v>nld00FIDupgld</v>
      </c>
      <c r="F16" s="107"/>
      <c r="G16" s="107"/>
      <c r="H16" s="31" t="str">
        <f>'DRxx&amp;SRES&amp;PDR-FW-Rules-Template'!B50</f>
        <v>$VM_PoolImg_Name</v>
      </c>
    </row>
    <row r="17" spans="1:8" x14ac:dyDescent="0.2">
      <c r="A17" s="114" t="str">
        <f>'DRxx&amp;SRES&amp;PDR-FW-Rules-Template'!C65</f>
        <v>SG-DR00-RPA-UP-EID-FID-Desktop-Pool</v>
      </c>
      <c r="B17" s="22" t="str">
        <f>A3</f>
        <v>SG-DR00-RPA-UP-EID-FID-Desktop-Pool_PROD</v>
      </c>
      <c r="C17" s="1"/>
      <c r="D17" s="1"/>
      <c r="E17" s="2"/>
      <c r="G17" s="115" t="str">
        <f>'DRxx&amp;SRES&amp;PDR-FW-Rules-Template'!B65</f>
        <v>$SG_bots_xRxx_RPA_UP_EID_FID_Desktop_Pool_Name</v>
      </c>
      <c r="H17" t="s">
        <v>192</v>
      </c>
    </row>
    <row r="18" spans="1:8" x14ac:dyDescent="0.2">
      <c r="A18" s="115"/>
      <c r="B18" s="22" t="str">
        <f>A7</f>
        <v>SG-DR00-RPA-UP-EID-FID-Desktop-Pool_UAT</v>
      </c>
      <c r="C18" s="1"/>
      <c r="D18" s="1"/>
      <c r="E18" s="2"/>
      <c r="G18" s="115"/>
      <c r="H18" t="s">
        <v>193</v>
      </c>
    </row>
    <row r="19" spans="1:8" ht="17" x14ac:dyDescent="0.2">
      <c r="A19" s="115"/>
      <c r="B19" s="26" t="str">
        <f>A11</f>
        <v>SG-DR00-RPA-UP-EID-FID-Desktop-Pool_DEV</v>
      </c>
      <c r="C19" s="1"/>
      <c r="D19" s="1"/>
      <c r="E19" s="1"/>
      <c r="G19" s="115"/>
      <c r="H19" s="23" t="s">
        <v>194</v>
      </c>
    </row>
    <row r="20" spans="1:8" ht="17" x14ac:dyDescent="0.2">
      <c r="A20" s="116" t="str">
        <f>'DRxx&amp;SRES&amp;PDR-FW-Rules-Template'!C66</f>
        <v>SG-DR00-RPA-UP-EID-OrcServers</v>
      </c>
      <c r="B20" s="27" t="str">
        <f>'DRxx&amp;SRES&amp;PDR-FW-Rules-Template'!C67</f>
        <v>SG-DR00-RPA-UP-EID-OrcDevSrv</v>
      </c>
      <c r="C20" s="23"/>
      <c r="D20" s="23"/>
      <c r="E20" s="23"/>
      <c r="G20" s="115" t="str">
        <f>'DRxx&amp;SRES&amp;PDR-FW-Rules-Template'!B66</f>
        <v>$SG_orc_xDxx_RPA_UP_EID_OrcServers_Name</v>
      </c>
      <c r="H20" t="str">
        <f>'DRxx&amp;SRES&amp;PDR-FW-Rules-Template'!B67</f>
        <v>$SG_orcDevSrv_Name</v>
      </c>
    </row>
    <row r="21" spans="1:8" ht="17" x14ac:dyDescent="0.2">
      <c r="A21" s="115"/>
      <c r="B21" s="27" t="str">
        <f>'DRxx&amp;SRES&amp;PDR-FW-Rules-Template'!C68</f>
        <v>SG-DR00-RPA-UP-EID-OrcUatSrv</v>
      </c>
      <c r="G21" s="115"/>
      <c r="H21" t="str">
        <f>'DRxx&amp;SRES&amp;PDR-FW-Rules-Template'!B68</f>
        <v>$SG_orcUatSrv_Name</v>
      </c>
    </row>
    <row r="22" spans="1:8" ht="17" x14ac:dyDescent="0.2">
      <c r="A22" s="115"/>
      <c r="B22" s="27" t="str">
        <f>'DRxx&amp;SRES&amp;PDR-FW-Rules-Template'!C69</f>
        <v>SG-DR00-RPA-UP-EID-OrcProdSrv</v>
      </c>
      <c r="G22" s="115"/>
      <c r="H22" t="str">
        <f>'DRxx&amp;SRES&amp;PDR-FW-Rules-Template'!B69</f>
        <v>$SG_orcProdSrv_Name</v>
      </c>
    </row>
    <row r="23" spans="1:8" x14ac:dyDescent="0.2">
      <c r="A23" s="25" t="str">
        <f>'DRxx&amp;SRES&amp;PDR-FW-Rules-Template'!C67</f>
        <v>SG-DR00-RPA-UP-EID-OrcDevSrv</v>
      </c>
      <c r="B23" s="37" t="str">
        <f>'DRxx&amp;SRES&amp;PDR-FW-Rules-Template'!C36</f>
        <v>nld00EIDupdor01</v>
      </c>
      <c r="G23" t="str">
        <f>'DRxx&amp;SRES&amp;PDR-FW-Rules-Template'!B67</f>
        <v>$SG_orcDevSrv_Name</v>
      </c>
      <c r="H23" s="31" t="str">
        <f>'DRxx&amp;SRES&amp;PDR-FW-Rules-Template'!B36</f>
        <v>$VM_orcDev_Name</v>
      </c>
    </row>
    <row r="24" spans="1:8" x14ac:dyDescent="0.2">
      <c r="A24" s="25" t="str">
        <f>'DRxx&amp;SRES&amp;PDR-FW-Rules-Template'!C68</f>
        <v>SG-DR00-RPA-UP-EID-OrcUatSrv</v>
      </c>
      <c r="B24" s="37" t="str">
        <f>'DRxx&amp;SRES&amp;PDR-FW-Rules-Template'!C37</f>
        <v>nld00EIDupuor01</v>
      </c>
      <c r="G24" t="str">
        <f>'DRxx&amp;SRES&amp;PDR-FW-Rules-Template'!B68</f>
        <v>$SG_orcUatSrv_Name</v>
      </c>
      <c r="H24" s="31" t="str">
        <f>'DRxx&amp;SRES&amp;PDR-FW-Rules-Template'!B37</f>
        <v>$VM_orcUat_Name</v>
      </c>
    </row>
    <row r="25" spans="1:8" x14ac:dyDescent="0.2">
      <c r="A25" s="25" t="str">
        <f>'DRxx&amp;SRES&amp;PDR-FW-Rules-Template'!C69</f>
        <v>SG-DR00-RPA-UP-EID-OrcProdSrv</v>
      </c>
      <c r="B25" s="37" t="str">
        <f>'DRxx&amp;SRES&amp;PDR-FW-Rules-Template'!C38</f>
        <v>nld00EIDuppor01</v>
      </c>
      <c r="G25" t="str">
        <f>'DRxx&amp;SRES&amp;PDR-FW-Rules-Template'!B69</f>
        <v>$SG_orcProdSrv_Name</v>
      </c>
      <c r="H25" s="31" t="str">
        <f>'DRxx&amp;SRES&amp;PDR-FW-Rules-Template'!B38</f>
        <v>$VM_orcProd_Name</v>
      </c>
    </row>
    <row r="26" spans="1:8" ht="17" x14ac:dyDescent="0.2">
      <c r="A26" s="119" t="str">
        <f>'DRxx&amp;SRES&amp;PDR-FW-Rules-Template'!C70</f>
        <v>SG-DR00-RPA-UP-EID-Jump-Servers</v>
      </c>
      <c r="B26" s="107"/>
      <c r="C26" s="107"/>
      <c r="D26" s="107"/>
      <c r="E26" s="51" t="s">
        <v>129</v>
      </c>
      <c r="F26" s="107"/>
      <c r="G26" s="107" t="str">
        <f>'DRxx&amp;SRES&amp;PDR-FW-Rules-Template'!B70</f>
        <v>$SG_DRxx_RPA_EID_Jump_Servers_Name</v>
      </c>
      <c r="H26" t="s">
        <v>129</v>
      </c>
    </row>
    <row r="27" spans="1:8" x14ac:dyDescent="0.2">
      <c r="A27" s="107"/>
      <c r="B27" s="107"/>
      <c r="C27" s="107"/>
      <c r="D27" s="107"/>
      <c r="E27" s="25" t="str">
        <f>'DRxx&amp;SRES&amp;PDR-FW-Rules-Template'!C51</f>
        <v>nld00EIDupjmp</v>
      </c>
      <c r="F27" s="107"/>
      <c r="G27" s="107"/>
      <c r="H27" t="str">
        <f>'DRxx&amp;SRES&amp;PDR-FW-Rules-Template'!B51</f>
        <v>$VM_DRES_JumpHosts_Name</v>
      </c>
    </row>
    <row r="29" spans="1:8" x14ac:dyDescent="0.2">
      <c r="A29" s="3" t="s">
        <v>168</v>
      </c>
    </row>
    <row r="30" spans="1:8" x14ac:dyDescent="0.2">
      <c r="A30" s="3" t="s">
        <v>14</v>
      </c>
      <c r="B30" t="s">
        <v>170</v>
      </c>
    </row>
    <row r="31" spans="1:8" s="31" customFormat="1" x14ac:dyDescent="0.2">
      <c r="A31" s="37" t="str">
        <f>'DRxx&amp;SRES&amp;PDR-FW-Rules-Template'!C57</f>
        <v>HOST-DR00-RPA-OrcSrv-EID-HA-VIP</v>
      </c>
      <c r="B31" s="37" t="str">
        <f>'DRxx&amp;SRES&amp;PDR-FW-Rules-Template'!C22</f>
        <v>100.79.244.x or 100.72.x.x</v>
      </c>
      <c r="G31" s="31" t="str">
        <f>'DRxx&amp;SRES&amp;PDR-FW-Rules-Template'!B57</f>
        <v>$HOST_xRES_RPA_OrcSrv_EID_HA_VIP_Name</v>
      </c>
      <c r="H31" s="31" t="str">
        <f>'DRxx&amp;SRES&amp;PDR-FW-Rules-Template'!B22</f>
        <v>$LB_OrcProdSrv_IP</v>
      </c>
    </row>
    <row r="32" spans="1:8" x14ac:dyDescent="0.2">
      <c r="A32" s="25" t="str">
        <f>'DRxx&amp;SRES&amp;PDR-FW-Rules-Template'!C56</f>
        <v>HOST-DR00-RPA-LB1-PrimaryIP</v>
      </c>
      <c r="B32" s="25" t="str">
        <f>'DRxx&amp;SRES&amp;PDR-FW-Rules-Template'!C23</f>
        <v>100.72.x.x</v>
      </c>
    </row>
  </sheetData>
  <mergeCells count="34">
    <mergeCell ref="G26:G27"/>
    <mergeCell ref="A26:A27"/>
    <mergeCell ref="B26:B27"/>
    <mergeCell ref="C26:C27"/>
    <mergeCell ref="D26:D27"/>
    <mergeCell ref="F26:F27"/>
    <mergeCell ref="F11:F14"/>
    <mergeCell ref="F15:F16"/>
    <mergeCell ref="G11:G14"/>
    <mergeCell ref="G15:G16"/>
    <mergeCell ref="A11:A14"/>
    <mergeCell ref="B11:B14"/>
    <mergeCell ref="C11:C14"/>
    <mergeCell ref="D11:D14"/>
    <mergeCell ref="A15:A16"/>
    <mergeCell ref="B15:B16"/>
    <mergeCell ref="C15:C16"/>
    <mergeCell ref="D15:D16"/>
    <mergeCell ref="A17:A19"/>
    <mergeCell ref="G17:G19"/>
    <mergeCell ref="A20:A22"/>
    <mergeCell ref="G20:G22"/>
    <mergeCell ref="A3:A6"/>
    <mergeCell ref="B3:B6"/>
    <mergeCell ref="C3:C6"/>
    <mergeCell ref="D3:D6"/>
    <mergeCell ref="F3:F6"/>
    <mergeCell ref="G3:G6"/>
    <mergeCell ref="A7:A10"/>
    <mergeCell ref="B7:B10"/>
    <mergeCell ref="C7:C10"/>
    <mergeCell ref="D7:D10"/>
    <mergeCell ref="F7:F10"/>
    <mergeCell ref="G7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DRxx&amp;SRES&amp;PDR-FW-Rules-Template</vt:lpstr>
      <vt:lpstr>Security Groups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Yevgeniy Steblyanko</cp:lastModifiedBy>
  <dcterms:created xsi:type="dcterms:W3CDTF">2019-04-08T12:36:44Z</dcterms:created>
  <dcterms:modified xsi:type="dcterms:W3CDTF">2020-10-23T11:29:53Z</dcterms:modified>
</cp:coreProperties>
</file>