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32980" windowHeight="1774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Gradebook!$A$1:$AH$28</definedName>
    <definedName name="_xlnm.Print_Area" localSheetId="2">Grades!$A$1:$J$56</definedName>
    <definedName name="_xlnm.Print_Area" localSheetId="1">Names!$A$1:$H$109</definedName>
    <definedName name="displayID">Gradebook!$AK$24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1" l="1"/>
  <c r="N28" i="1"/>
  <c r="N27" i="1"/>
  <c r="M26" i="1"/>
  <c r="M28" i="1"/>
  <c r="M27" i="1"/>
  <c r="L26" i="1"/>
  <c r="L28" i="1"/>
  <c r="L27" i="1"/>
  <c r="W26" i="1"/>
  <c r="W28" i="1"/>
  <c r="W27" i="1"/>
  <c r="V26" i="1"/>
  <c r="V28" i="1"/>
  <c r="V27" i="1"/>
  <c r="U26" i="1"/>
  <c r="U28" i="1"/>
  <c r="U27" i="1"/>
  <c r="T26" i="1"/>
  <c r="T28" i="1"/>
  <c r="T27" i="1"/>
  <c r="S26" i="1"/>
  <c r="S28" i="1"/>
  <c r="R26" i="1"/>
  <c r="R28" i="1"/>
  <c r="S27" i="1"/>
  <c r="R27" i="1"/>
  <c r="Q26" i="1"/>
  <c r="Q28" i="1"/>
  <c r="Q27" i="1"/>
  <c r="K26" i="1"/>
  <c r="K28" i="1"/>
  <c r="K27" i="1"/>
  <c r="AD26" i="1"/>
  <c r="AD27" i="1"/>
  <c r="AD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K24" i="1"/>
  <c r="AG25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18" i="2"/>
  <c r="A21" i="2"/>
  <c r="A20" i="2"/>
  <c r="A14" i="2"/>
  <c r="A17" i="2"/>
  <c r="A23" i="2"/>
  <c r="A24" i="2"/>
  <c r="AH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Z26" i="1"/>
  <c r="Z28" i="1"/>
  <c r="AA26" i="1"/>
  <c r="AA28" i="1"/>
  <c r="AB26" i="1"/>
  <c r="AB28" i="1"/>
  <c r="AC26" i="1"/>
  <c r="AC27" i="1"/>
  <c r="AE26" i="1"/>
  <c r="AE28" i="1"/>
  <c r="C26" i="1"/>
  <c r="C28" i="1"/>
  <c r="AF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AA27" i="1"/>
  <c r="AE27" i="1"/>
  <c r="J27" i="1"/>
  <c r="E27" i="1"/>
  <c r="D27" i="1"/>
  <c r="C27" i="1"/>
  <c r="AB27" i="1"/>
  <c r="F27" i="1"/>
  <c r="H27" i="1"/>
  <c r="AC28" i="1"/>
  <c r="AH24" i="1"/>
  <c r="AH20" i="1"/>
  <c r="AH16" i="1"/>
  <c r="AH23" i="1"/>
  <c r="AH19" i="1"/>
  <c r="AH15" i="1"/>
  <c r="AH22" i="1"/>
  <c r="AH18" i="1"/>
  <c r="AH14" i="1"/>
  <c r="AH21" i="1"/>
  <c r="AH17" i="1"/>
  <c r="AH13" i="1"/>
  <c r="B12" i="1"/>
  <c r="B53" i="2"/>
  <c r="B54" i="2"/>
  <c r="C13" i="2"/>
  <c r="C17" i="2"/>
  <c r="C21" i="2"/>
  <c r="C22" i="2"/>
  <c r="AG26" i="1"/>
  <c r="B55" i="2"/>
  <c r="AG27" i="1"/>
  <c r="B30" i="2"/>
  <c r="C14" i="2"/>
  <c r="C18" i="2"/>
  <c r="B56" i="2"/>
  <c r="C15" i="2"/>
  <c r="C19" i="2"/>
  <c r="C23" i="2"/>
  <c r="AG28" i="1"/>
  <c r="B31" i="2"/>
  <c r="AH12" i="1"/>
  <c r="C12" i="2"/>
  <c r="C16" i="2"/>
  <c r="C20" i="2"/>
  <c r="C24" i="2"/>
  <c r="B13" i="1"/>
  <c r="Z27" i="1"/>
  <c r="G27" i="1"/>
  <c r="AH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<sst xmlns="http://schemas.openxmlformats.org/spreadsheetml/2006/main" count="203" uniqueCount="155">
  <si>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</si>
  <si>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</si>
  <si>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</si>
  <si>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</si>
  <si>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</si>
  <si>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</si>
  <si>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</si>
  <si>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</si>
  <si>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</si>
  <si>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</si>
  <si>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</si>
  <si>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</si>
  <si>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</si>
  <si>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</si>
  <si>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</si>
  <si>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</si>
  <si>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</si>
  <si>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</si>
  <si>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</si>
  <si>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</si>
  <si>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</si>
  <si>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</si>
  <si>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</si>
  <si>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</si>
  <si>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</si>
  <si>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</si>
  <si>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</si>
  <si>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</si>
  <si>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</si>
  <si>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</si>
  <si>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</si>
  <si>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</si>
  <si>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</si>
  <si>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</si>
  <si>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</si>
  <si>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</si>
  <si>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</si>
  <si>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</si>
  <si>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</si>
  <si>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</si>
  <si>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</si>
  <si>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</si>
  <si>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</si>
  <si>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</si>
  <si>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</si>
  <si>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</si>
  <si>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</si>
  <si>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</si>
  <si>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</si>
  <si>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</si>
  <si>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</si>
  <si>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</si>
  <si>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</si>
  <si>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</si>
  <si>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</si>
  <si>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</si>
  <si>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</si>
  <si>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</si>
  <si>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</si>
  <si>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</si>
  <si>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</si>
  <si>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</si>
  <si>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</si>
  <si>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</si>
  <si>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</si>
  <si>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</si>
  <si>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</si>
  <si>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</si>
  <si>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</si>
  <si>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</si>
  <si>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</si>
  <si>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</si>
  <si>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</si>
  <si>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</si>
  <si>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</si>
  <si>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</si>
  <si>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</si>
  <si>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</si>
  <si>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</si>
  <si>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</si>
  <si>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</si>
  <si>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</si>
  <si>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</si>
  <si>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</si>
  <si>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</si>
  <si>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</si>
  <si>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</si>
  <si>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</si>
  <si>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</si>
  <si>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</si>
  <si>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</si>
  <si>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</si>
  <si>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</si>
  <si>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</si>
  <si>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</si>
  <si>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</si>
  <si>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</si>
  <si>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</si>
  <si>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</si>
  <si>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</si>
  <si>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</si>
  <si>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</si>
  <si>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</si>
  <si>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</si>
  <si>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</si>
  <si>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</si>
  <si>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</si>
  <si>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</si>
  <si>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</si>
  <si>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</si>
  <si>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</si>
  <si>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</si>
  <si>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</si>
  <si>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</si>
  <si>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</si>
  <si>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</si>
  <si>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</si>
  <si>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</si>
  <si>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</si>
  <si>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</si>
  <si>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</si>
  <si>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</si>
  <si>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</si>
  <si>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</si>
  <si>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</si>
  <si>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</si>
  <si>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</si>
  <si>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</si>
  <si>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</si>
  <si>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</si>
  <si>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</si>
  <si>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</si>
  <si>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</si>
  <si>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</si>
  <si>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</si>
  <si>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</si>
  <si>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</si>
  <si>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</si>
  <si>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</si>
  <si>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</si>
  <si>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</si>
  <si>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</si>
  <si>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</si>
  <si>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</si>
  <si>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</si>
  <si>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</si>
  <si>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</si>
  <si>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</si>
  <si>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</si>
  <si>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</si>
  <si>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</si>
  <si>
    <t>Tarea 2</t>
  </si>
  <si>
    <t>Pruebita 2</t>
  </si>
  <si>
    <t>Tarea 3</t>
  </si>
  <si>
    <t>Pruebita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</si>
</sst>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10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0.0</c:v>
                </c:pt>
                <c:pt idx="11">
                  <c:v>2.0</c:v>
                </c:pt>
                <c:pt idx="1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217232"/>
        <c:axId val="-2113209392"/>
      </c:barChart>
      <c:catAx>
        <c:axId val="-211321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211320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20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2113217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165100</xdr:colOff>
          <xdr:row>25</xdr:row>
          <xdr:rowOff>114300</xdr:rowOff>
        </xdr:from>
        <xdr:to>
          <xdr:col>35</xdr:col>
          <xdr:colOff>937211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1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35</xdr:col>
      <xdr:colOff>0</xdr:colOff>
      <xdr:row>0</xdr:row>
      <xdr:rowOff>41910</xdr:rowOff>
    </xdr:from>
    <xdr:to>
      <xdr:col>35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K28"/>
  <sheetViews>
    <sheetView showGridLines="0" tabSelected="1" topLeftCell="B1" workbookViewId="0">
      <selection activeCell="O32" sqref="O32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20" width="7" style="3" customWidth="1"/>
    <col min="21" max="23" width="8.33203125" style="3" customWidth="1"/>
    <col min="24" max="31" width="7" style="3" customWidth="1"/>
    <col min="32" max="32" width="8.5" style="3" customWidth="1"/>
    <col min="33" max="33" width="7.5" style="3" customWidth="1"/>
    <col min="34" max="34" width="8.83203125" style="3"/>
    <col min="35" max="35" width="5.33203125" style="3" customWidth="1"/>
    <col min="36" max="36" width="20.5" style="3" customWidth="1"/>
    <col min="37" max="16384" width="8.83203125" style="3"/>
  </cols>
  <sheetData>
    <row r="1" spans="1:36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J1" s="15"/>
    </row>
    <row r="2" spans="1:36" ht="14" x14ac:dyDescent="0.15">
      <c r="A2" s="2"/>
      <c r="B2" s="12" t="s">
        <v>132</v>
      </c>
      <c r="F2" s="4"/>
      <c r="AJ2" s="46" t="s">
        <v>69</v>
      </c>
    </row>
    <row r="3" spans="1:36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J3" s="22" t="s">
        <v>53</v>
      </c>
    </row>
    <row r="4" spans="1:36" ht="14" x14ac:dyDescent="0.15">
      <c r="A4" s="2"/>
      <c r="B4" s="11" t="s">
        <v>134</v>
      </c>
      <c r="F4" s="4"/>
      <c r="AD4" s="80" t="s">
        <v>76</v>
      </c>
      <c r="AE4" s="81" t="s">
        <v>77</v>
      </c>
    </row>
    <row r="5" spans="1:36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6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4"/>
    </row>
    <row r="7" spans="1:36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/>
      <c r="U7" s="96"/>
      <c r="V7" s="96"/>
      <c r="W7" s="96"/>
      <c r="X7" s="96" t="s">
        <v>145</v>
      </c>
      <c r="Y7" s="96"/>
      <c r="Z7" s="95"/>
      <c r="AA7" s="95" t="s">
        <v>141</v>
      </c>
      <c r="AB7" s="95"/>
      <c r="AC7" s="95"/>
      <c r="AD7" s="95"/>
      <c r="AE7" s="95"/>
      <c r="AF7" s="4"/>
    </row>
    <row r="8" spans="1:36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152</v>
      </c>
      <c r="T8" s="91" t="s">
        <v>154</v>
      </c>
      <c r="U8" s="91" t="s">
        <v>150</v>
      </c>
      <c r="V8" s="91" t="s">
        <v>151</v>
      </c>
      <c r="W8" s="91" t="s">
        <v>153</v>
      </c>
      <c r="X8" s="91" t="s">
        <v>143</v>
      </c>
      <c r="Y8" s="91" t="s">
        <v>144</v>
      </c>
      <c r="Z8" s="91" t="s">
        <v>146</v>
      </c>
      <c r="AA8" s="91" t="s">
        <v>121</v>
      </c>
      <c r="AB8" s="91" t="s">
        <v>122</v>
      </c>
      <c r="AC8" s="91" t="s">
        <v>123</v>
      </c>
      <c r="AD8" s="91" t="s">
        <v>124</v>
      </c>
      <c r="AE8" s="79" t="s">
        <v>2</v>
      </c>
      <c r="AF8" s="4"/>
    </row>
    <row r="9" spans="1:36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>
        <v>20</v>
      </c>
      <c r="U9" s="14">
        <v>50</v>
      </c>
      <c r="V9" s="14">
        <v>50</v>
      </c>
      <c r="W9" s="14">
        <v>50</v>
      </c>
      <c r="X9" s="14"/>
      <c r="Y9" s="14"/>
      <c r="Z9" s="14">
        <v>150</v>
      </c>
      <c r="AA9" s="14">
        <v>150</v>
      </c>
      <c r="AB9" s="14">
        <v>150</v>
      </c>
      <c r="AC9" s="14">
        <v>150</v>
      </c>
      <c r="AD9" s="14">
        <v>150</v>
      </c>
      <c r="AE9" s="14">
        <v>1000</v>
      </c>
      <c r="AF9" s="34" t="s">
        <v>66</v>
      </c>
      <c r="AG9" s="78">
        <v>0</v>
      </c>
      <c r="AJ9" s="83" t="s">
        <v>79</v>
      </c>
    </row>
    <row r="10" spans="1:36" ht="6" customHeight="1" x14ac:dyDescent="0.15"/>
    <row r="11" spans="1:36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8" t="s">
        <v>3</v>
      </c>
      <c r="AG11" s="8" t="s">
        <v>5</v>
      </c>
      <c r="AH11" s="8" t="s">
        <v>11</v>
      </c>
      <c r="AJ11" s="82" t="s">
        <v>80</v>
      </c>
    </row>
    <row r="12" spans="1:36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J12" s="77">
        <v>1</v>
      </c>
      <c r="K12" s="77">
        <v>1</v>
      </c>
      <c r="L12" s="77">
        <v>1</v>
      </c>
      <c r="M12" s="77">
        <v>1</v>
      </c>
      <c r="N12" s="77">
        <v>1</v>
      </c>
      <c r="O12" s="77"/>
      <c r="P12" s="77"/>
      <c r="Q12" s="77"/>
      <c r="R12" s="77">
        <v>1</v>
      </c>
      <c r="S12" s="77">
        <v>0.91</v>
      </c>
      <c r="T12" s="77">
        <v>0.95</v>
      </c>
      <c r="U12" s="77">
        <v>1</v>
      </c>
      <c r="V12" s="77">
        <v>1</v>
      </c>
      <c r="W12" s="77">
        <v>1</v>
      </c>
      <c r="X12" s="77" t="s">
        <v>147</v>
      </c>
      <c r="Y12" s="77"/>
      <c r="Z12" s="77"/>
      <c r="AA12" s="77">
        <v>0.97499999999999998</v>
      </c>
      <c r="AB12" s="77">
        <v>0.94499999999999995</v>
      </c>
      <c r="AC12" s="77">
        <v>1.01</v>
      </c>
      <c r="AD12" s="77"/>
      <c r="AE12" s="77"/>
      <c r="AF12" s="71">
        <f t="shared" ref="AF12:AF25" si="0">IF(SUM(C12:AE12)=0,"",SUMPRODUCT(C12:AE12,$C$9:$AE$9))</f>
        <v>824</v>
      </c>
      <c r="AG12" s="72">
        <f t="shared" ref="AG12:AG25" si="1">IF(SUM(C12:AE12)=0,"",$AG$9+AF12/(SUMIF(C12:AE12,"&lt;&gt;",$C$9:$AE$9)-SUMIF(C12:AE12,"=E",$C$9:$AE$9)))</f>
        <v>0.98095238095238091</v>
      </c>
      <c r="AH12" s="73" t="str">
        <f>IF(AG12="","",INDEX(Grades!$B$12:$B$24,MATCH(AG12,Grades!$A$12:$A$24,1)))</f>
        <v>A+</v>
      </c>
      <c r="AJ12" s="82" t="s">
        <v>85</v>
      </c>
    </row>
    <row r="13" spans="1:36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>
        <v>0.7</v>
      </c>
      <c r="H13" s="77">
        <v>1</v>
      </c>
      <c r="I13" s="77">
        <v>1</v>
      </c>
      <c r="J13" s="77">
        <v>1</v>
      </c>
      <c r="K13" s="77">
        <v>1</v>
      </c>
      <c r="L13" s="77">
        <v>0.85</v>
      </c>
      <c r="M13" s="77">
        <v>0.9</v>
      </c>
      <c r="N13" s="77">
        <v>1</v>
      </c>
      <c r="O13" s="77"/>
      <c r="P13" s="77"/>
      <c r="Q13" s="77"/>
      <c r="R13" s="77">
        <v>0.95</v>
      </c>
      <c r="S13" s="77">
        <v>0.25</v>
      </c>
      <c r="T13" s="77">
        <v>0.52500000000000002</v>
      </c>
      <c r="U13" s="77">
        <v>1</v>
      </c>
      <c r="V13" s="77">
        <v>1</v>
      </c>
      <c r="W13" s="77">
        <v>0</v>
      </c>
      <c r="X13" s="77" t="s">
        <v>147</v>
      </c>
      <c r="Y13" s="77"/>
      <c r="Z13" s="77"/>
      <c r="AA13" s="77">
        <v>0.90500000000000003</v>
      </c>
      <c r="AB13" s="77">
        <v>0.505</v>
      </c>
      <c r="AC13" s="77">
        <v>0.77500000000000002</v>
      </c>
      <c r="AD13" s="77"/>
      <c r="AE13" s="77"/>
      <c r="AF13" s="71">
        <f t="shared" si="0"/>
        <v>612.75</v>
      </c>
      <c r="AG13" s="72">
        <f t="shared" si="1"/>
        <v>0.72946428571428568</v>
      </c>
      <c r="AH13" s="73" t="str">
        <f>IF(AG13="","",INDEX(Grades!$B$12:$B$24,MATCH(AG13,Grades!$A$12:$A$24,1)))</f>
        <v>C-</v>
      </c>
      <c r="AJ13" s="82" t="s">
        <v>86</v>
      </c>
    </row>
    <row r="14" spans="1:36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/>
      <c r="P14" s="77"/>
      <c r="Q14" s="77"/>
      <c r="R14" s="77">
        <v>0.95</v>
      </c>
      <c r="S14" s="77">
        <v>1</v>
      </c>
      <c r="T14" s="77">
        <v>0.8</v>
      </c>
      <c r="U14" s="77">
        <v>1</v>
      </c>
      <c r="V14" s="77">
        <v>1</v>
      </c>
      <c r="W14" s="77">
        <v>1</v>
      </c>
      <c r="X14" s="77" t="s">
        <v>147</v>
      </c>
      <c r="Y14" s="77"/>
      <c r="Z14" s="77"/>
      <c r="AA14" s="77">
        <v>0.96</v>
      </c>
      <c r="AB14" s="77">
        <v>1.01</v>
      </c>
      <c r="AC14" s="77">
        <v>0.97</v>
      </c>
      <c r="AD14" s="77"/>
      <c r="AE14" s="77"/>
      <c r="AF14" s="71">
        <f t="shared" si="0"/>
        <v>812.5</v>
      </c>
      <c r="AG14" s="72">
        <f t="shared" si="1"/>
        <v>0.97891566265060237</v>
      </c>
      <c r="AH14" s="73" t="str">
        <f>IF(AG14="","",INDEX(Grades!$B$12:$B$24,MATCH(AG14,Grades!$A$12:$A$24,1)))</f>
        <v>A+</v>
      </c>
      <c r="AJ14" s="82" t="s">
        <v>90</v>
      </c>
    </row>
    <row r="15" spans="1:36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>
        <v>1</v>
      </c>
      <c r="H15" s="77">
        <v>1</v>
      </c>
      <c r="I15" s="77">
        <v>0.85</v>
      </c>
      <c r="J15" s="77">
        <v>1</v>
      </c>
      <c r="K15" s="77">
        <v>1</v>
      </c>
      <c r="L15" s="77">
        <v>1</v>
      </c>
      <c r="M15" s="77">
        <v>1</v>
      </c>
      <c r="N15" s="77">
        <v>0.85</v>
      </c>
      <c r="O15" s="77"/>
      <c r="P15" s="77"/>
      <c r="Q15" s="77"/>
      <c r="R15" s="77">
        <v>0.95</v>
      </c>
      <c r="S15" s="77">
        <v>0.83</v>
      </c>
      <c r="T15" s="77">
        <v>0.9</v>
      </c>
      <c r="U15" s="77">
        <v>1</v>
      </c>
      <c r="V15" s="77">
        <v>0</v>
      </c>
      <c r="W15" s="77">
        <v>1</v>
      </c>
      <c r="X15" s="77" t="s">
        <v>147</v>
      </c>
      <c r="Y15" s="77"/>
      <c r="Z15" s="77"/>
      <c r="AA15" s="77">
        <v>0.995</v>
      </c>
      <c r="AB15" s="77">
        <v>0.97499999999999998</v>
      </c>
      <c r="AC15" s="77">
        <v>0.89500000000000002</v>
      </c>
      <c r="AD15" s="77"/>
      <c r="AE15" s="77"/>
      <c r="AF15" s="71">
        <f t="shared" si="0"/>
        <v>753.75</v>
      </c>
      <c r="AG15" s="72">
        <f t="shared" si="1"/>
        <v>0.8973214285714286</v>
      </c>
      <c r="AH15" s="73" t="str">
        <f>IF(AG15="","",INDEX(Grades!$B$12:$B$24,MATCH(AG15,Grades!$A$12:$A$24,1)))</f>
        <v>B+</v>
      </c>
      <c r="AJ15" s="82" t="s">
        <v>81</v>
      </c>
    </row>
    <row r="16" spans="1:36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>
        <v>1</v>
      </c>
      <c r="H16" s="77">
        <v>1</v>
      </c>
      <c r="I16" s="77">
        <v>1</v>
      </c>
      <c r="J16" s="77">
        <v>1</v>
      </c>
      <c r="K16" s="77">
        <v>1</v>
      </c>
      <c r="L16" s="77">
        <v>1</v>
      </c>
      <c r="M16" s="77">
        <v>1</v>
      </c>
      <c r="N16" s="77">
        <v>1</v>
      </c>
      <c r="O16" s="77"/>
      <c r="P16" s="77"/>
      <c r="Q16" s="77"/>
      <c r="R16" s="77">
        <v>1</v>
      </c>
      <c r="S16" s="77">
        <v>0.83</v>
      </c>
      <c r="T16" s="77">
        <v>0.9</v>
      </c>
      <c r="U16" s="77">
        <v>1</v>
      </c>
      <c r="V16" s="77">
        <v>1</v>
      </c>
      <c r="W16" s="77">
        <v>1</v>
      </c>
      <c r="X16" s="77" t="s">
        <v>147</v>
      </c>
      <c r="Y16" s="77"/>
      <c r="Z16" s="77"/>
      <c r="AA16" s="77">
        <v>0.99</v>
      </c>
      <c r="AB16" s="77">
        <v>0.93500000000000005</v>
      </c>
      <c r="AC16" s="77">
        <v>0.93</v>
      </c>
      <c r="AD16" s="77"/>
      <c r="AE16" s="77"/>
      <c r="AF16" s="71">
        <f t="shared" si="0"/>
        <v>807.75</v>
      </c>
      <c r="AG16" s="72">
        <f t="shared" si="1"/>
        <v>0.96160714285714288</v>
      </c>
      <c r="AH16" s="73" t="str">
        <f>IF(AG16="","",INDEX(Grades!$B$12:$B$24,MATCH(AG16,Grades!$A$12:$A$24,1)))</f>
        <v>A+</v>
      </c>
      <c r="AJ16" s="82" t="s">
        <v>82</v>
      </c>
    </row>
    <row r="17" spans="1:37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0.9</v>
      </c>
      <c r="N17" s="77">
        <v>1</v>
      </c>
      <c r="O17" s="77"/>
      <c r="P17" s="77"/>
      <c r="Q17" s="77"/>
      <c r="R17" s="77">
        <v>0.95</v>
      </c>
      <c r="S17" s="77">
        <v>0.95</v>
      </c>
      <c r="T17" s="77">
        <v>0.75</v>
      </c>
      <c r="U17" s="77">
        <v>1</v>
      </c>
      <c r="V17" s="77">
        <v>1</v>
      </c>
      <c r="W17" s="77">
        <v>1</v>
      </c>
      <c r="X17" s="77" t="s">
        <v>147</v>
      </c>
      <c r="Y17" s="77"/>
      <c r="Z17" s="77"/>
      <c r="AA17" s="77">
        <v>0.94</v>
      </c>
      <c r="AB17" s="77">
        <v>0.94</v>
      </c>
      <c r="AC17" s="77">
        <v>0.82499999999999996</v>
      </c>
      <c r="AD17" s="77"/>
      <c r="AE17" s="77"/>
      <c r="AF17" s="71">
        <f t="shared" si="0"/>
        <v>784.75</v>
      </c>
      <c r="AG17" s="72">
        <f t="shared" si="1"/>
        <v>0.93422619047619049</v>
      </c>
      <c r="AH17" s="73" t="str">
        <f>IF(AG17="","",INDEX(Grades!$B$12:$B$24,MATCH(AG17,Grades!$A$12:$A$24,1)))</f>
        <v>A</v>
      </c>
      <c r="AJ17" s="82" t="s">
        <v>83</v>
      </c>
    </row>
    <row r="18" spans="1:37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>
        <v>1</v>
      </c>
      <c r="H18" s="77">
        <v>1</v>
      </c>
      <c r="I18" s="77">
        <v>1</v>
      </c>
      <c r="J18" s="77">
        <v>1</v>
      </c>
      <c r="K18" s="77">
        <v>1</v>
      </c>
      <c r="L18" s="77">
        <v>1</v>
      </c>
      <c r="M18" s="77">
        <v>1</v>
      </c>
      <c r="N18" s="77">
        <v>0.85</v>
      </c>
      <c r="O18" s="77"/>
      <c r="P18" s="77"/>
      <c r="Q18" s="77"/>
      <c r="R18" s="77">
        <v>1</v>
      </c>
      <c r="S18" s="77">
        <v>0.91</v>
      </c>
      <c r="T18" s="77">
        <v>0.55000000000000004</v>
      </c>
      <c r="U18" s="77">
        <v>1</v>
      </c>
      <c r="V18" s="77">
        <v>0.85</v>
      </c>
      <c r="W18" s="77">
        <v>1</v>
      </c>
      <c r="X18" s="77" t="s">
        <v>147</v>
      </c>
      <c r="Y18" s="77"/>
      <c r="Z18" s="77"/>
      <c r="AA18" s="77">
        <v>0.96</v>
      </c>
      <c r="AB18" s="77">
        <v>0.96499999999999997</v>
      </c>
      <c r="AC18" s="77">
        <v>0.96</v>
      </c>
      <c r="AD18" s="77"/>
      <c r="AE18" s="77"/>
      <c r="AF18" s="71">
        <f t="shared" si="0"/>
        <v>800.25</v>
      </c>
      <c r="AG18" s="72">
        <f t="shared" si="1"/>
        <v>0.95267857142857137</v>
      </c>
      <c r="AH18" s="73" t="str">
        <f>IF(AG18="","",INDEX(Grades!$B$12:$B$24,MATCH(AG18,Grades!$A$12:$A$24,1)))</f>
        <v>A</v>
      </c>
      <c r="AJ18" s="82" t="s">
        <v>84</v>
      </c>
    </row>
    <row r="19" spans="1:37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>
        <v>1</v>
      </c>
      <c r="H19" s="77">
        <v>1</v>
      </c>
      <c r="I19" s="77">
        <v>1</v>
      </c>
      <c r="J19" s="77">
        <v>1</v>
      </c>
      <c r="K19" s="77">
        <v>1</v>
      </c>
      <c r="L19" s="77">
        <v>1</v>
      </c>
      <c r="M19" s="77">
        <v>1</v>
      </c>
      <c r="N19" s="77">
        <v>0.95</v>
      </c>
      <c r="O19" s="77"/>
      <c r="P19" s="77"/>
      <c r="Q19" s="77"/>
      <c r="R19" s="77">
        <v>1</v>
      </c>
      <c r="S19" s="77">
        <v>0.95</v>
      </c>
      <c r="T19" s="77">
        <v>0.85</v>
      </c>
      <c r="U19" s="77">
        <v>1</v>
      </c>
      <c r="V19" s="77">
        <v>1</v>
      </c>
      <c r="W19" s="77">
        <v>1</v>
      </c>
      <c r="X19" s="77" t="s">
        <v>147</v>
      </c>
      <c r="Y19" s="77"/>
      <c r="Z19" s="77"/>
      <c r="AA19" s="77">
        <v>0.99</v>
      </c>
      <c r="AB19" s="77">
        <v>0.94</v>
      </c>
      <c r="AC19" s="77">
        <v>0.91500000000000004</v>
      </c>
      <c r="AD19" s="77"/>
      <c r="AE19" s="77"/>
      <c r="AF19" s="71">
        <f t="shared" si="0"/>
        <v>810.75</v>
      </c>
      <c r="AG19" s="72">
        <f t="shared" si="1"/>
        <v>0.96517857142857144</v>
      </c>
      <c r="AH19" s="73" t="str">
        <f>IF(AG19="","",INDEX(Grades!$B$12:$B$24,MATCH(AG19,Grades!$A$12:$A$24,1)))</f>
        <v>A+</v>
      </c>
      <c r="AJ19" s="82" t="s">
        <v>87</v>
      </c>
    </row>
    <row r="20" spans="1:37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>
        <v>1</v>
      </c>
      <c r="H20" s="77">
        <v>0.85</v>
      </c>
      <c r="I20" s="77">
        <v>1</v>
      </c>
      <c r="J20" s="77">
        <v>1</v>
      </c>
      <c r="K20" s="77">
        <v>1</v>
      </c>
      <c r="L20" s="77">
        <v>1</v>
      </c>
      <c r="M20" s="77">
        <v>1</v>
      </c>
      <c r="N20" s="77">
        <v>1</v>
      </c>
      <c r="O20" s="77"/>
      <c r="P20" s="77"/>
      <c r="Q20" s="77"/>
      <c r="R20" s="77">
        <v>1</v>
      </c>
      <c r="S20" s="77">
        <v>0.41</v>
      </c>
      <c r="T20" s="77">
        <v>0.75</v>
      </c>
      <c r="U20" s="77">
        <v>1</v>
      </c>
      <c r="V20" s="77">
        <v>0.85</v>
      </c>
      <c r="W20" s="77">
        <v>1</v>
      </c>
      <c r="X20" s="77" t="s">
        <v>147</v>
      </c>
      <c r="Y20" s="77"/>
      <c r="Z20" s="77"/>
      <c r="AA20" s="77">
        <v>0.97</v>
      </c>
      <c r="AB20" s="77">
        <v>0.85</v>
      </c>
      <c r="AC20" s="77">
        <v>0.88500000000000001</v>
      </c>
      <c r="AD20" s="77"/>
      <c r="AE20" s="77"/>
      <c r="AF20" s="71">
        <f t="shared" si="0"/>
        <v>752.25</v>
      </c>
      <c r="AG20" s="72">
        <f t="shared" si="1"/>
        <v>0.89553571428571432</v>
      </c>
      <c r="AH20" s="73" t="str">
        <f>IF(AG20="","",INDEX(Grades!$B$12:$B$24,MATCH(AG20,Grades!$A$12:$A$24,1)))</f>
        <v>B+</v>
      </c>
      <c r="AJ20" s="82" t="s">
        <v>88</v>
      </c>
    </row>
    <row r="21" spans="1:37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0.9</v>
      </c>
      <c r="N21" s="77">
        <v>1</v>
      </c>
      <c r="O21" s="77"/>
      <c r="P21" s="77"/>
      <c r="Q21" s="77"/>
      <c r="R21" s="77">
        <v>1</v>
      </c>
      <c r="S21" s="77">
        <v>0.83</v>
      </c>
      <c r="T21" s="77">
        <v>0.9</v>
      </c>
      <c r="U21" s="77">
        <v>1</v>
      </c>
      <c r="V21" s="77">
        <v>1</v>
      </c>
      <c r="W21" s="77">
        <v>1</v>
      </c>
      <c r="X21" s="77" t="s">
        <v>147</v>
      </c>
      <c r="Y21" s="77"/>
      <c r="Z21" s="77"/>
      <c r="AA21" s="77">
        <v>1.02</v>
      </c>
      <c r="AB21" s="77">
        <v>0.97</v>
      </c>
      <c r="AC21" s="77">
        <v>0.93</v>
      </c>
      <c r="AD21" s="77"/>
      <c r="AE21" s="77"/>
      <c r="AF21" s="71">
        <f t="shared" si="0"/>
        <v>816.5</v>
      </c>
      <c r="AG21" s="72">
        <f t="shared" si="1"/>
        <v>0.97202380952380951</v>
      </c>
      <c r="AH21" s="73" t="str">
        <f>IF(AG21="","",INDEX(Grades!$B$12:$B$24,MATCH(AG21,Grades!$A$12:$A$24,1)))</f>
        <v>A+</v>
      </c>
      <c r="AJ21" s="82"/>
    </row>
    <row r="22" spans="1:37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>
        <v>1</v>
      </c>
      <c r="H22" s="77">
        <v>1</v>
      </c>
      <c r="I22" s="77">
        <v>1</v>
      </c>
      <c r="J22" s="77">
        <v>1</v>
      </c>
      <c r="K22" s="77">
        <v>1</v>
      </c>
      <c r="L22" s="77">
        <v>1</v>
      </c>
      <c r="M22" s="77">
        <v>1</v>
      </c>
      <c r="N22" s="77">
        <v>1</v>
      </c>
      <c r="O22" s="77"/>
      <c r="P22" s="77"/>
      <c r="Q22" s="77"/>
      <c r="R22" s="77">
        <v>0.95</v>
      </c>
      <c r="S22" s="77">
        <v>0.875</v>
      </c>
      <c r="T22" s="77">
        <v>0.65</v>
      </c>
      <c r="U22" s="77">
        <v>1</v>
      </c>
      <c r="V22" s="77">
        <v>1</v>
      </c>
      <c r="W22" s="77">
        <v>1</v>
      </c>
      <c r="X22" s="77" t="s">
        <v>147</v>
      </c>
      <c r="Y22" s="77"/>
      <c r="Z22" s="77"/>
      <c r="AA22" s="77">
        <v>0.69</v>
      </c>
      <c r="AB22" s="77">
        <v>0.85499999999999998</v>
      </c>
      <c r="AC22" s="77">
        <v>0.78500000000000003</v>
      </c>
      <c r="AD22" s="77"/>
      <c r="AE22" s="77"/>
      <c r="AF22" s="71">
        <f t="shared" si="0"/>
        <v>722.25</v>
      </c>
      <c r="AG22" s="72">
        <f t="shared" si="1"/>
        <v>0.85982142857142863</v>
      </c>
      <c r="AH22" s="73" t="str">
        <f>IF(AG22="","",INDEX(Grades!$B$12:$B$24,MATCH(AG22,Grades!$A$12:$A$24,1)))</f>
        <v>B</v>
      </c>
      <c r="AJ22" s="84" t="s">
        <v>89</v>
      </c>
      <c r="AK22" s="85" t="s">
        <v>148</v>
      </c>
    </row>
    <row r="23" spans="1:37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0.85</v>
      </c>
      <c r="O23" s="77"/>
      <c r="P23" s="77"/>
      <c r="Q23" s="77"/>
      <c r="R23" s="77">
        <v>1</v>
      </c>
      <c r="S23" s="77">
        <v>0.83</v>
      </c>
      <c r="T23" s="77">
        <v>0.9</v>
      </c>
      <c r="U23" s="77">
        <v>1</v>
      </c>
      <c r="V23" s="77">
        <v>1</v>
      </c>
      <c r="W23" s="77">
        <v>1</v>
      </c>
      <c r="X23" s="77" t="s">
        <v>147</v>
      </c>
      <c r="Y23" s="77"/>
      <c r="Z23" s="77"/>
      <c r="AA23" s="77">
        <v>1.01</v>
      </c>
      <c r="AB23" s="77">
        <v>0.98499999999999999</v>
      </c>
      <c r="AC23" s="77">
        <v>0.97499999999999998</v>
      </c>
      <c r="AD23" s="77"/>
      <c r="AE23" s="77"/>
      <c r="AF23" s="71">
        <f t="shared" si="0"/>
        <v>823.5</v>
      </c>
      <c r="AG23" s="72">
        <f t="shared" si="1"/>
        <v>0.98035714285714282</v>
      </c>
      <c r="AH23" s="73" t="str">
        <f>IF(AG23="","",INDEX(Grades!$B$12:$B$24,MATCH(AG23,Grades!$A$12:$A$24,1)))</f>
        <v>A+</v>
      </c>
    </row>
    <row r="24" spans="1:37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>
        <v>1</v>
      </c>
      <c r="H24" s="77">
        <v>1</v>
      </c>
      <c r="I24" s="77">
        <v>1</v>
      </c>
      <c r="J24" s="77">
        <v>1</v>
      </c>
      <c r="K24" s="77">
        <v>1</v>
      </c>
      <c r="L24" s="77">
        <v>1</v>
      </c>
      <c r="M24" s="77">
        <v>1</v>
      </c>
      <c r="N24" s="77">
        <v>1</v>
      </c>
      <c r="O24" s="77"/>
      <c r="P24" s="77"/>
      <c r="Q24" s="77"/>
      <c r="R24" s="77">
        <v>1</v>
      </c>
      <c r="S24" s="77">
        <v>1</v>
      </c>
      <c r="T24" s="77">
        <v>0.95</v>
      </c>
      <c r="U24" s="77">
        <v>1</v>
      </c>
      <c r="V24" s="77">
        <v>1</v>
      </c>
      <c r="W24" s="77">
        <v>1</v>
      </c>
      <c r="X24" s="77" t="s">
        <v>147</v>
      </c>
      <c r="Y24" s="77"/>
      <c r="Z24" s="77"/>
      <c r="AA24" s="77">
        <v>1.03</v>
      </c>
      <c r="AB24" s="77">
        <v>1.01</v>
      </c>
      <c r="AC24" s="77">
        <v>1.03</v>
      </c>
      <c r="AD24" s="77"/>
      <c r="AE24" s="77"/>
      <c r="AF24" s="71">
        <f t="shared" si="0"/>
        <v>849.5</v>
      </c>
      <c r="AG24" s="72">
        <f t="shared" si="1"/>
        <v>1.0113095238095238</v>
      </c>
      <c r="AH24" s="73" t="str">
        <f>IF(AG24="","",INDEX(Grades!$B$12:$B$24,MATCH(AG24,Grades!$A$12:$A$24,1)))</f>
        <v>A+</v>
      </c>
      <c r="AJ24" s="86" t="s">
        <v>25</v>
      </c>
      <c r="AK24" s="87" t="b">
        <f>AK22="Yes"</f>
        <v>0</v>
      </c>
    </row>
    <row r="25" spans="1:37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1" t="str">
        <f t="shared" si="0"/>
        <v/>
      </c>
      <c r="AG25" s="72" t="str">
        <f t="shared" si="1"/>
        <v/>
      </c>
      <c r="AH25" s="73" t="str">
        <f>IF(AG25="","",INDEX(Grades!$B$12:$B$24,MATCH(AG25,Grades!$A$12:$A$24,1)))</f>
        <v/>
      </c>
      <c r="AJ25" s="82" t="s">
        <v>78</v>
      </c>
    </row>
    <row r="26" spans="1:37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>
        <f t="shared" si="3"/>
        <v>0.97692307692307689</v>
      </c>
      <c r="G26" s="70">
        <f t="shared" si="3"/>
        <v>0.97692307692307689</v>
      </c>
      <c r="H26" s="70">
        <f t="shared" si="3"/>
        <v>0.98846153846153839</v>
      </c>
      <c r="I26" s="70">
        <f t="shared" si="3"/>
        <v>0.98846153846153839</v>
      </c>
      <c r="J26" s="70">
        <f t="shared" si="3"/>
        <v>1</v>
      </c>
      <c r="K26" s="70">
        <f t="shared" si="3"/>
        <v>1</v>
      </c>
      <c r="L26" s="70">
        <f t="shared" ref="L26:N26" si="4">IF(SUM(L12:L25)=0,"",AVERAGE(L12:L25))</f>
        <v>0.98846153846153839</v>
      </c>
      <c r="M26" s="70">
        <f t="shared" si="4"/>
        <v>0.97692307692307701</v>
      </c>
      <c r="N26" s="70">
        <f t="shared" si="4"/>
        <v>0.96153846153846145</v>
      </c>
      <c r="O26" s="70"/>
      <c r="P26" s="70"/>
      <c r="Q26" s="70" t="str">
        <f>IF(SUM(Q12:Q25)=0,"",AVERAGE(Q12:Q25))</f>
        <v/>
      </c>
      <c r="R26" s="70">
        <f>IF(SUM(R12:R25)=0,"",AVERAGE(R12:R25))</f>
        <v>0.98076923076923073</v>
      </c>
      <c r="S26" s="70">
        <f>IF(SUM(S12:S25)=0,"",AVERAGE(S12:S25))</f>
        <v>0.81346153846153857</v>
      </c>
      <c r="T26" s="70">
        <f>IF(SUM(T12:T25)=0,"",AVERAGE(T12:T25))</f>
        <v>0.79807692307692313</v>
      </c>
      <c r="U26" s="70">
        <f>IF(SUM(U12:U25)=0,"",AVERAGE(U12:U25))</f>
        <v>1</v>
      </c>
      <c r="V26" s="70">
        <f>IF(SUM(V12:V25)=0,"",AVERAGE(V12:V25))</f>
        <v>0.89999999999999991</v>
      </c>
      <c r="W26" s="70">
        <f>IF(SUM(W12:W25)=0,"",AVERAGE(W12:W25))</f>
        <v>0.92307692307692313</v>
      </c>
      <c r="X26" s="70"/>
      <c r="Y26" s="70"/>
      <c r="Z26" s="70" t="str">
        <f t="shared" ref="Z26:AE26" si="5">IF(SUM(Z12:Z25)=0,"",AVERAGE(Z12:Z25))</f>
        <v/>
      </c>
      <c r="AA26" s="70">
        <f t="shared" si="5"/>
        <v>0.95653846153846145</v>
      </c>
      <c r="AB26" s="70">
        <f t="shared" si="5"/>
        <v>0.91423076923076918</v>
      </c>
      <c r="AC26" s="70">
        <f t="shared" si="5"/>
        <v>0.91423076923076918</v>
      </c>
      <c r="AD26" s="70" t="str">
        <f t="shared" si="5"/>
        <v/>
      </c>
      <c r="AE26" s="70" t="str">
        <f t="shared" si="5"/>
        <v/>
      </c>
      <c r="AF26" s="19" t="s">
        <v>52</v>
      </c>
      <c r="AG26" s="67">
        <f>AVERAGE(AG12:AG25)</f>
        <v>0.93226091177898418</v>
      </c>
      <c r="AH26" s="68" t="str">
        <f>IF(AG26="","",INDEX(Grades!$B$12:$B$24,MATCH(AG26,Grades!$A$12:$A$24,1)))</f>
        <v>A</v>
      </c>
    </row>
    <row r="27" spans="1:37" x14ac:dyDescent="0.15">
      <c r="B27" s="69" t="s">
        <v>49</v>
      </c>
      <c r="C27" s="70">
        <f t="shared" ref="C27:K27" si="6">IF(OR(C9=0,C26=""),"",MEDIAN(C12:C25))</f>
        <v>1</v>
      </c>
      <c r="D27" s="70">
        <f t="shared" si="6"/>
        <v>1</v>
      </c>
      <c r="E27" s="70">
        <f t="shared" si="6"/>
        <v>1</v>
      </c>
      <c r="F27" s="70">
        <f t="shared" si="6"/>
        <v>1</v>
      </c>
      <c r="G27" s="70">
        <f t="shared" si="6"/>
        <v>1</v>
      </c>
      <c r="H27" s="70">
        <f t="shared" si="6"/>
        <v>1</v>
      </c>
      <c r="I27" s="70">
        <f t="shared" si="6"/>
        <v>1</v>
      </c>
      <c r="J27" s="70">
        <f t="shared" si="6"/>
        <v>1</v>
      </c>
      <c r="K27" s="70">
        <f t="shared" si="6"/>
        <v>1</v>
      </c>
      <c r="L27" s="70">
        <f t="shared" ref="L27:N27" si="7">IF(OR(L9=0,L26=""),"",MEDIAN(L12:L25))</f>
        <v>1</v>
      </c>
      <c r="M27" s="70">
        <f t="shared" si="7"/>
        <v>1</v>
      </c>
      <c r="N27" s="70">
        <f t="shared" si="7"/>
        <v>1</v>
      </c>
      <c r="O27" s="70"/>
      <c r="P27" s="70"/>
      <c r="Q27" s="70" t="str">
        <f>IF(OR(Q9=0,Q26=""),"",MEDIAN(Q12:Q25))</f>
        <v/>
      </c>
      <c r="R27" s="70">
        <f t="shared" ref="R27:S27" si="8">IF(OR(R9=0,R26=""),"",MEDIAN(R12:R25))</f>
        <v>1</v>
      </c>
      <c r="S27" s="70">
        <f t="shared" si="8"/>
        <v>0.875</v>
      </c>
      <c r="T27" s="70">
        <f t="shared" ref="T27:W27" si="9">IF(OR(T9=0,T26=""),"",MEDIAN(T12:T25))</f>
        <v>0.85</v>
      </c>
      <c r="U27" s="70">
        <f t="shared" si="9"/>
        <v>1</v>
      </c>
      <c r="V27" s="70">
        <f t="shared" si="9"/>
        <v>1</v>
      </c>
      <c r="W27" s="70">
        <f t="shared" si="9"/>
        <v>1</v>
      </c>
      <c r="X27" s="70"/>
      <c r="Y27" s="70"/>
      <c r="Z27" s="70" t="str">
        <f t="shared" ref="Z27:AE27" si="10">IF(OR(Z9=0,Z26=""),"",MEDIAN(Z12:Z25))</f>
        <v/>
      </c>
      <c r="AA27" s="70">
        <f t="shared" si="10"/>
        <v>0.97499999999999998</v>
      </c>
      <c r="AB27" s="70">
        <f t="shared" si="10"/>
        <v>0.94499999999999995</v>
      </c>
      <c r="AC27" s="70">
        <f t="shared" si="10"/>
        <v>0.93</v>
      </c>
      <c r="AD27" s="70" t="str">
        <f t="shared" si="10"/>
        <v/>
      </c>
      <c r="AE27" s="70" t="str">
        <f t="shared" si="10"/>
        <v/>
      </c>
      <c r="AF27" s="19" t="s">
        <v>49</v>
      </c>
      <c r="AG27" s="67">
        <f>MEDIAN(AG12:AG25)</f>
        <v>0.96160714285714288</v>
      </c>
    </row>
    <row r="28" spans="1:37" x14ac:dyDescent="0.15">
      <c r="B28" s="69" t="s">
        <v>50</v>
      </c>
      <c r="C28" s="70">
        <f t="shared" ref="C28:K28" si="11">IF(OR(C9=0,C26=""),"",STDEV(C12:C25))</f>
        <v>0</v>
      </c>
      <c r="D28" s="70">
        <f t="shared" si="11"/>
        <v>1.3867504905630743E-2</v>
      </c>
      <c r="E28" s="70">
        <f t="shared" si="11"/>
        <v>0</v>
      </c>
      <c r="F28" s="70">
        <f t="shared" si="11"/>
        <v>5.6330071214910814E-2</v>
      </c>
      <c r="G28" s="70">
        <f t="shared" si="11"/>
        <v>8.3205029433784355E-2</v>
      </c>
      <c r="H28" s="70">
        <f t="shared" si="11"/>
        <v>4.1602514716892199E-2</v>
      </c>
      <c r="I28" s="70">
        <f t="shared" si="11"/>
        <v>4.1602514716892199E-2</v>
      </c>
      <c r="J28" s="70">
        <f t="shared" si="11"/>
        <v>0</v>
      </c>
      <c r="K28" s="70">
        <f t="shared" si="11"/>
        <v>0</v>
      </c>
      <c r="L28" s="70">
        <f t="shared" ref="L28:N28" si="12">IF(OR(L9=0,L26=""),"",STDEV(L12:L25))</f>
        <v>4.1602514716892199E-2</v>
      </c>
      <c r="M28" s="70">
        <f t="shared" si="12"/>
        <v>4.3852900965351452E-2</v>
      </c>
      <c r="N28" s="70">
        <f t="shared" si="12"/>
        <v>6.5044363558799098E-2</v>
      </c>
      <c r="O28" s="70"/>
      <c r="P28" s="70"/>
      <c r="Q28" s="70" t="str">
        <f>IF(OR(Q9=0,Q26=""),"",STDEV(Q12:Q25))</f>
        <v/>
      </c>
      <c r="R28" s="70">
        <f t="shared" ref="R28:S28" si="13">IF(OR(R9=0,R26=""),"",STDEV(R12:R25))</f>
        <v>2.5318484177091691E-2</v>
      </c>
      <c r="S28" s="70">
        <f t="shared" si="13"/>
        <v>0.22558613114307899</v>
      </c>
      <c r="T28" s="70">
        <f t="shared" ref="T28:W28" si="14">IF(OR(T9=0,T26=""),"",STDEV(T12:T25))</f>
        <v>0.14522308215205881</v>
      </c>
      <c r="U28" s="70">
        <f t="shared" si="14"/>
        <v>0</v>
      </c>
      <c r="V28" s="70">
        <f t="shared" si="14"/>
        <v>0.27613402542968168</v>
      </c>
      <c r="W28" s="70">
        <f t="shared" si="14"/>
        <v>0.27735009811261457</v>
      </c>
      <c r="X28" s="70"/>
      <c r="Y28" s="70"/>
      <c r="Z28" s="70" t="str">
        <f t="shared" ref="Z28:AE28" si="15">IF(OR(Z9=0,Z26=""),"",STDEV(Z12:Z25))</f>
        <v/>
      </c>
      <c r="AA28" s="70">
        <f t="shared" si="15"/>
        <v>8.6851996124264363E-2</v>
      </c>
      <c r="AB28" s="70">
        <f t="shared" si="15"/>
        <v>0.13245826628675214</v>
      </c>
      <c r="AC28" s="70">
        <f t="shared" si="15"/>
        <v>8.0230037855898925E-2</v>
      </c>
      <c r="AD28" s="70" t="str">
        <f t="shared" si="15"/>
        <v/>
      </c>
      <c r="AE28" s="70" t="str">
        <f t="shared" si="15"/>
        <v/>
      </c>
      <c r="AF28" s="19" t="s">
        <v>50</v>
      </c>
      <c r="AG28" s="67">
        <f>STDEV(AG12:AG25)</f>
        <v>7.4161714136325566E-2</v>
      </c>
      <c r="AH28" s="31" t="s">
        <v>65</v>
      </c>
    </row>
  </sheetData>
  <phoneticPr fontId="2" type="noConversion"/>
  <dataValidations count="1">
    <dataValidation type="list" allowBlank="1" showInputMessage="1" showErrorMessage="1" sqref="AK22">
      <formula1>"Yes,No"</formula1>
    </dataValidation>
  </dataValidations>
  <hyperlinks>
    <hyperlink ref="AJ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COUNTIF(Gradebook!$AG$12:$AG$25,"&gt;="&amp;A12)-COUNTIF(Gradebook!$AG$12:$AG$25,"&gt;="&amp;OFFSET(A12,1,0,1,1))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COUNTIF(Gradebook!$AG$12:$AG$25,"&gt;="&amp;A13)-COUNTIF(Gradebook!$AG$12:$AG$25,"&gt;="&amp;OFFSET(A13,1,0,1,1))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COUNTIF(Gradebook!$AG$12:$AG$25,"&gt;="&amp;A14)-COUNTIF(Gradebook!$AG$12:$AG$25,"&gt;="&amp;OFFSET(A14,1,0,1,1))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COUNTIF(Gradebook!$AG$12:$AG$25,"&gt;="&amp;A15)-COUNTIF(Gradebook!$AG$12:$AG$25,"&gt;="&amp;OFFSET(A15,1,0,1,1))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COUNTIF(Gradebook!$AG$12:$AG$25,"&gt;="&amp;A16)-COUNTIF(Gradebook!$AG$12:$AG$25,"&gt;="&amp;OFFSET(A16,1,0,1,1))</f>
        <v>1</v>
      </c>
      <c r="D16" s="16">
        <f t="shared" ca="1" si="0"/>
        <v>7.6923076923076927E-2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COUNTIF(Gradebook!$AG$12:$AG$25,"&gt;="&amp;A17)-COUNTIF(Gradebook!$AG$12:$AG$25,"&gt;="&amp;OFFSET(A17,1,0,1,1))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COUNTIF(Gradebook!$AG$12:$AG$25,"&gt;="&amp;A18)-COUNTIF(Gradebook!$AG$12:$AG$25,"&gt;="&amp;OFFSET(A18,1,0,1,1))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COUNTIF(Gradebook!$AG$12:$AG$25,"&gt;="&amp;A19)-COUNTIF(Gradebook!$AG$12:$AG$25,"&gt;="&amp;OFFSET(A19,1,0,1,1))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COUNTIF(Gradebook!$AG$12:$AG$25,"&gt;="&amp;A20)-COUNTIF(Gradebook!$AG$12:$AG$25,"&gt;="&amp;OFFSET(A20,1,0,1,1))</f>
        <v>1</v>
      </c>
      <c r="D20" s="16">
        <f t="shared" ca="1" si="0"/>
        <v>7.6923076923076927E-2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COUNTIF(Gradebook!$AG$12:$AG$25,"&gt;="&amp;A21)-COUNTIF(Gradebook!$AG$12:$AG$25,"&gt;="&amp;OFFSET(A21,1,0,1,1))</f>
        <v>2</v>
      </c>
      <c r="D21" s="16">
        <f t="shared" ca="1" si="0"/>
        <v>0.15384615384615385</v>
      </c>
    </row>
    <row r="22" spans="1:4" x14ac:dyDescent="0.15">
      <c r="A22" s="59">
        <v>0.9</v>
      </c>
      <c r="B22" s="60" t="s">
        <v>8</v>
      </c>
      <c r="C22" s="9">
        <f ca="1">COUNTIF(Gradebook!$AG$12:$AG$25,"&gt;="&amp;A22)-COUNTIF(Gradebook!$AG$12:$AG$25,"&gt;="&amp;OFFSET(A22,1,0,1,1))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COUNTIF(Gradebook!$AG$12:$AG$25,"&gt;="&amp;A23)-COUNTIF(Gradebook!$AG$12:$AG$25,"&gt;="&amp;OFFSET(A23,1,0,1,1))</f>
        <v>2</v>
      </c>
      <c r="D23" s="16">
        <f t="shared" ca="1" si="0"/>
        <v>0.15384615384615385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COUNTIF(Gradebook!$AG$12:$AG$25,"&gt;="&amp;A24)-COUNTIF(Gradebook!$AG$12:$AG$25,"&gt;="&amp;OFFSET(A24,1,0,1,1))</f>
        <v>7</v>
      </c>
      <c r="D24" s="29">
        <f t="shared" ca="1" si="0"/>
        <v>0.53846153846153844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Gradebook!$AG$26</f>
        <v>0.93226091177898418</v>
      </c>
      <c r="B28" s="55" t="str">
        <f>INDEX(B12:B24,MATCH(A28,A12:A24,1))</f>
        <v>A</v>
      </c>
    </row>
    <row r="30" spans="1:4" ht="14" x14ac:dyDescent="0.15">
      <c r="A30" s="24" t="s">
        <v>49</v>
      </c>
      <c r="B30" s="54">
        <f>Gradebook!AG27</f>
        <v>0.96160714285714288</v>
      </c>
      <c r="C30" s="63" t="s">
        <v>56</v>
      </c>
    </row>
    <row r="31" spans="1:4" ht="14" x14ac:dyDescent="0.15">
      <c r="A31" s="24" t="s">
        <v>50</v>
      </c>
      <c r="B31" s="54">
        <f>Gradebook!AG28</f>
        <v>7.4161714136325566E-2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PERCENTILE(Gradebook!$AG$12:$AG$25,A53)</f>
        <v>0.98083333333333333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PERCENTILE(Gradebook!$AG$12:$AG$25,A54)</f>
        <v>0.97065476190476185</v>
      </c>
      <c r="D54" s="28"/>
      <c r="E54" s="28"/>
    </row>
    <row r="55" spans="1:5" x14ac:dyDescent="0.15">
      <c r="A55" s="57">
        <v>0.35</v>
      </c>
      <c r="B55" s="27">
        <f>PERCENTILE(Gradebook!$AG$12:$AG$25,A55)</f>
        <v>0.93791666666666662</v>
      </c>
      <c r="D55" s="28"/>
      <c r="E55" s="28"/>
    </row>
    <row r="56" spans="1:5" x14ac:dyDescent="0.15">
      <c r="A56" s="57">
        <v>0.1</v>
      </c>
      <c r="B56" s="27">
        <f>PERCENTILE(Gradebook!$AG$12:$AG$25,A56)</f>
        <v>0.86696428571428574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2015-11-26T11:14:01Z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