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28680" windowHeight="1746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Gradebook!$A$1:$AD$28</definedName>
    <definedName name="_xlnm.Print_Area" localSheetId="2">Grades!$A$1:$J$56</definedName>
    <definedName name="_xlnm.Print_Area" localSheetId="1">Names!$A$1:$H$109</definedName>
    <definedName name="displayID">Gradebook!$AG$24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Q28" i="1"/>
  <c r="Q27" i="1"/>
  <c r="K26" i="1"/>
  <c r="K28" i="1"/>
  <c r="K27" i="1"/>
  <c r="Z26" i="1"/>
  <c r="Z27" i="1"/>
  <c r="Z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G24" i="1"/>
  <c r="AC25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18" i="2"/>
  <c r="A21" i="2"/>
  <c r="A20" i="2"/>
  <c r="A14" i="2"/>
  <c r="A17" i="2"/>
  <c r="A23" i="2"/>
  <c r="A24" i="2"/>
  <c r="AD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V26" i="1"/>
  <c r="V28" i="1"/>
  <c r="W26" i="1"/>
  <c r="W28" i="1"/>
  <c r="X26" i="1"/>
  <c r="X28" i="1"/>
  <c r="Y26" i="1"/>
  <c r="Y27" i="1"/>
  <c r="AA26" i="1"/>
  <c r="AA28" i="1"/>
  <c r="C26" i="1"/>
  <c r="C28" i="1"/>
  <c r="AB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W27" i="1"/>
  <c r="AA27" i="1"/>
  <c r="J27" i="1"/>
  <c r="E27" i="1"/>
  <c r="D27" i="1"/>
  <c r="C27" i="1"/>
  <c r="X27" i="1"/>
  <c r="F27" i="1"/>
  <c r="H27" i="1"/>
  <c r="Y28" i="1"/>
  <c r="AD24" i="1"/>
  <c r="AD20" i="1"/>
  <c r="AD16" i="1"/>
  <c r="AD23" i="1"/>
  <c r="AD19" i="1"/>
  <c r="AD15" i="1"/>
  <c r="AD22" i="1"/>
  <c r="AD18" i="1"/>
  <c r="AD14" i="1"/>
  <c r="AD21" i="1"/>
  <c r="AD17" i="1"/>
  <c r="AD13" i="1"/>
  <c r="B12" i="1"/>
  <c r="B53" i="2"/>
  <c r="B54" i="2"/>
  <c r="C13" i="2"/>
  <c r="C17" i="2"/>
  <c r="C21" i="2"/>
  <c r="C22" i="2"/>
  <c r="AC26" i="1"/>
  <c r="B55" i="2"/>
  <c r="AC27" i="1"/>
  <c r="B30" i="2"/>
  <c r="C14" i="2"/>
  <c r="C18" i="2"/>
  <c r="B56" i="2"/>
  <c r="C15" i="2"/>
  <c r="C19" i="2"/>
  <c r="C23" i="2"/>
  <c r="AC28" i="1"/>
  <c r="B31" i="2"/>
  <c r="AD12" i="1"/>
  <c r="C12" i="2"/>
  <c r="C16" i="2"/>
  <c r="C20" i="2"/>
  <c r="C24" i="2"/>
  <c r="B13" i="1"/>
  <c r="V27" i="1"/>
  <c r="G27" i="1"/>
  <c r="AD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<sst xmlns="http://schemas.openxmlformats.org/spreadsheetml/2006/main" count="199" uniqueCount="151">
  <si>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</si>
  <si>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</si>
  <si>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</si>
  <si>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</si>
  <si>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</si>
  <si>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</si>
  <si>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</si>
  <si>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</si>
  <si>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</si>
  <si>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</si>
  <si>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</si>
  <si>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</si>
  <si>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</si>
  <si>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</si>
  <si>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</si>
  <si>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</si>
  <si>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</si>
  <si>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</si>
  <si>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</si>
  <si>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</si>
  <si>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</si>
  <si>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</si>
  <si>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</si>
  <si>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</si>
  <si>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</si>
  <si>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</si>
  <si>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</si>
  <si>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</si>
  <si>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</si>
  <si>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</si>
  <si>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</si>
  <si>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</si>
  <si>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</si>
  <si>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</si>
  <si>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</si>
  <si>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</si>
  <si>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</si>
  <si>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</si>
  <si>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</si>
  <si>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</si>
  <si>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</si>
  <si>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</si>
  <si>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</si>
  <si>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</si>
  <si>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</si>
  <si>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</si>
  <si>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</si>
  <si>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</si>
  <si>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</si>
  <si>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</si>
  <si>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</si>
  <si>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</si>
  <si>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</si>
  <si>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</si>
  <si>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</si>
  <si>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</si>
  <si>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</si>
  <si>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</si>
  <si>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</si>
  <si>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</si>
  <si>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</si>
  <si>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</si>
  <si>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</si>
  <si>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</si>
  <si>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</si>
  <si>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</si>
  <si>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</si>
  <si>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</si>
  <si>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</si>
  <si>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</si>
  <si>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</si>
  <si>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</si>
  <si>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</si>
  <si>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</si>
  <si>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</si>
  <si>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</si>
  <si>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</si>
  <si>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</si>
  <si>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</si>
  <si>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</si>
  <si>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</si>
  <si>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</si>
  <si>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</si>
  <si>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</si>
  <si>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</si>
  <si>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</si>
  <si>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</si>
  <si>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</si>
  <si>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</si>
  <si>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</si>
  <si>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</si>
  <si>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</si>
  <si>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</si>
  <si>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</si>
  <si>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</si>
  <si>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</si>
  <si>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</si>
  <si>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</si>
  <si>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</si>
  <si>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</si>
  <si>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</si>
  <si>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</si>
  <si>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</si>
  <si>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</si>
  <si>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</si>
  <si>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</si>
  <si>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</si>
  <si>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</si>
  <si>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</si>
  <si>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</si>
  <si>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</si>
  <si>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</si>
  <si>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</si>
  <si>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</si>
  <si>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</si>
  <si>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</si>
  <si>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</si>
  <si>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</si>
  <si>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</si>
  <si>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</si>
  <si>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</si>
  <si>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</si>
  <si>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</si>
  <si>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</si>
  <si>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</si>
  <si>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</si>
  <si>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</si>
  <si>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</si>
  <si>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</si>
  <si>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</si>
  <si>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</si>
  <si>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</si>
  <si>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</si>
  <si>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</si>
  <si>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</si>
  <si>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</si>
  <si>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</si>
  <si>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</si>
  <si>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</si>
  <si>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</si>
  <si>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</si>
  <si>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</si>
  <si>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</si>
  <si>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Grabación 1</t>
  </si>
  <si>
    <t>Grabación 2</t>
  </si>
  <si>
    <t>Grabaciones</t>
  </si>
  <si>
    <t>Grabación nota</t>
  </si>
  <si>
    <t>x</t>
  </si>
  <si>
    <t>No</t>
  </si>
  <si>
    <t>Pruebitas/tareas</t>
  </si>
  <si>
    <t>Tarea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</si>
</sst>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9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070912"/>
        <c:axId val="-2143067664"/>
      </c:barChart>
      <c:catAx>
        <c:axId val="-2143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4306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06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43070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31</xdr:col>
          <xdr:colOff>203200</xdr:colOff>
          <xdr:row>25</xdr:row>
          <xdr:rowOff>114300</xdr:rowOff>
        </xdr:from>
        <xdr:to>
          <xdr:col>34</xdr:col>
          <xdr:colOff>365711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0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31</xdr:col>
      <xdr:colOff>0</xdr:colOff>
      <xdr:row>0</xdr:row>
      <xdr:rowOff>41910</xdr:rowOff>
    </xdr:from>
    <xdr:to>
      <xdr:col>31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G28"/>
  <sheetViews>
    <sheetView showGridLines="0" tabSelected="1" workbookViewId="0">
      <selection activeCell="W14" sqref="W14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18" width="7" style="3" customWidth="1"/>
    <col min="19" max="19" width="8.33203125" style="3" customWidth="1"/>
    <col min="20" max="27" width="7" style="3" customWidth="1"/>
    <col min="28" max="28" width="8.5" style="3" customWidth="1"/>
    <col min="29" max="29" width="7.5" style="3" customWidth="1"/>
    <col min="30" max="30" width="8.83203125" style="3"/>
    <col min="31" max="31" width="5.33203125" style="3" customWidth="1"/>
    <col min="32" max="32" width="20.5" style="3" customWidth="1"/>
    <col min="33" max="16384" width="8.83203125" style="3"/>
  </cols>
  <sheetData>
    <row r="1" spans="1:32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F1" s="15"/>
    </row>
    <row r="2" spans="1:32" ht="14" x14ac:dyDescent="0.15">
      <c r="A2" s="2"/>
      <c r="B2" s="12" t="s">
        <v>132</v>
      </c>
      <c r="F2" s="4"/>
      <c r="AF2" s="46" t="s">
        <v>69</v>
      </c>
    </row>
    <row r="3" spans="1:32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22" t="s">
        <v>53</v>
      </c>
    </row>
    <row r="4" spans="1:32" ht="14" x14ac:dyDescent="0.15">
      <c r="A4" s="2"/>
      <c r="B4" s="11" t="s">
        <v>134</v>
      </c>
      <c r="F4" s="4"/>
      <c r="Z4" s="80" t="s">
        <v>76</v>
      </c>
      <c r="AA4" s="81" t="s">
        <v>77</v>
      </c>
    </row>
    <row r="5" spans="1:32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2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4"/>
    </row>
    <row r="7" spans="1:32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149</v>
      </c>
      <c r="S7" s="96"/>
      <c r="T7" s="96" t="s">
        <v>145</v>
      </c>
      <c r="U7" s="96"/>
      <c r="V7" s="95"/>
      <c r="W7" s="95" t="s">
        <v>141</v>
      </c>
      <c r="X7" s="95"/>
      <c r="Y7" s="95"/>
      <c r="Z7" s="95"/>
      <c r="AA7" s="95"/>
      <c r="AB7" s="4"/>
    </row>
    <row r="8" spans="1:32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150</v>
      </c>
      <c r="T8" s="91" t="s">
        <v>143</v>
      </c>
      <c r="U8" s="91" t="s">
        <v>144</v>
      </c>
      <c r="V8" s="91" t="s">
        <v>146</v>
      </c>
      <c r="W8" s="91" t="s">
        <v>121</v>
      </c>
      <c r="X8" s="91" t="s">
        <v>122</v>
      </c>
      <c r="Y8" s="91" t="s">
        <v>123</v>
      </c>
      <c r="Z8" s="91" t="s">
        <v>124</v>
      </c>
      <c r="AA8" s="79" t="s">
        <v>2</v>
      </c>
      <c r="AB8" s="4"/>
    </row>
    <row r="9" spans="1:32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/>
      <c r="U9" s="14"/>
      <c r="V9" s="14">
        <v>150</v>
      </c>
      <c r="W9" s="14">
        <v>150</v>
      </c>
      <c r="X9" s="14">
        <v>150</v>
      </c>
      <c r="Y9" s="14">
        <v>150</v>
      </c>
      <c r="Z9" s="14">
        <v>150</v>
      </c>
      <c r="AA9" s="14">
        <v>1000</v>
      </c>
      <c r="AB9" s="34" t="s">
        <v>66</v>
      </c>
      <c r="AC9" s="78">
        <v>0</v>
      </c>
      <c r="AF9" s="83" t="s">
        <v>79</v>
      </c>
    </row>
    <row r="10" spans="1:32" ht="6" customHeight="1" x14ac:dyDescent="0.15"/>
    <row r="11" spans="1:32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8" t="s">
        <v>3</v>
      </c>
      <c r="AC11" s="8" t="s">
        <v>5</v>
      </c>
      <c r="AD11" s="8" t="s">
        <v>11</v>
      </c>
      <c r="AF11" s="82" t="s">
        <v>80</v>
      </c>
    </row>
    <row r="12" spans="1:32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>
        <v>1</v>
      </c>
      <c r="F12" s="77">
        <v>1</v>
      </c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>
        <v>1</v>
      </c>
      <c r="S12" s="77">
        <v>1</v>
      </c>
      <c r="T12" s="77" t="s">
        <v>147</v>
      </c>
      <c r="U12" s="77"/>
      <c r="V12" s="77"/>
      <c r="W12" s="77">
        <v>0.97499999999999998</v>
      </c>
      <c r="X12" s="77"/>
      <c r="Y12" s="77"/>
      <c r="Z12" s="77"/>
      <c r="AA12" s="77"/>
      <c r="AB12" s="71">
        <f t="shared" ref="AB12:AB25" si="0">IF(SUM(C12:AA12)=0,"",SUMPRODUCT(C12:AA12,$C$9:$AA$9))</f>
        <v>286.25</v>
      </c>
      <c r="AC12" s="72">
        <f t="shared" ref="AC12:AC25" si="1">IF(SUM(C12:AA12)=0,"",$AC$9+AB12/(SUMIF(C12:AA12,"&lt;&gt;",$C$9:$AA$9)-SUMIF(C12:AA12,"=E",$C$9:$AA$9)))</f>
        <v>0.98706896551724133</v>
      </c>
      <c r="AD12" s="73" t="str">
        <f>IF(AC12="","",INDEX(Grades!$B$12:$B$24,MATCH(AC12,Grades!$A$12:$A$24,1)))</f>
        <v>A+</v>
      </c>
      <c r="AF12" s="82" t="s">
        <v>85</v>
      </c>
    </row>
    <row r="13" spans="1:32" x14ac:dyDescent="0.15">
      <c r="A13" s="5">
        <f t="shared" ref="A13:A24" ca="1" si="2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>
        <v>1</v>
      </c>
      <c r="F13" s="77">
        <v>1</v>
      </c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>
        <v>0.95</v>
      </c>
      <c r="S13" s="77">
        <v>1</v>
      </c>
      <c r="T13" s="77" t="s">
        <v>147</v>
      </c>
      <c r="U13" s="77"/>
      <c r="V13" s="77"/>
      <c r="W13" s="77">
        <v>0.90500000000000003</v>
      </c>
      <c r="X13" s="77"/>
      <c r="Y13" s="77"/>
      <c r="Z13" s="77"/>
      <c r="AA13" s="77"/>
      <c r="AB13" s="71">
        <f t="shared" si="0"/>
        <v>273.25</v>
      </c>
      <c r="AC13" s="72">
        <f t="shared" si="1"/>
        <v>0.9422413793103448</v>
      </c>
      <c r="AD13" s="73" t="str">
        <f>IF(AC13="","",INDEX(Grades!$B$12:$B$24,MATCH(AC13,Grades!$A$12:$A$24,1)))</f>
        <v>A</v>
      </c>
      <c r="AF13" s="82" t="s">
        <v>86</v>
      </c>
    </row>
    <row r="14" spans="1:32" x14ac:dyDescent="0.15">
      <c r="A14" s="5">
        <f t="shared" ca="1" si="2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>
        <v>1</v>
      </c>
      <c r="F14" s="77">
        <v>0.85</v>
      </c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>
        <v>0.95</v>
      </c>
      <c r="S14" s="77">
        <v>1</v>
      </c>
      <c r="T14" s="77" t="s">
        <v>147</v>
      </c>
      <c r="U14" s="77"/>
      <c r="V14" s="77"/>
      <c r="W14" s="77">
        <v>0.96</v>
      </c>
      <c r="X14" s="77"/>
      <c r="Y14" s="77"/>
      <c r="Z14" s="77"/>
      <c r="AA14" s="77"/>
      <c r="AB14" s="71">
        <f t="shared" si="0"/>
        <v>269.5</v>
      </c>
      <c r="AC14" s="72">
        <f t="shared" si="1"/>
        <v>0.96250000000000002</v>
      </c>
      <c r="AD14" s="73" t="str">
        <f>IF(AC14="","",INDEX(Grades!$B$12:$B$24,MATCH(AC14,Grades!$A$12:$A$24,1)))</f>
        <v>A+</v>
      </c>
      <c r="AF14" s="82" t="s">
        <v>90</v>
      </c>
    </row>
    <row r="15" spans="1:32" x14ac:dyDescent="0.15">
      <c r="A15" s="5">
        <f t="shared" ca="1" si="2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>
        <v>1</v>
      </c>
      <c r="F15" s="92">
        <v>1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>
        <v>0.95</v>
      </c>
      <c r="S15" s="77">
        <v>1</v>
      </c>
      <c r="T15" s="77" t="s">
        <v>147</v>
      </c>
      <c r="U15" s="77"/>
      <c r="V15" s="77"/>
      <c r="W15" s="77">
        <v>0.995</v>
      </c>
      <c r="X15" s="77"/>
      <c r="Y15" s="77"/>
      <c r="Z15" s="77"/>
      <c r="AA15" s="77"/>
      <c r="AB15" s="71">
        <f t="shared" si="0"/>
        <v>286.75</v>
      </c>
      <c r="AC15" s="72">
        <f t="shared" si="1"/>
        <v>0.98879310344827587</v>
      </c>
      <c r="AD15" s="73" t="str">
        <f>IF(AC15="","",INDEX(Grades!$B$12:$B$24,MATCH(AC15,Grades!$A$12:$A$24,1)))</f>
        <v>A+</v>
      </c>
      <c r="AF15" s="82" t="s">
        <v>81</v>
      </c>
    </row>
    <row r="16" spans="1:32" x14ac:dyDescent="0.15">
      <c r="A16" s="5">
        <f t="shared" ca="1" si="2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>
        <v>1</v>
      </c>
      <c r="F16" s="92">
        <v>1</v>
      </c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>
        <v>1</v>
      </c>
      <c r="S16" s="77">
        <v>1</v>
      </c>
      <c r="T16" s="77" t="s">
        <v>147</v>
      </c>
      <c r="U16" s="77"/>
      <c r="V16" s="77"/>
      <c r="W16" s="77">
        <v>0.99</v>
      </c>
      <c r="X16" s="77"/>
      <c r="Y16" s="77"/>
      <c r="Z16" s="77"/>
      <c r="AA16" s="77"/>
      <c r="AB16" s="71">
        <f t="shared" si="0"/>
        <v>288.5</v>
      </c>
      <c r="AC16" s="72">
        <f t="shared" si="1"/>
        <v>0.9948275862068966</v>
      </c>
      <c r="AD16" s="73" t="str">
        <f>IF(AC16="","",INDEX(Grades!$B$12:$B$24,MATCH(AC16,Grades!$A$12:$A$24,1)))</f>
        <v>A+</v>
      </c>
      <c r="AF16" s="82" t="s">
        <v>82</v>
      </c>
    </row>
    <row r="17" spans="1:33" x14ac:dyDescent="0.15">
      <c r="A17" s="5">
        <f t="shared" ca="1" si="2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>
        <v>1</v>
      </c>
      <c r="F17" s="92">
        <v>1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>
        <v>0.95</v>
      </c>
      <c r="S17" s="77">
        <v>1</v>
      </c>
      <c r="T17" s="77" t="s">
        <v>147</v>
      </c>
      <c r="U17" s="77"/>
      <c r="V17" s="77"/>
      <c r="W17" s="77">
        <v>0.94</v>
      </c>
      <c r="X17" s="77"/>
      <c r="Y17" s="77"/>
      <c r="Z17" s="77"/>
      <c r="AA17" s="77"/>
      <c r="AB17" s="71">
        <f t="shared" si="0"/>
        <v>278.5</v>
      </c>
      <c r="AC17" s="72">
        <f t="shared" si="1"/>
        <v>0.96034482758620687</v>
      </c>
      <c r="AD17" s="73" t="str">
        <f>IF(AC17="","",INDEX(Grades!$B$12:$B$24,MATCH(AC17,Grades!$A$12:$A$24,1)))</f>
        <v>A+</v>
      </c>
      <c r="AF17" s="82" t="s">
        <v>83</v>
      </c>
    </row>
    <row r="18" spans="1:33" x14ac:dyDescent="0.15">
      <c r="A18" s="5">
        <f t="shared" ca="1" si="2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>
        <v>1</v>
      </c>
      <c r="F18" s="92">
        <v>1</v>
      </c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>
        <v>1</v>
      </c>
      <c r="S18" s="77">
        <v>1</v>
      </c>
      <c r="T18" s="77" t="s">
        <v>147</v>
      </c>
      <c r="U18" s="77"/>
      <c r="V18" s="77"/>
      <c r="W18" s="77">
        <v>0.96</v>
      </c>
      <c r="X18" s="77"/>
      <c r="Y18" s="77"/>
      <c r="Z18" s="77"/>
      <c r="AA18" s="77"/>
      <c r="AB18" s="71">
        <f t="shared" si="0"/>
        <v>284</v>
      </c>
      <c r="AC18" s="72">
        <f t="shared" si="1"/>
        <v>0.97931034482758617</v>
      </c>
      <c r="AD18" s="73" t="str">
        <f>IF(AC18="","",INDEX(Grades!$B$12:$B$24,MATCH(AC18,Grades!$A$12:$A$24,1)))</f>
        <v>A+</v>
      </c>
      <c r="AF18" s="82" t="s">
        <v>84</v>
      </c>
    </row>
    <row r="19" spans="1:33" x14ac:dyDescent="0.15">
      <c r="A19" s="5">
        <f t="shared" ca="1" si="2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>
        <v>1</v>
      </c>
      <c r="F19" s="92">
        <v>1</v>
      </c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>
        <v>1</v>
      </c>
      <c r="S19" s="77">
        <v>1</v>
      </c>
      <c r="T19" s="77" t="s">
        <v>147</v>
      </c>
      <c r="U19" s="77"/>
      <c r="V19" s="77"/>
      <c r="W19" s="77">
        <v>0.99</v>
      </c>
      <c r="X19" s="77"/>
      <c r="Y19" s="77"/>
      <c r="Z19" s="77"/>
      <c r="AA19" s="77"/>
      <c r="AB19" s="71">
        <f t="shared" si="0"/>
        <v>288.5</v>
      </c>
      <c r="AC19" s="72">
        <f t="shared" si="1"/>
        <v>0.9948275862068966</v>
      </c>
      <c r="AD19" s="73" t="str">
        <f>IF(AC19="","",INDEX(Grades!$B$12:$B$24,MATCH(AC19,Grades!$A$12:$A$24,1)))</f>
        <v>A+</v>
      </c>
      <c r="AF19" s="82" t="s">
        <v>87</v>
      </c>
    </row>
    <row r="20" spans="1:33" x14ac:dyDescent="0.15">
      <c r="A20" s="5">
        <f t="shared" ca="1" si="2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>
        <v>1</v>
      </c>
      <c r="F20" s="92">
        <v>1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>
        <v>1</v>
      </c>
      <c r="S20" s="77">
        <v>1</v>
      </c>
      <c r="T20" s="77" t="s">
        <v>147</v>
      </c>
      <c r="U20" s="77"/>
      <c r="V20" s="77"/>
      <c r="W20" s="77">
        <v>0.97</v>
      </c>
      <c r="X20" s="77"/>
      <c r="Y20" s="77"/>
      <c r="Z20" s="77"/>
      <c r="AA20" s="77"/>
      <c r="AB20" s="71">
        <f t="shared" si="0"/>
        <v>285.5</v>
      </c>
      <c r="AC20" s="72">
        <f t="shared" si="1"/>
        <v>0.98448275862068968</v>
      </c>
      <c r="AD20" s="73" t="str">
        <f>IF(AC20="","",INDEX(Grades!$B$12:$B$24,MATCH(AC20,Grades!$A$12:$A$24,1)))</f>
        <v>A+</v>
      </c>
      <c r="AF20" s="82" t="s">
        <v>88</v>
      </c>
    </row>
    <row r="21" spans="1:33" x14ac:dyDescent="0.15">
      <c r="A21" s="5">
        <f t="shared" ca="1" si="2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>
        <v>1</v>
      </c>
      <c r="F21" s="92">
        <v>1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>
        <v>1</v>
      </c>
      <c r="S21" s="77">
        <v>1</v>
      </c>
      <c r="T21" s="77" t="s">
        <v>147</v>
      </c>
      <c r="U21" s="77"/>
      <c r="V21" s="77"/>
      <c r="W21" s="77">
        <v>1.02</v>
      </c>
      <c r="X21" s="77"/>
      <c r="Y21" s="77"/>
      <c r="Z21" s="77"/>
      <c r="AA21" s="77"/>
      <c r="AB21" s="71">
        <f t="shared" si="0"/>
        <v>293</v>
      </c>
      <c r="AC21" s="72">
        <f t="shared" si="1"/>
        <v>1.0103448275862068</v>
      </c>
      <c r="AD21" s="73" t="str">
        <f>IF(AC21="","",INDEX(Grades!$B$12:$B$24,MATCH(AC21,Grades!$A$12:$A$24,1)))</f>
        <v>A+</v>
      </c>
      <c r="AF21" s="82"/>
    </row>
    <row r="22" spans="1:33" x14ac:dyDescent="0.15">
      <c r="A22" s="5">
        <f t="shared" ca="1" si="2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>
        <v>1</v>
      </c>
      <c r="F22" s="77">
        <v>0.85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>
        <v>0.95</v>
      </c>
      <c r="S22" s="77">
        <v>1</v>
      </c>
      <c r="T22" s="77" t="s">
        <v>147</v>
      </c>
      <c r="U22" s="77"/>
      <c r="V22" s="77"/>
      <c r="W22" s="77">
        <v>0.69</v>
      </c>
      <c r="X22" s="77"/>
      <c r="Y22" s="77"/>
      <c r="Z22" s="77"/>
      <c r="AA22" s="77"/>
      <c r="AB22" s="71">
        <f t="shared" si="0"/>
        <v>239.5</v>
      </c>
      <c r="AC22" s="72">
        <f t="shared" si="1"/>
        <v>0.82586206896551728</v>
      </c>
      <c r="AD22" s="73" t="str">
        <f>IF(AC22="","",INDEX(Grades!$B$12:$B$24,MATCH(AC22,Grades!$A$12:$A$24,1)))</f>
        <v>B-</v>
      </c>
      <c r="AF22" s="84" t="s">
        <v>89</v>
      </c>
      <c r="AG22" s="85" t="s">
        <v>148</v>
      </c>
    </row>
    <row r="23" spans="1:33" x14ac:dyDescent="0.15">
      <c r="A23" s="5">
        <f t="shared" ca="1" si="2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>
        <v>1</v>
      </c>
      <c r="F23" s="92">
        <v>1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>
        <v>1</v>
      </c>
      <c r="S23" s="77">
        <v>1</v>
      </c>
      <c r="T23" s="77" t="s">
        <v>147</v>
      </c>
      <c r="U23" s="77"/>
      <c r="V23" s="77"/>
      <c r="W23" s="77">
        <v>1.01</v>
      </c>
      <c r="X23" s="77"/>
      <c r="Y23" s="77"/>
      <c r="Z23" s="77"/>
      <c r="AA23" s="77"/>
      <c r="AB23" s="71">
        <f t="shared" si="0"/>
        <v>291.5</v>
      </c>
      <c r="AC23" s="72">
        <f t="shared" si="1"/>
        <v>1.0051724137931035</v>
      </c>
      <c r="AD23" s="73" t="str">
        <f>IF(AC23="","",INDEX(Grades!$B$12:$B$24,MATCH(AC23,Grades!$A$12:$A$24,1)))</f>
        <v>A+</v>
      </c>
    </row>
    <row r="24" spans="1:33" x14ac:dyDescent="0.15">
      <c r="A24" s="5">
        <f t="shared" ca="1" si="2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>
        <v>1</v>
      </c>
      <c r="F24" s="92">
        <v>1</v>
      </c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>
        <v>1</v>
      </c>
      <c r="S24" s="77">
        <v>1</v>
      </c>
      <c r="T24" s="77" t="s">
        <v>147</v>
      </c>
      <c r="U24" s="77"/>
      <c r="V24" s="77"/>
      <c r="W24" s="77">
        <v>1.03</v>
      </c>
      <c r="X24" s="77"/>
      <c r="Y24" s="77"/>
      <c r="Z24" s="77"/>
      <c r="AA24" s="77"/>
      <c r="AB24" s="71">
        <f t="shared" si="0"/>
        <v>294.5</v>
      </c>
      <c r="AC24" s="72">
        <f t="shared" si="1"/>
        <v>1.0155172413793103</v>
      </c>
      <c r="AD24" s="73" t="str">
        <f>IF(AC24="","",INDEX(Grades!$B$12:$B$24,MATCH(AC24,Grades!$A$12:$A$24,1)))</f>
        <v>A+</v>
      </c>
      <c r="AF24" s="86" t="s">
        <v>25</v>
      </c>
      <c r="AG24" s="87" t="b">
        <f>AG22="Yes"</f>
        <v>0</v>
      </c>
    </row>
    <row r="25" spans="1:33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1" t="str">
        <f t="shared" si="0"/>
        <v/>
      </c>
      <c r="AC25" s="72" t="str">
        <f t="shared" si="1"/>
        <v/>
      </c>
      <c r="AD25" s="73" t="str">
        <f>IF(AC25="","",INDEX(Grades!$B$12:$B$24,MATCH(AC25,Grades!$A$12:$A$24,1)))</f>
        <v/>
      </c>
      <c r="AF25" s="82" t="s">
        <v>78</v>
      </c>
    </row>
    <row r="26" spans="1:33" x14ac:dyDescent="0.15">
      <c r="B26" s="69" t="s">
        <v>4</v>
      </c>
      <c r="C26" s="70">
        <f t="shared" ref="C26:K26" si="3">IF(SUM(C12:C25)=0,"",AVERAGE(C12:C25))</f>
        <v>1</v>
      </c>
      <c r="D26" s="70">
        <f t="shared" si="3"/>
        <v>0.99615384615384606</v>
      </c>
      <c r="E26" s="70">
        <f t="shared" si="3"/>
        <v>1</v>
      </c>
      <c r="F26" s="70">
        <f t="shared" si="3"/>
        <v>0.97692307692307689</v>
      </c>
      <c r="G26" s="70" t="str">
        <f t="shared" si="3"/>
        <v/>
      </c>
      <c r="H26" s="70" t="str">
        <f t="shared" si="3"/>
        <v/>
      </c>
      <c r="I26" s="70" t="str">
        <f t="shared" si="3"/>
        <v/>
      </c>
      <c r="J26" s="70" t="str">
        <f t="shared" si="3"/>
        <v/>
      </c>
      <c r="K26" s="70" t="str">
        <f t="shared" si="3"/>
        <v/>
      </c>
      <c r="L26" s="70"/>
      <c r="M26" s="70"/>
      <c r="N26" s="70"/>
      <c r="O26" s="70"/>
      <c r="P26" s="70"/>
      <c r="Q26" s="70" t="str">
        <f>IF(SUM(Q12:Q25)=0,"",AVERAGE(Q12:Q25))</f>
        <v/>
      </c>
      <c r="R26" s="70"/>
      <c r="S26" s="70"/>
      <c r="T26" s="70"/>
      <c r="U26" s="70"/>
      <c r="V26" s="70" t="str">
        <f t="shared" ref="V26:AA26" si="4">IF(SUM(V12:V25)=0,"",AVERAGE(V12:V25))</f>
        <v/>
      </c>
      <c r="W26" s="70">
        <f t="shared" si="4"/>
        <v>0.95653846153846145</v>
      </c>
      <c r="X26" s="70" t="str">
        <f t="shared" si="4"/>
        <v/>
      </c>
      <c r="Y26" s="70" t="str">
        <f t="shared" si="4"/>
        <v/>
      </c>
      <c r="Z26" s="70" t="str">
        <f t="shared" si="4"/>
        <v/>
      </c>
      <c r="AA26" s="70" t="str">
        <f t="shared" si="4"/>
        <v/>
      </c>
      <c r="AB26" s="19" t="s">
        <v>52</v>
      </c>
      <c r="AC26" s="67">
        <f>AVERAGE(AC12:AC25)</f>
        <v>0.97317639257294419</v>
      </c>
      <c r="AD26" s="68" t="str">
        <f>IF(AC26="","",INDEX(Grades!$B$12:$B$24,MATCH(AC26,Grades!$A$12:$A$24,1)))</f>
        <v>A+</v>
      </c>
    </row>
    <row r="27" spans="1:33" x14ac:dyDescent="0.15">
      <c r="B27" s="69" t="s">
        <v>49</v>
      </c>
      <c r="C27" s="70">
        <f t="shared" ref="C27:K27" si="5">IF(OR(C9=0,C26=""),"",MEDIAN(C12:C25))</f>
        <v>1</v>
      </c>
      <c r="D27" s="70">
        <f t="shared" si="5"/>
        <v>1</v>
      </c>
      <c r="E27" s="70">
        <f t="shared" si="5"/>
        <v>1</v>
      </c>
      <c r="F27" s="70">
        <f t="shared" si="5"/>
        <v>1</v>
      </c>
      <c r="G27" s="70" t="str">
        <f t="shared" si="5"/>
        <v/>
      </c>
      <c r="H27" s="70" t="str">
        <f t="shared" si="5"/>
        <v/>
      </c>
      <c r="I27" s="70" t="str">
        <f t="shared" si="5"/>
        <v/>
      </c>
      <c r="J27" s="70" t="str">
        <f t="shared" si="5"/>
        <v/>
      </c>
      <c r="K27" s="70" t="str">
        <f t="shared" si="5"/>
        <v/>
      </c>
      <c r="L27" s="70"/>
      <c r="M27" s="70"/>
      <c r="N27" s="70"/>
      <c r="O27" s="70"/>
      <c r="P27" s="70"/>
      <c r="Q27" s="70" t="str">
        <f>IF(OR(Q9=0,Q26=""),"",MEDIAN(Q12:Q25))</f>
        <v/>
      </c>
      <c r="R27" s="70"/>
      <c r="S27" s="70"/>
      <c r="T27" s="70"/>
      <c r="U27" s="70"/>
      <c r="V27" s="70" t="str">
        <f t="shared" ref="V27:AA27" si="6">IF(OR(V9=0,V26=""),"",MEDIAN(V12:V25))</f>
        <v/>
      </c>
      <c r="W27" s="70">
        <f t="shared" si="6"/>
        <v>0.97499999999999998</v>
      </c>
      <c r="X27" s="70" t="str">
        <f t="shared" si="6"/>
        <v/>
      </c>
      <c r="Y27" s="70" t="str">
        <f t="shared" si="6"/>
        <v/>
      </c>
      <c r="Z27" s="70" t="str">
        <f t="shared" si="6"/>
        <v/>
      </c>
      <c r="AA27" s="70" t="str">
        <f t="shared" si="6"/>
        <v/>
      </c>
      <c r="AB27" s="19" t="s">
        <v>49</v>
      </c>
      <c r="AC27" s="67">
        <f>MEDIAN(AC12:AC25)</f>
        <v>0.98706896551724133</v>
      </c>
    </row>
    <row r="28" spans="1:33" x14ac:dyDescent="0.15">
      <c r="B28" s="69" t="s">
        <v>50</v>
      </c>
      <c r="C28" s="70">
        <f t="shared" ref="C28:K28" si="7">IF(OR(C9=0,C26=""),"",STDEV(C12:C25))</f>
        <v>0</v>
      </c>
      <c r="D28" s="70">
        <f t="shared" si="7"/>
        <v>1.3867504905630743E-2</v>
      </c>
      <c r="E28" s="70">
        <f t="shared" si="7"/>
        <v>0</v>
      </c>
      <c r="F28" s="70">
        <f t="shared" si="7"/>
        <v>5.6330071214910814E-2</v>
      </c>
      <c r="G28" s="70" t="str">
        <f t="shared" si="7"/>
        <v/>
      </c>
      <c r="H28" s="70" t="str">
        <f t="shared" si="7"/>
        <v/>
      </c>
      <c r="I28" s="70" t="str">
        <f t="shared" si="7"/>
        <v/>
      </c>
      <c r="J28" s="70" t="str">
        <f t="shared" si="7"/>
        <v/>
      </c>
      <c r="K28" s="70" t="str">
        <f t="shared" si="7"/>
        <v/>
      </c>
      <c r="L28" s="70"/>
      <c r="M28" s="70"/>
      <c r="N28" s="70"/>
      <c r="O28" s="70"/>
      <c r="P28" s="70"/>
      <c r="Q28" s="70" t="str">
        <f>IF(OR(Q9=0,Q26=""),"",STDEV(Q12:Q25))</f>
        <v/>
      </c>
      <c r="R28" s="70"/>
      <c r="S28" s="70"/>
      <c r="T28" s="70"/>
      <c r="U28" s="70"/>
      <c r="V28" s="70" t="str">
        <f t="shared" ref="V28:AA28" si="8">IF(OR(V9=0,V26=""),"",STDEV(V12:V25))</f>
        <v/>
      </c>
      <c r="W28" s="70">
        <f t="shared" si="8"/>
        <v>8.6851996124264363E-2</v>
      </c>
      <c r="X28" s="70" t="str">
        <f t="shared" si="8"/>
        <v/>
      </c>
      <c r="Y28" s="70" t="str">
        <f t="shared" si="8"/>
        <v/>
      </c>
      <c r="Z28" s="70" t="str">
        <f t="shared" si="8"/>
        <v/>
      </c>
      <c r="AA28" s="70" t="str">
        <f t="shared" si="8"/>
        <v/>
      </c>
      <c r="AB28" s="19" t="s">
        <v>50</v>
      </c>
      <c r="AC28" s="67">
        <f>STDEV(AC12:AC25)</f>
        <v>4.8883362637800833E-2</v>
      </c>
      <c r="AD28" s="31" t="s">
        <v>65</v>
      </c>
    </row>
  </sheetData>
  <phoneticPr fontId="2" type="noConversion"/>
  <dataValidations count="1">
    <dataValidation type="list" allowBlank="1" showInputMessage="1" showErrorMessage="1" sqref="AG22">
      <formula1>"Yes,No"</formula1>
    </dataValidation>
  </dataValidations>
  <hyperlinks>
    <hyperlink ref="AF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COUNTIF(Gradebook!$AC$12:$AC$25,"&gt;="&amp;A12)-COUNTIF(Gradebook!$AC$12:$AC$25,"&gt;="&amp;OFFSET(A12,1,0,1,1))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COUNTIF(Gradebook!$AC$12:$AC$25,"&gt;="&amp;A13)-COUNTIF(Gradebook!$AC$12:$AC$25,"&gt;="&amp;OFFSET(A13,1,0,1,1))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COUNTIF(Gradebook!$AC$12:$AC$25,"&gt;="&amp;A14)-COUNTIF(Gradebook!$AC$12:$AC$25,"&gt;="&amp;OFFSET(A14,1,0,1,1))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COUNTIF(Gradebook!$AC$12:$AC$25,"&gt;="&amp;A15)-COUNTIF(Gradebook!$AC$12:$AC$25,"&gt;="&amp;OFFSET(A15,1,0,1,1))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COUNTIF(Gradebook!$AC$12:$AC$25,"&gt;="&amp;A16)-COUNTIF(Gradebook!$AC$12:$AC$25,"&gt;="&amp;OFFSET(A16,1,0,1,1))</f>
        <v>0</v>
      </c>
      <c r="D16" s="16">
        <f t="shared" ca="1" si="0"/>
        <v>0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COUNTIF(Gradebook!$AC$12:$AC$25,"&gt;="&amp;A17)-COUNTIF(Gradebook!$AC$12:$AC$25,"&gt;="&amp;OFFSET(A17,1,0,1,1))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COUNTIF(Gradebook!$AC$12:$AC$25,"&gt;="&amp;A18)-COUNTIF(Gradebook!$AC$12:$AC$25,"&gt;="&amp;OFFSET(A18,1,0,1,1))</f>
        <v>0</v>
      </c>
      <c r="D18" s="16">
        <f t="shared" ca="1" si="0"/>
        <v>0</v>
      </c>
    </row>
    <row r="19" spans="1:4" x14ac:dyDescent="0.15">
      <c r="A19" s="59">
        <v>0.8</v>
      </c>
      <c r="B19" s="60" t="s">
        <v>12</v>
      </c>
      <c r="C19" s="9">
        <f ca="1">COUNTIF(Gradebook!$AC$12:$AC$25,"&gt;="&amp;A19)-COUNTIF(Gradebook!$AC$12:$AC$25,"&gt;="&amp;OFFSET(A19,1,0,1,1))</f>
        <v>1</v>
      </c>
      <c r="D19" s="16">
        <f t="shared" ca="1" si="0"/>
        <v>7.6923076923076927E-2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COUNTIF(Gradebook!$AC$12:$AC$25,"&gt;="&amp;A20)-COUNTIF(Gradebook!$AC$12:$AC$25,"&gt;="&amp;OFFSET(A20,1,0,1,1))</f>
        <v>0</v>
      </c>
      <c r="D20" s="16">
        <f t="shared" ca="1" si="0"/>
        <v>0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COUNTIF(Gradebook!$AC$12:$AC$25,"&gt;="&amp;A21)-COUNTIF(Gradebook!$AC$12:$AC$25,"&gt;="&amp;OFFSET(A21,1,0,1,1))</f>
        <v>0</v>
      </c>
      <c r="D21" s="16">
        <f t="shared" ca="1" si="0"/>
        <v>0</v>
      </c>
    </row>
    <row r="22" spans="1:4" x14ac:dyDescent="0.15">
      <c r="A22" s="59">
        <v>0.9</v>
      </c>
      <c r="B22" s="60" t="s">
        <v>8</v>
      </c>
      <c r="C22" s="9">
        <f ca="1">COUNTIF(Gradebook!$AC$12:$AC$25,"&gt;="&amp;A22)-COUNTIF(Gradebook!$AC$12:$AC$25,"&gt;="&amp;OFFSET(A22,1,0,1,1))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COUNTIF(Gradebook!$AC$12:$AC$25,"&gt;="&amp;A23)-COUNTIF(Gradebook!$AC$12:$AC$25,"&gt;="&amp;OFFSET(A23,1,0,1,1))</f>
        <v>1</v>
      </c>
      <c r="D23" s="16">
        <f t="shared" ca="1" si="0"/>
        <v>7.6923076923076927E-2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COUNTIF(Gradebook!$AC$12:$AC$25,"&gt;="&amp;A24)-COUNTIF(Gradebook!$AC$12:$AC$25,"&gt;="&amp;OFFSET(A24,1,0,1,1))</f>
        <v>11</v>
      </c>
      <c r="D24" s="29">
        <f t="shared" ca="1" si="0"/>
        <v>0.84615384615384615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Gradebook!$AC$26</f>
        <v>0.97317639257294419</v>
      </c>
      <c r="B28" s="55" t="str">
        <f>INDEX(B12:B24,MATCH(A28,A12:A24,1))</f>
        <v>A+</v>
      </c>
    </row>
    <row r="30" spans="1:4" ht="14" x14ac:dyDescent="0.15">
      <c r="A30" s="24" t="s">
        <v>49</v>
      </c>
      <c r="B30" s="54">
        <f>Gradebook!AC27</f>
        <v>0.98706896551724133</v>
      </c>
      <c r="C30" s="63" t="s">
        <v>56</v>
      </c>
    </row>
    <row r="31" spans="1:4" ht="14" x14ac:dyDescent="0.15">
      <c r="A31" s="24" t="s">
        <v>50</v>
      </c>
      <c r="B31" s="54">
        <f>Gradebook!AC28</f>
        <v>4.8883362637800833E-2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PERCENTILE(Gradebook!$AC$12:$AC$25,A53)</f>
        <v>1.0093103448275862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PERCENTILE(Gradebook!$AC$12:$AC$25,A54)</f>
        <v>0.99362068965517247</v>
      </c>
      <c r="D54" s="28"/>
      <c r="E54" s="28"/>
    </row>
    <row r="55" spans="1:5" x14ac:dyDescent="0.15">
      <c r="A55" s="57">
        <v>0.35</v>
      </c>
      <c r="B55" s="27">
        <f>PERCENTILE(Gradebook!$AC$12:$AC$25,A55)</f>
        <v>0.98034482758620689</v>
      </c>
      <c r="D55" s="28"/>
      <c r="E55" s="28"/>
    </row>
    <row r="56" spans="1:5" x14ac:dyDescent="0.15">
      <c r="A56" s="57">
        <v>0.1</v>
      </c>
      <c r="B56" s="27">
        <f>PERCENTILE(Gradebook!$AC$12:$AC$25,A56)</f>
        <v>0.94586206896551717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2015-10-07T16:29:49Z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