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<sst xmlns="http://schemas.openxmlformats.org/spreadsheetml/2006/main" count="69" uniqueCount="33">
  <si>
    <t>totaal wijkopp.</t>
  </si>
  <si>
    <t>begrote opp. huizen</t>
  </si>
  <si>
    <t>Huizen</t>
  </si>
  <si>
    <t>% opp. per type huis</t>
  </si>
  <si>
    <t>Eengezins</t>
  </si>
  <si>
    <t>Bungalow</t>
  </si>
  <si>
    <t>Mansion</t>
  </si>
  <si>
    <t>Prijs</t>
  </si>
  <si>
    <t>Omtrek min huis</t>
  </si>
  <si>
    <t xml:space="preserve">Eengezinswoning </t>
  </si>
  <si>
    <t>Verplichte opp. type huis</t>
  </si>
  <si>
    <t>60# totaal m2 per type</t>
  </si>
  <si>
    <t>40# totaal m2 per type</t>
  </si>
  <si>
    <t>20# totaal m2 per type</t>
  </si>
  <si>
    <t>Verplichte opp. huizen</t>
  </si>
  <si>
    <t>Potentiele opp. vrijstand</t>
  </si>
  <si>
    <t>Schatting Upperbound</t>
  </si>
  <si>
    <t>Harde Upperbound</t>
  </si>
  <si>
    <t>Lowerbound</t>
  </si>
  <si>
    <t>m2 extra per uitbreiding</t>
  </si>
  <si>
    <t>€ per m2 / huisprijs</t>
  </si>
  <si>
    <t>Eengezinswoning</t>
  </si>
  <si>
    <t>Maison</t>
  </si>
  <si>
    <t>aantal m2 per uitbr.</t>
  </si>
  <si>
    <t>Totaal aantal m2 per uitbr.</t>
  </si>
  <si>
    <t>Opbrengst / m2 voor uitbr.</t>
  </si>
  <si>
    <t>Totale opbrengst voor uitbr.</t>
  </si>
  <si>
    <t>60 huizen</t>
  </si>
  <si>
    <t>Leftover</t>
  </si>
  <si>
    <t>aantal m2 per uitbreiding</t>
  </si>
  <si>
    <t>totale opbrengst:</t>
  </si>
  <si>
    <t>40 huizen</t>
  </si>
  <si>
    <t>20 huizen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</si>
</sst>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"/>
    <numFmt numFmtId="165" formatCode="[$€-2]\ #,##0.00"/>
  </numFmts>
  <fonts count="10">
    <font>
      <sz val="10.0"/>
      <color rgb="FF000000"/>
      <name val="Arial"/>
    </font>
    <font/>
    <font>
      <b/>
    </font>
    <font>
      <color rgb="FF000000"/>
    </font>
    <font>
      <b/>
      <color rgb="FF000000"/>
    </font>
    <font>
      <name val="Arial"/>
    </font>
    <font>
      <b/>
      <sz val="10.0"/>
    </font>
    <font>
      <sz val="10.0"/>
    </font>
    <font>
      <sz val="10.0"/>
      <name val="Arial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3" fontId="3" numFmtId="0" xfId="0" applyFont="1"/>
    <xf borderId="0" fillId="3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5" fontId="1" numFmtId="165" xfId="0" applyFont="1" applyNumberFormat="1"/>
    <xf borderId="0" fillId="5" fontId="1" numFmtId="164" xfId="0" applyAlignment="1" applyFont="1" applyNumberFormat="1">
      <alignment readingOrder="0"/>
    </xf>
    <xf borderId="0" fillId="5" fontId="1" numFmtId="164" xfId="0" applyFont="1" applyNumberFormat="1"/>
    <xf borderId="0" fillId="0" fontId="1" numFmtId="164" xfId="0" applyFont="1" applyNumberFormat="1"/>
    <xf borderId="0" fillId="6" fontId="4" numFmtId="0" xfId="0" applyAlignment="1" applyFill="1" applyFont="1">
      <alignment readingOrder="0"/>
    </xf>
    <xf borderId="0" fillId="6" fontId="4" numFmtId="164" xfId="0" applyFont="1" applyNumberFormat="1"/>
    <xf borderId="0" fillId="3" fontId="1" numFmtId="165" xfId="0" applyAlignment="1" applyFont="1" applyNumberFormat="1">
      <alignment readingOrder="0"/>
    </xf>
    <xf borderId="0" fillId="3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7" fontId="0" numFmtId="0" xfId="0" applyAlignment="1" applyFill="1" applyFont="1">
      <alignment horizontal="right"/>
    </xf>
    <xf borderId="0" fillId="0" fontId="8" numFmtId="0" xfId="0" applyAlignment="1" applyFont="1">
      <alignment readingOrder="0"/>
    </xf>
    <xf borderId="0" fillId="7" fontId="0" numFmtId="0" xfId="0" applyFont="1"/>
    <xf borderId="0" fillId="0" fontId="2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7" fontId="9" numFmtId="165" xfId="0" applyFont="1" applyNumberFormat="1"/>
    <xf borderId="0" fillId="0" fontId="1" numFmtId="165" xfId="0" applyFont="1" applyNumberFormat="1"/>
    <xf borderId="0" fillId="5" fontId="1" numFmtId="165" xfId="0" applyAlignment="1" applyFont="1" applyNumberFormat="1">
      <alignment readingOrder="0"/>
    </xf>
    <xf borderId="0" fillId="7" fontId="9" numFmtId="164" xfId="0" applyFont="1" applyNumberFormat="1"/>
    <xf borderId="0" fillId="8" fontId="2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3" fontId="7" numFmtId="0" xfId="0" applyAlignment="1" applyFont="1">
      <alignment readingOrder="0"/>
    </xf>
    <xf borderId="0" fillId="7" fontId="2" numFmtId="0" xfId="0" applyAlignment="1" applyFont="1">
      <alignment readingOrder="0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Blad1!$B$45</c:f>
            </c:strRef>
          </c:tx>
          <c:spPr>
            <a:solidFill>
              <a:srgbClr val="3366CC"/>
            </a:solidFill>
          </c:spPr>
          <c:cat>
            <c:strRef>
              <c:f>Blad1!$A$46:$A$48</c:f>
            </c:strRef>
          </c:cat>
          <c:val>
            <c:numRef>
              <c:f>Blad1!$B$46:$B$48</c:f>
            </c:numRef>
          </c:val>
        </c:ser>
        <c:ser>
          <c:idx val="1"/>
          <c:order val="1"/>
          <c:tx>
            <c:strRef>
              <c:f>Blad1!$C$45</c:f>
            </c:strRef>
          </c:tx>
          <c:spPr>
            <a:solidFill>
              <a:srgbClr val="DC3912"/>
            </a:solidFill>
          </c:spPr>
          <c:cat>
            <c:strRef>
              <c:f>Blad1!$A$46:$A$48</c:f>
            </c:strRef>
          </c:cat>
          <c:val>
            <c:numRef>
              <c:f>Blad1!$C$46:$C$48</c:f>
            </c:numRef>
          </c:val>
        </c:ser>
        <c:ser>
          <c:idx val="2"/>
          <c:order val="2"/>
          <c:tx>
            <c:strRef>
              <c:f>Blad1!$D$45</c:f>
            </c:strRef>
          </c:tx>
          <c:spPr>
            <a:solidFill>
              <a:srgbClr val="FF9900"/>
            </a:solidFill>
          </c:spPr>
          <c:cat>
            <c:strRef>
              <c:f>Blad1!$A$46:$A$48</c:f>
            </c:strRef>
          </c:cat>
          <c:val>
            <c:numRef>
              <c:f>Blad1!$D$46:$D$48</c:f>
            </c:numRef>
          </c:val>
        </c:ser>
        <c:ser>
          <c:idx val="3"/>
          <c:order val="3"/>
          <c:tx>
            <c:strRef>
              <c:f>Blad1!$E$45</c:f>
            </c:strRef>
          </c:tx>
          <c:spPr>
            <a:solidFill>
              <a:srgbClr val="109618"/>
            </a:solidFill>
          </c:spPr>
          <c:cat>
            <c:strRef>
              <c:f>Blad1!$A$46:$A$48</c:f>
            </c:strRef>
          </c:cat>
          <c:val>
            <c:numRef>
              <c:f>Blad1!$E$46:$E$48</c:f>
            </c:numRef>
          </c:val>
        </c:ser>
        <c:ser>
          <c:idx val="4"/>
          <c:order val="4"/>
          <c:tx>
            <c:strRef>
              <c:f>Blad1!$F$45</c:f>
            </c:strRef>
          </c:tx>
          <c:spPr>
            <a:solidFill>
              <a:srgbClr val="990099"/>
            </a:solidFill>
          </c:spPr>
          <c:cat>
            <c:strRef>
              <c:f>Blad1!$A$46:$A$48</c:f>
            </c:strRef>
          </c:cat>
          <c:val>
            <c:numRef>
              <c:f>Blad1!$F$46:$F$48</c:f>
            </c:numRef>
          </c:val>
        </c:ser>
        <c:ser>
          <c:idx val="5"/>
          <c:order val="5"/>
          <c:tx>
            <c:strRef>
              <c:f>Blad1!$G$45</c:f>
            </c:strRef>
          </c:tx>
          <c:spPr>
            <a:solidFill>
              <a:srgbClr val="0099C6"/>
            </a:solidFill>
          </c:spPr>
          <c:cat>
            <c:strRef>
              <c:f>Blad1!$A$46:$A$48</c:f>
            </c:strRef>
          </c:cat>
          <c:val>
            <c:numRef>
              <c:f>Blad1!$G$46:$G$48</c:f>
            </c:numRef>
          </c:val>
        </c:ser>
        <c:ser>
          <c:idx val="6"/>
          <c:order val="6"/>
          <c:tx>
            <c:strRef>
              <c:f>Blad1!$H$45</c:f>
            </c:strRef>
          </c:tx>
          <c:spPr>
            <a:solidFill>
              <a:srgbClr val="DD4477"/>
            </a:solidFill>
          </c:spPr>
          <c:cat>
            <c:strRef>
              <c:f>Blad1!$A$46:$A$48</c:f>
            </c:strRef>
          </c:cat>
          <c:val>
            <c:numRef>
              <c:f>Blad1!$H$46:$H$48</c:f>
            </c:numRef>
          </c:val>
        </c:ser>
        <c:ser>
          <c:idx val="7"/>
          <c:order val="7"/>
          <c:tx>
            <c:strRef>
              <c:f>Blad1!$I$45</c:f>
            </c:strRef>
          </c:tx>
          <c:spPr>
            <a:solidFill>
              <a:srgbClr val="66AA00"/>
            </a:solidFill>
          </c:spPr>
          <c:cat>
            <c:strRef>
              <c:f>Blad1!$A$46:$A$48</c:f>
            </c:strRef>
          </c:cat>
          <c:val>
            <c:numRef>
              <c:f>Blad1!$I$46:$I$48</c:f>
            </c:numRef>
          </c:val>
        </c:ser>
        <c:ser>
          <c:idx val="8"/>
          <c:order val="8"/>
          <c:tx>
            <c:strRef>
              <c:f>Blad1!$J$45</c:f>
            </c:strRef>
          </c:tx>
          <c:spPr>
            <a:solidFill>
              <a:srgbClr val="B82E2E"/>
            </a:solidFill>
          </c:spPr>
          <c:cat>
            <c:strRef>
              <c:f>Blad1!$A$46:$A$48</c:f>
            </c:strRef>
          </c:cat>
          <c:val>
            <c:numRef>
              <c:f>Blad1!$J$46:$J$48</c:f>
            </c:numRef>
          </c:val>
        </c:ser>
        <c:ser>
          <c:idx val="9"/>
          <c:order val="9"/>
          <c:tx>
            <c:strRef>
              <c:f>Blad1!$K$45</c:f>
            </c:strRef>
          </c:tx>
          <c:spPr>
            <a:solidFill>
              <a:srgbClr val="316395"/>
            </a:solidFill>
          </c:spPr>
          <c:cat>
            <c:strRef>
              <c:f>Blad1!$A$46:$A$48</c:f>
            </c:strRef>
          </c:cat>
          <c:val>
            <c:numRef>
              <c:f>Blad1!$K$46:$K$48</c:f>
            </c:numRef>
          </c:val>
        </c:ser>
        <c:axId val="1016156888"/>
        <c:axId val="49061329"/>
      </c:barChart>
      <c:catAx>
        <c:axId val="101615688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9061329"/>
      </c:catAx>
      <c:valAx>
        <c:axId val="49061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1615688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1371600</xdr:colOff>
      <xdr:row>21</xdr:row>
      <xdr:rowOff>0</xdr:rowOff>
    </xdr:from>
    <xdr:ext cx="3609975" cy="2228850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  <col customWidth="1" min="2" max="2" width="23.14"/>
    <col customWidth="1" min="3" max="5" width="20.71"/>
  </cols>
  <sheetData>
    <row r="1">
      <c r="A1" s="1" t="s">
        <v>0</v>
      </c>
      <c r="B1" s="2">
        <f>160*180</f>
        <v>28800</v>
      </c>
    </row>
    <row r="2">
      <c r="A2" s="1" t="s">
        <v>1</v>
      </c>
      <c r="B2" s="2">
        <f>B1*0.8</f>
        <v>23040</v>
      </c>
      <c r="C2" s="3"/>
      <c r="D2" s="3"/>
      <c r="E2" s="3"/>
    </row>
    <row r="3">
      <c r="A3" s="3"/>
      <c r="B3" s="3"/>
      <c r="C3" s="3"/>
      <c r="D3" s="3"/>
      <c r="E3" s="3"/>
    </row>
    <row r="4">
      <c r="A4" s="4" t="s">
        <v>2</v>
      </c>
      <c r="B4" s="4" t="s">
        <v>3</v>
      </c>
      <c r="C4" s="4">
        <v>60.0</v>
      </c>
      <c r="D4" s="4">
        <v>40.0</v>
      </c>
      <c r="E4" s="4">
        <v>20.0</v>
      </c>
    </row>
    <row r="5">
      <c r="A5" s="5" t="s">
        <v>4</v>
      </c>
      <c r="B5" s="6">
        <v>0.6</v>
      </c>
      <c r="C5">
        <f>C4*B5</f>
        <v>36</v>
      </c>
      <c r="D5">
        <f>D4*B5</f>
        <v>24</v>
      </c>
      <c r="E5">
        <f>E4*B5</f>
        <v>12</v>
      </c>
    </row>
    <row r="6">
      <c r="A6" s="5" t="s">
        <v>5</v>
      </c>
      <c r="B6" s="6">
        <v>0.25</v>
      </c>
      <c r="C6">
        <f>C4*B6</f>
        <v>15</v>
      </c>
      <c r="D6">
        <f>D4*B6</f>
        <v>10</v>
      </c>
      <c r="E6">
        <f>E4*B6</f>
        <v>5</v>
      </c>
    </row>
    <row r="7">
      <c r="A7" s="5" t="s">
        <v>6</v>
      </c>
      <c r="B7" s="6">
        <v>0.15</v>
      </c>
      <c r="C7">
        <f>C4*B7</f>
        <v>9</v>
      </c>
      <c r="D7">
        <f>D4*B7</f>
        <v>6</v>
      </c>
      <c r="E7">
        <f>E4*B7</f>
        <v>3</v>
      </c>
    </row>
    <row r="9">
      <c r="A9" s="7"/>
      <c r="B9" s="4" t="s">
        <v>7</v>
      </c>
      <c r="C9" s="4" t="s">
        <v>8</v>
      </c>
    </row>
    <row r="10">
      <c r="A10" s="5" t="s">
        <v>9</v>
      </c>
      <c r="B10" s="8">
        <v>285000.0</v>
      </c>
      <c r="C10" s="5">
        <v>40.0</v>
      </c>
    </row>
    <row r="11">
      <c r="A11" s="5" t="s">
        <v>5</v>
      </c>
      <c r="B11" s="8">
        <v>399000.0</v>
      </c>
      <c r="C11" s="5">
        <v>47.0</v>
      </c>
    </row>
    <row r="12">
      <c r="A12" s="5" t="s">
        <v>6</v>
      </c>
      <c r="B12" s="8">
        <v>610000.0</v>
      </c>
      <c r="C12" s="5">
        <v>67.0</v>
      </c>
    </row>
    <row r="14">
      <c r="A14" s="9"/>
      <c r="B14" s="10" t="s">
        <v>10</v>
      </c>
      <c r="C14" s="10" t="s">
        <v>11</v>
      </c>
      <c r="D14" s="10" t="s">
        <v>12</v>
      </c>
      <c r="E14" s="10" t="s">
        <v>13</v>
      </c>
    </row>
    <row r="15">
      <c r="A15" s="5" t="s">
        <v>9</v>
      </c>
      <c r="B15">
        <f>10*10</f>
        <v>100</v>
      </c>
      <c r="C15">
        <f t="shared" ref="C15:C16" si="1">B15*C5</f>
        <v>3600</v>
      </c>
      <c r="D15">
        <f t="shared" ref="D15:D17" si="2">B15*D5</f>
        <v>2400</v>
      </c>
      <c r="E15" s="11">
        <f t="shared" ref="E15:E17" si="3">B15*E5</f>
        <v>1200</v>
      </c>
    </row>
    <row r="16">
      <c r="A16" s="5" t="s">
        <v>5</v>
      </c>
      <c r="B16">
        <f>13*10.5</f>
        <v>136.5</v>
      </c>
      <c r="C16">
        <f t="shared" si="1"/>
        <v>2047.5</v>
      </c>
      <c r="D16">
        <f t="shared" si="2"/>
        <v>1365</v>
      </c>
      <c r="E16" s="11">
        <f t="shared" si="3"/>
        <v>682.5</v>
      </c>
    </row>
    <row r="17">
      <c r="A17" s="5" t="s">
        <v>6</v>
      </c>
      <c r="B17">
        <f>17*16.5</f>
        <v>280.5</v>
      </c>
      <c r="C17">
        <f>B17 *C7</f>
        <v>2524.5</v>
      </c>
      <c r="D17">
        <f t="shared" si="2"/>
        <v>1683</v>
      </c>
      <c r="E17" s="11">
        <f t="shared" si="3"/>
        <v>841.5</v>
      </c>
    </row>
    <row r="18">
      <c r="A18" s="12" t="s">
        <v>14</v>
      </c>
      <c r="B18" s="13"/>
      <c r="C18" s="13">
        <f t="shared" ref="C18:E18" si="4">C15+C16+C17</f>
        <v>8172</v>
      </c>
      <c r="D18" s="13">
        <f t="shared" si="4"/>
        <v>5448</v>
      </c>
      <c r="E18" s="13">
        <f t="shared" si="4"/>
        <v>2724</v>
      </c>
    </row>
    <row r="19">
      <c r="A19" s="12" t="s">
        <v>15</v>
      </c>
      <c r="B19" s="13"/>
      <c r="C19" s="13">
        <f>B2-C18</f>
        <v>14868</v>
      </c>
      <c r="D19" s="13">
        <f>B2-D18</f>
        <v>17592</v>
      </c>
      <c r="E19" s="13">
        <f>B2-E18</f>
        <v>20316</v>
      </c>
    </row>
    <row r="20">
      <c r="A20" s="14" t="s">
        <v>16</v>
      </c>
      <c r="B20" s="15"/>
      <c r="C20" s="16">
        <f>C19*B48*3+B26</f>
        <v>43501752</v>
      </c>
      <c r="D20" s="16">
        <f>D19*B48*3+C26</f>
        <v>40244688</v>
      </c>
      <c r="E20" s="16">
        <f>E19*B48*3+D26</f>
        <v>36987624</v>
      </c>
    </row>
    <row r="21">
      <c r="A21" s="14" t="s">
        <v>17</v>
      </c>
      <c r="B21" s="14"/>
      <c r="C21" s="17">
        <f>B10*(1+B31*164)*C5+B11*(1+B32*164)*C6+B12*(1+B33*164)*C7</f>
        <v>165497400</v>
      </c>
      <c r="D21" s="17">
        <f>B10*(1+B31*164)*D5+B11*(1+B32*164)*D6+B12*(1+B33*164)*D7</f>
        <v>110331600</v>
      </c>
      <c r="E21" s="18">
        <f>B10*(1+B31*164)*E5+B11*(1+B32*164)*E6+B12*(1+B33*164)*E7</f>
        <v>55165800</v>
      </c>
    </row>
    <row r="22">
      <c r="A22" s="4" t="s">
        <v>2</v>
      </c>
      <c r="B22" s="4">
        <v>60.0</v>
      </c>
      <c r="C22" s="4">
        <v>40.0</v>
      </c>
      <c r="D22" s="4">
        <v>20.0</v>
      </c>
    </row>
    <row r="23">
      <c r="A23" s="5" t="s">
        <v>4</v>
      </c>
      <c r="B23" s="19">
        <f>B22*B5*B10</f>
        <v>10260000</v>
      </c>
      <c r="C23" s="19">
        <f>C22*B5*B10</f>
        <v>6840000</v>
      </c>
      <c r="D23" s="19">
        <f>D22*B5*B10</f>
        <v>3420000</v>
      </c>
    </row>
    <row r="24">
      <c r="A24" s="5" t="s">
        <v>5</v>
      </c>
      <c r="B24" s="19">
        <f>B22*B6*B11</f>
        <v>5985000</v>
      </c>
      <c r="C24" s="19">
        <f>C22*B6*B11</f>
        <v>3990000</v>
      </c>
      <c r="D24" s="19">
        <f>D22*B6*B11</f>
        <v>1995000</v>
      </c>
    </row>
    <row r="25">
      <c r="A25" s="5" t="s">
        <v>6</v>
      </c>
      <c r="B25" s="19">
        <f>B22*B7*B12</f>
        <v>5490000</v>
      </c>
      <c r="C25" s="19">
        <f>C22*B7*B12</f>
        <v>3660000</v>
      </c>
      <c r="D25" s="19">
        <f>D22*B7*B12</f>
        <v>1830000</v>
      </c>
    </row>
    <row r="26">
      <c r="A26" s="20" t="s">
        <v>18</v>
      </c>
      <c r="B26" s="21">
        <f t="shared" ref="B26:D26" si="5">B23+B24+B25</f>
        <v>21735000</v>
      </c>
      <c r="C26" s="21">
        <f t="shared" si="5"/>
        <v>14490000</v>
      </c>
      <c r="D26" s="21">
        <f t="shared" si="5"/>
        <v>7245000</v>
      </c>
    </row>
    <row r="28">
      <c r="A28" s="7" t="s">
        <v>19</v>
      </c>
      <c r="B28" s="5">
        <v>8.0</v>
      </c>
    </row>
    <row r="30">
      <c r="A30" s="22"/>
      <c r="B30" s="7" t="s">
        <v>20</v>
      </c>
    </row>
    <row r="31">
      <c r="A31" s="5" t="s">
        <v>21</v>
      </c>
      <c r="B31" s="6">
        <v>0.03</v>
      </c>
    </row>
    <row r="32">
      <c r="A32" s="5" t="s">
        <v>5</v>
      </c>
      <c r="B32" s="6">
        <v>0.04</v>
      </c>
    </row>
    <row r="33">
      <c r="A33" s="5" t="s">
        <v>22</v>
      </c>
      <c r="B33" s="6">
        <v>0.06</v>
      </c>
    </row>
    <row r="35">
      <c r="A35" s="23" t="s">
        <v>23</v>
      </c>
      <c r="B35" s="23">
        <v>1.0</v>
      </c>
      <c r="C35" s="23">
        <v>2.0</v>
      </c>
      <c r="D35" s="23">
        <v>3.0</v>
      </c>
      <c r="E35" s="23">
        <v>4.0</v>
      </c>
      <c r="F35" s="23">
        <v>5.0</v>
      </c>
      <c r="G35" s="23">
        <v>6.0</v>
      </c>
      <c r="H35" s="23">
        <v>7.0</v>
      </c>
      <c r="I35" s="23">
        <v>8.0</v>
      </c>
      <c r="J35" s="23">
        <v>9.0</v>
      </c>
      <c r="K35" s="23">
        <v>10.0</v>
      </c>
    </row>
    <row r="36">
      <c r="A36" s="24" t="s">
        <v>21</v>
      </c>
      <c r="B36" s="25">
        <f>C10+B28*B35</f>
        <v>48</v>
      </c>
      <c r="C36" s="25">
        <f>C10+B28*C35</f>
        <v>56</v>
      </c>
      <c r="D36" s="25">
        <f>C10+B28*D35</f>
        <v>64</v>
      </c>
      <c r="E36" s="26">
        <f>C10+B28*E35</f>
        <v>72</v>
      </c>
      <c r="F36" s="26">
        <f>C10+B28*F35</f>
        <v>80</v>
      </c>
      <c r="G36" s="26">
        <f>C10+B28*G35</f>
        <v>88</v>
      </c>
      <c r="H36" s="26">
        <f>C10+B28*H35</f>
        <v>96</v>
      </c>
      <c r="I36" s="26">
        <f>C10+B28*I35</f>
        <v>104</v>
      </c>
      <c r="J36" s="26">
        <f>C10+B28*J35</f>
        <v>112</v>
      </c>
      <c r="K36" s="26">
        <f>C10+B28*K35</f>
        <v>120</v>
      </c>
    </row>
    <row r="37">
      <c r="A37" s="24" t="s">
        <v>5</v>
      </c>
      <c r="B37" s="25">
        <f>C11+B28*B35</f>
        <v>55</v>
      </c>
      <c r="C37" s="26">
        <f>C11+B28*C35</f>
        <v>63</v>
      </c>
      <c r="D37" s="26">
        <f>C11+B28*D35</f>
        <v>71</v>
      </c>
      <c r="E37" s="26">
        <f>C11+B28*E35</f>
        <v>79</v>
      </c>
      <c r="F37" s="26">
        <f>C11+B28*F35</f>
        <v>87</v>
      </c>
      <c r="G37" s="26">
        <f>C11+B28*G35</f>
        <v>95</v>
      </c>
      <c r="H37" s="26">
        <f>C11+B28*H35</f>
        <v>103</v>
      </c>
      <c r="I37" s="26">
        <f>C11+B28*I35</f>
        <v>111</v>
      </c>
      <c r="J37" s="26">
        <f>C11+B28*J35</f>
        <v>119</v>
      </c>
      <c r="K37" s="26">
        <f>C11+B28*K35</f>
        <v>127</v>
      </c>
    </row>
    <row r="38">
      <c r="A38" s="24" t="s">
        <v>22</v>
      </c>
      <c r="B38" s="27">
        <f>C12+B28*B35</f>
        <v>75</v>
      </c>
      <c r="C38" s="28">
        <f>C12+B28*C35</f>
        <v>83</v>
      </c>
      <c r="D38" s="27">
        <f>C12+B28*D35</f>
        <v>91</v>
      </c>
      <c r="E38" s="27">
        <f>C12+B28*E35</f>
        <v>99</v>
      </c>
      <c r="F38" s="27">
        <f>C12+B28*F35</f>
        <v>107</v>
      </c>
      <c r="G38" s="27">
        <f>C12+B28*G35</f>
        <v>115</v>
      </c>
      <c r="H38" s="27">
        <f>C12+B28*H35</f>
        <v>123</v>
      </c>
      <c r="I38" s="27">
        <f>C12+B28*I35</f>
        <v>131</v>
      </c>
      <c r="J38" s="27">
        <f>C12+B28*J35</f>
        <v>139</v>
      </c>
      <c r="K38" s="27">
        <f>C12+B28*K35</f>
        <v>147</v>
      </c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>
      <c r="A40" s="23" t="s">
        <v>24</v>
      </c>
      <c r="B40" s="23">
        <v>1.0</v>
      </c>
      <c r="C40" s="23">
        <v>2.0</v>
      </c>
      <c r="D40" s="23">
        <v>3.0</v>
      </c>
      <c r="E40" s="23">
        <v>4.0</v>
      </c>
      <c r="F40" s="23">
        <v>5.0</v>
      </c>
      <c r="G40" s="23">
        <v>6.0</v>
      </c>
      <c r="H40" s="23">
        <v>7.0</v>
      </c>
      <c r="I40" s="23">
        <v>8.0</v>
      </c>
      <c r="J40" s="23">
        <v>9.0</v>
      </c>
      <c r="K40" s="23">
        <v>10.0</v>
      </c>
    </row>
    <row r="41">
      <c r="A41" s="24" t="s">
        <v>21</v>
      </c>
      <c r="B41" s="25">
        <f> B36</f>
        <v>48</v>
      </c>
      <c r="C41" s="25">
        <f> sum(B36:C36)</f>
        <v>104</v>
      </c>
      <c r="D41" s="25">
        <f> sum(B36:D36)</f>
        <v>168</v>
      </c>
      <c r="E41" s="26">
        <f t="shared" ref="E41:E43" si="6">sum(B36:E36)</f>
        <v>240</v>
      </c>
      <c r="F41" s="25">
        <f> sum(B36:F36)</f>
        <v>320</v>
      </c>
      <c r="G41" s="25">
        <f> sum(B36:G36)</f>
        <v>408</v>
      </c>
      <c r="H41" s="25">
        <f> sum(B36:H36)</f>
        <v>504</v>
      </c>
      <c r="I41" s="26">
        <f t="shared" ref="I41:I43" si="7">sum(B36:I36)</f>
        <v>608</v>
      </c>
      <c r="J41" s="26">
        <f t="shared" ref="J41:J43" si="8">sum(B36:J36)</f>
        <v>720</v>
      </c>
      <c r="K41" s="26">
        <f t="shared" ref="K41:K43" si="9">sum(B36:K36)</f>
        <v>840</v>
      </c>
    </row>
    <row r="42">
      <c r="A42" s="24" t="s">
        <v>5</v>
      </c>
      <c r="B42" s="25">
        <f>sum(B37)</f>
        <v>55</v>
      </c>
      <c r="C42" s="26">
        <f>sum(B37:C37)</f>
        <v>118</v>
      </c>
      <c r="D42" s="26">
        <f>sum(B37:D37)</f>
        <v>189</v>
      </c>
      <c r="E42" s="25">
        <f t="shared" si="6"/>
        <v>268</v>
      </c>
      <c r="F42" s="26">
        <f>sum(B37:F37)</f>
        <v>355</v>
      </c>
      <c r="G42" s="26">
        <f>sum(B37:G37)</f>
        <v>450</v>
      </c>
      <c r="H42" s="26">
        <f>sum(B37:H37)</f>
        <v>553</v>
      </c>
      <c r="I42" s="26">
        <f t="shared" si="7"/>
        <v>664</v>
      </c>
      <c r="J42" s="26">
        <f t="shared" si="8"/>
        <v>783</v>
      </c>
      <c r="K42" s="26">
        <f t="shared" si="9"/>
        <v>910</v>
      </c>
    </row>
    <row r="43">
      <c r="A43" s="24" t="s">
        <v>22</v>
      </c>
      <c r="B43" s="25">
        <f> B38</f>
        <v>75</v>
      </c>
      <c r="C43" s="25">
        <f> sum(B38:C38)</f>
        <v>158</v>
      </c>
      <c r="D43" s="25">
        <f> sum(B38:D38)</f>
        <v>249</v>
      </c>
      <c r="E43" s="26">
        <f t="shared" si="6"/>
        <v>348</v>
      </c>
      <c r="F43" s="25">
        <f> sum(B38:F38)</f>
        <v>455</v>
      </c>
      <c r="G43" s="25">
        <f> sum(B38:G38)</f>
        <v>570</v>
      </c>
      <c r="H43" s="25">
        <f> sum(B38:H38)</f>
        <v>693</v>
      </c>
      <c r="I43" s="26">
        <f t="shared" si="7"/>
        <v>824</v>
      </c>
      <c r="J43" s="26">
        <f t="shared" si="8"/>
        <v>963</v>
      </c>
      <c r="K43" s="26">
        <f t="shared" si="9"/>
        <v>1110</v>
      </c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4" t="s">
        <v>25</v>
      </c>
      <c r="B45" s="4">
        <v>1.0</v>
      </c>
      <c r="C45" s="4">
        <v>2.0</v>
      </c>
      <c r="D45" s="4">
        <v>3.0</v>
      </c>
      <c r="E45" s="4">
        <v>4.0</v>
      </c>
      <c r="F45" s="4">
        <v>5.0</v>
      </c>
      <c r="G45" s="4">
        <v>6.0</v>
      </c>
      <c r="H45" s="4">
        <v>7.0</v>
      </c>
      <c r="I45" s="4">
        <v>8.0</v>
      </c>
      <c r="J45" s="4">
        <v>9.0</v>
      </c>
      <c r="K45" s="4">
        <v>10.0</v>
      </c>
      <c r="L45" s="4">
        <v>11.0</v>
      </c>
      <c r="M45" s="4">
        <v>12.0</v>
      </c>
      <c r="N45" s="4">
        <v>13.0</v>
      </c>
      <c r="O45" s="4">
        <v>14.0</v>
      </c>
      <c r="P45" s="4">
        <v>15.0</v>
      </c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5" t="s">
        <v>21</v>
      </c>
      <c r="B46" s="30">
        <f>(B10*B31)/(C10+B28)</f>
        <v>178.125</v>
      </c>
      <c r="C46" s="30">
        <f>(B10*B31)/(C10+B28*2)</f>
        <v>152.6785714</v>
      </c>
      <c r="D46" s="30">
        <f>(B10*B31)/(C10+B28*3)</f>
        <v>133.59375</v>
      </c>
      <c r="E46" s="30">
        <f>(B10*B31)/(C10+B28*4)</f>
        <v>118.75</v>
      </c>
      <c r="F46" s="30">
        <f>(B10*B31)/(C10+B28*5)</f>
        <v>106.875</v>
      </c>
      <c r="G46" s="30">
        <f>(B10*B31)/(C10+B28*6)</f>
        <v>97.15909091</v>
      </c>
      <c r="H46" s="30">
        <f>(B10*B31)/(C10+B28*7)</f>
        <v>89.0625</v>
      </c>
      <c r="I46" s="30">
        <f>(B10*B31)/(C10+B28*8)</f>
        <v>82.21153846</v>
      </c>
      <c r="J46" s="30">
        <f>(B10*B31)/(C10+B28*9)</f>
        <v>76.33928571</v>
      </c>
      <c r="K46" s="31">
        <f>(B10*B31)/(C10+B28*10)</f>
        <v>71.25</v>
      </c>
      <c r="L46" s="32">
        <f>(B10*B31)/(C10+B28*11)</f>
        <v>66.796875</v>
      </c>
      <c r="M46" s="33">
        <f>(B10*B31)/(C10+B28*12)</f>
        <v>62.86764706</v>
      </c>
      <c r="N46" s="33">
        <f>(B10*B31)/(C10+B28*13)</f>
        <v>59.375</v>
      </c>
      <c r="O46" s="33">
        <f>(B10*B31)/(C10+B28*14)</f>
        <v>56.25</v>
      </c>
      <c r="P46" s="33">
        <f>(B10*B31)/(C10+B28*15)</f>
        <v>53.4375</v>
      </c>
    </row>
    <row r="47">
      <c r="A47" s="5" t="s">
        <v>5</v>
      </c>
      <c r="B47" s="30">
        <f> (B11*B32)/(C11+B28)</f>
        <v>290.1818182</v>
      </c>
      <c r="C47" s="30">
        <f> (B11*B32)/(C11+B28*2)</f>
        <v>253.3333333</v>
      </c>
      <c r="D47" s="30">
        <f> (B11*B32)/(C11+B28*3)</f>
        <v>224.7887324</v>
      </c>
      <c r="E47" s="30">
        <f> (B11*B32)/(C11+B28*4)</f>
        <v>202.0253165</v>
      </c>
      <c r="F47" s="30">
        <f> (B11*B32)/(C11+B28*5)</f>
        <v>183.4482759</v>
      </c>
      <c r="G47" s="30">
        <f> (B11*B32)/(C11+B28*6)</f>
        <v>168</v>
      </c>
      <c r="H47" s="30">
        <f> (B11*B32)/(C11+B28*7)</f>
        <v>154.9514563</v>
      </c>
      <c r="I47" s="30">
        <f> (B11*B32)/(C11+B28*8)</f>
        <v>143.7837838</v>
      </c>
      <c r="J47" s="30">
        <f> (B11*B32)/(C11+B28*9)</f>
        <v>134.1176471</v>
      </c>
      <c r="K47" s="31">
        <f> (B11*B32)/(C11+B28*10)</f>
        <v>125.6692913</v>
      </c>
      <c r="L47" s="33">
        <f> (B11*B32)/(C11+B28*11)</f>
        <v>118.2222222</v>
      </c>
      <c r="M47" s="33">
        <f> (B11*B32)/(C11+B28*12)</f>
        <v>111.6083916</v>
      </c>
      <c r="N47" s="33">
        <f> (B11*B32)/(C11+B28*13)</f>
        <v>105.6953642</v>
      </c>
      <c r="O47" s="33">
        <f> (B11*B32)/(C11+B28*14)</f>
        <v>100.3773585</v>
      </c>
      <c r="P47" s="33">
        <f> (B11*B32)/(C11+B28*15)</f>
        <v>95.56886228</v>
      </c>
    </row>
    <row r="48">
      <c r="A48" s="5" t="s">
        <v>22</v>
      </c>
      <c r="B48" s="34">
        <f>(B12*B33)/(C12+B28)</f>
        <v>488</v>
      </c>
      <c r="C48" s="30">
        <f>(B12*B33)/(C12+B28*2)</f>
        <v>440.9638554</v>
      </c>
      <c r="D48" s="30">
        <f>(B12*B33)/(C12+B28*3)</f>
        <v>402.1978022</v>
      </c>
      <c r="E48" s="30">
        <f>(B12*B33)/(C12+B28*4)</f>
        <v>369.6969697</v>
      </c>
      <c r="F48" s="30">
        <f>(B12*B33)/(C12+B28*5)</f>
        <v>342.0560748</v>
      </c>
      <c r="G48" s="30">
        <f>(B12*B33)/(C12+B28*6)</f>
        <v>318.2608696</v>
      </c>
      <c r="H48" s="30">
        <f>(B12*B33)/(C12+B28*7)</f>
        <v>297.5609756</v>
      </c>
      <c r="I48" s="30">
        <f>(B12*B33)/(C12+B28*8)</f>
        <v>279.389313</v>
      </c>
      <c r="J48" s="30">
        <f>(B12*B33)/(C12+B28*9)</f>
        <v>263.3093525</v>
      </c>
      <c r="K48" s="31">
        <f>(B12*B33)/(C12+B28*10)</f>
        <v>248.9795918</v>
      </c>
      <c r="L48" s="33">
        <f>(B12*B33)/(C12+B28*11)</f>
        <v>236.1290323</v>
      </c>
      <c r="M48" s="33">
        <f>(B12*B33)/(C12+B28*12)</f>
        <v>224.5398773</v>
      </c>
      <c r="N48" s="33">
        <f>(B12*B33)/(C12+B28*13)</f>
        <v>214.0350877</v>
      </c>
      <c r="O48" s="33">
        <f>(B12*B33)/(C12+B28*14)</f>
        <v>204.4692737</v>
      </c>
      <c r="P48" s="33">
        <f>(B12*B33)/(C12+B28*15)</f>
        <v>195.7219251</v>
      </c>
    </row>
    <row r="50">
      <c r="A50" s="4" t="s">
        <v>26</v>
      </c>
      <c r="B50" s="4">
        <v>1.0</v>
      </c>
      <c r="C50" s="4">
        <v>2.0</v>
      </c>
      <c r="D50" s="4">
        <v>3.0</v>
      </c>
      <c r="E50" s="4">
        <v>4.0</v>
      </c>
      <c r="F50" s="4">
        <v>5.0</v>
      </c>
      <c r="G50" s="4">
        <v>6.0</v>
      </c>
      <c r="H50" s="4">
        <v>7.0</v>
      </c>
      <c r="I50" s="4">
        <v>8.0</v>
      </c>
      <c r="J50" s="4">
        <v>9.0</v>
      </c>
      <c r="K50" s="4">
        <v>10.0</v>
      </c>
      <c r="L50" s="4">
        <v>11.0</v>
      </c>
      <c r="M50" s="4">
        <v>12.0</v>
      </c>
      <c r="N50" s="4">
        <v>13.0</v>
      </c>
      <c r="O50" s="4">
        <v>14.0</v>
      </c>
      <c r="P50" s="4">
        <v>15.0</v>
      </c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5" t="s">
        <v>21</v>
      </c>
      <c r="B51" s="19">
        <f>B10*(1+(0.06*B50))</f>
        <v>302100</v>
      </c>
      <c r="C51" s="19">
        <f>B10*(1+(0.06*C50))</f>
        <v>319200</v>
      </c>
      <c r="D51" s="19">
        <f>B10*(1+(0.06*D50))</f>
        <v>336300</v>
      </c>
      <c r="E51" s="19">
        <f>B10*(1+(0.06*E50))</f>
        <v>353400</v>
      </c>
      <c r="F51" s="19">
        <f>B10*(1+(0.06*F50))</f>
        <v>370500</v>
      </c>
      <c r="G51" s="19">
        <f>B10*(1+(0.06*G50))</f>
        <v>387600</v>
      </c>
      <c r="H51" s="19">
        <f>B10*(1+(0.06*H50))</f>
        <v>404700</v>
      </c>
      <c r="I51" s="19">
        <f>B10*(1+(0.06*I50))</f>
        <v>421800</v>
      </c>
      <c r="J51" s="19">
        <f>B10*(1+(0.06*J50))</f>
        <v>438900</v>
      </c>
      <c r="K51" s="19">
        <f>B10*(1+(0.06*K50))</f>
        <v>456000</v>
      </c>
      <c r="L51" s="35">
        <f>B10*(1+(0.06*K50))</f>
        <v>456000</v>
      </c>
      <c r="M51" s="35">
        <f>B10*(1+(0.06*K50))</f>
        <v>456000</v>
      </c>
      <c r="N51" s="35">
        <f>B10*(1+(0.06*K50))</f>
        <v>456000</v>
      </c>
      <c r="O51" s="35">
        <f>B10*(1+(0.06*K50))</f>
        <v>456000</v>
      </c>
      <c r="P51" s="35">
        <f>B10*(1+(0.06*K50))</f>
        <v>456000</v>
      </c>
    </row>
    <row r="52">
      <c r="A52" s="5" t="s">
        <v>5</v>
      </c>
      <c r="B52" s="19">
        <f>B11*(1+(0.06*B50))</f>
        <v>422940</v>
      </c>
      <c r="C52" s="19">
        <f>B11*(1+(0.06*C50))</f>
        <v>446880</v>
      </c>
      <c r="D52" s="19">
        <f>B11*(1+(0.06*D50))</f>
        <v>470820</v>
      </c>
      <c r="E52" s="19">
        <f>B11*(1+(0.06*E50))</f>
        <v>494760</v>
      </c>
      <c r="F52" s="19">
        <f>B11*(1+(0.06*F50))</f>
        <v>518700</v>
      </c>
      <c r="G52" s="19">
        <f>B11*(1+(0.06*G50))</f>
        <v>542640</v>
      </c>
      <c r="H52" s="19">
        <f>B11*(1+(0.06*H50))</f>
        <v>566580</v>
      </c>
      <c r="I52" s="19">
        <f>B11*(1+(0.06*I50))</f>
        <v>590520</v>
      </c>
      <c r="J52" s="19">
        <f>B11*(1+(0.06*J50))</f>
        <v>614460</v>
      </c>
      <c r="K52" s="19">
        <f>B11*(1+(0.06*K50))</f>
        <v>638400</v>
      </c>
    </row>
    <row r="53">
      <c r="A53" s="5" t="s">
        <v>22</v>
      </c>
      <c r="B53" s="19">
        <f>B12*(1+(0.06*B50))</f>
        <v>646600</v>
      </c>
      <c r="C53" s="19">
        <f>B12*(1+(0.06*C50))</f>
        <v>683200</v>
      </c>
      <c r="D53" s="19">
        <f>B12*(1+(0.06*D50))</f>
        <v>719800</v>
      </c>
      <c r="E53" s="19">
        <f>B12*(1+(0.06*E50))</f>
        <v>756400</v>
      </c>
      <c r="F53" s="19">
        <f>B12*(1+(0.06*F50))</f>
        <v>793000</v>
      </c>
      <c r="G53" s="19">
        <f>B12*(1+(0.06*G50))</f>
        <v>829600</v>
      </c>
      <c r="H53" s="19">
        <f>B12*(1+(0.06*H50))</f>
        <v>866200</v>
      </c>
      <c r="I53" s="19">
        <f>B12*(1+(0.06*I50))</f>
        <v>902800</v>
      </c>
      <c r="J53" s="19">
        <f>B12*(1+(0.06*J50))</f>
        <v>939400</v>
      </c>
      <c r="K53" s="19">
        <f>B12*(1+(0.06*K50))</f>
        <v>976000</v>
      </c>
    </row>
    <row r="55">
      <c r="A55" s="36" t="s">
        <v>27</v>
      </c>
    </row>
    <row r="56">
      <c r="A56" s="37" t="s">
        <v>15</v>
      </c>
      <c r="B56" s="12">
        <f>B2-C18</f>
        <v>14868</v>
      </c>
      <c r="F56" s="24"/>
      <c r="G56" s="24"/>
      <c r="H56" s="24"/>
    </row>
    <row r="57">
      <c r="A57" s="37" t="s">
        <v>28</v>
      </c>
      <c r="B57" s="12">
        <f> B56-(B41*B59)-(C41*C59)-(D41*D59)-(E41*E59)-(F41*F59)-(G41*G59)-(H41*H59)-(I41*I59)-(J41*J59)-(K41*K59)-(L41*L59)-(M41*M59)-(N41*N59)-(O41*O59)-(B42*B60)-(C42*C60)-(D42*D60)-(E42*E60)-(F42*F60)-(G42*G60)-(H42*H60)-(I42*I60)-(J42*J60)-(K42*K60)-(L42*L60)-(L42*L60)-(M42*M60)-(N42*N60)-(O42*O60)-(K42*K60)-(B43*B61)-(C43*C61)-(D43*D61)-(E43*E61)-(F43*F61)-(G43*G61)-(H43*H61)-(I43*I61)-(J43*J61)-(K43*K61)-(L43*L61)-(M43*M61)-(N43*N61)-(O43*O61)</f>
        <v>3108</v>
      </c>
      <c r="F57" s="24"/>
      <c r="G57" s="24"/>
      <c r="H57" s="24"/>
    </row>
    <row r="58">
      <c r="A58" s="23" t="s">
        <v>29</v>
      </c>
      <c r="B58" s="38">
        <v>1.0</v>
      </c>
      <c r="C58" s="38">
        <v>2.0</v>
      </c>
      <c r="D58" s="38">
        <v>3.0</v>
      </c>
      <c r="E58" s="38">
        <v>4.0</v>
      </c>
      <c r="F58" s="38">
        <v>5.0</v>
      </c>
      <c r="G58" s="38">
        <v>6.0</v>
      </c>
      <c r="H58" s="38">
        <v>7.0</v>
      </c>
      <c r="I58" s="38">
        <v>8.0</v>
      </c>
      <c r="J58" s="38">
        <v>9.0</v>
      </c>
      <c r="K58" s="38">
        <v>10.0</v>
      </c>
      <c r="L58" s="38">
        <v>11.0</v>
      </c>
      <c r="M58" s="38">
        <v>12.0</v>
      </c>
      <c r="N58" s="38">
        <v>13.0</v>
      </c>
      <c r="O58" s="38">
        <v>14.0</v>
      </c>
      <c r="P58" s="38"/>
    </row>
    <row r="59">
      <c r="A59" s="3" t="s">
        <v>21</v>
      </c>
      <c r="B59" s="5">
        <v>0.0</v>
      </c>
      <c r="C59" s="5">
        <v>0.0</v>
      </c>
      <c r="D59" s="5">
        <v>0.0</v>
      </c>
      <c r="E59" s="5">
        <v>0.0</v>
      </c>
      <c r="F59" s="5">
        <v>0.0</v>
      </c>
      <c r="G59" s="5">
        <v>0.0</v>
      </c>
      <c r="H59" s="5">
        <v>0.0</v>
      </c>
      <c r="I59" s="5">
        <v>0.0</v>
      </c>
      <c r="J59" s="5">
        <v>0.0</v>
      </c>
      <c r="K59" s="5">
        <v>0.0</v>
      </c>
      <c r="P59">
        <f t="shared" ref="P59:P61" si="10">sum(B59:K59)</f>
        <v>0</v>
      </c>
    </row>
    <row r="60">
      <c r="A60" s="3" t="s">
        <v>5</v>
      </c>
      <c r="B60" s="5">
        <v>0.0</v>
      </c>
      <c r="C60" s="5">
        <v>15.0</v>
      </c>
      <c r="D60" s="5">
        <v>0.0</v>
      </c>
      <c r="E60" s="5">
        <v>0.0</v>
      </c>
      <c r="F60" s="5">
        <v>0.0</v>
      </c>
      <c r="G60" s="5">
        <v>0.0</v>
      </c>
      <c r="H60" s="5">
        <v>0.0</v>
      </c>
      <c r="I60" s="5">
        <v>0.0</v>
      </c>
      <c r="J60" s="5">
        <v>0.0</v>
      </c>
      <c r="K60" s="5">
        <v>0.0</v>
      </c>
      <c r="P60">
        <f t="shared" si="10"/>
        <v>15</v>
      </c>
    </row>
    <row r="61">
      <c r="A61" s="3" t="s">
        <v>22</v>
      </c>
      <c r="B61" s="5">
        <v>0.0</v>
      </c>
      <c r="C61" s="5">
        <v>0.0</v>
      </c>
      <c r="D61" s="5">
        <v>0.0</v>
      </c>
      <c r="E61" s="5">
        <v>0.0</v>
      </c>
      <c r="F61" s="5">
        <v>0.0</v>
      </c>
      <c r="G61" s="5">
        <v>0.0</v>
      </c>
      <c r="H61" s="5">
        <v>0.0</v>
      </c>
      <c r="I61" s="5">
        <v>0.0</v>
      </c>
      <c r="J61" s="5">
        <v>0.0</v>
      </c>
      <c r="K61" s="5">
        <v>9.0</v>
      </c>
      <c r="L61" s="5"/>
      <c r="P61">
        <f t="shared" si="10"/>
        <v>9</v>
      </c>
    </row>
    <row r="62">
      <c r="A62" s="37" t="s">
        <v>30</v>
      </c>
      <c r="B62" s="37"/>
    </row>
    <row r="63">
      <c r="A63" s="5"/>
    </row>
    <row r="64">
      <c r="A64" s="37" t="s">
        <v>27</v>
      </c>
      <c r="B64" s="38">
        <v>1.0</v>
      </c>
      <c r="C64" s="38">
        <v>2.0</v>
      </c>
      <c r="D64" s="38">
        <v>3.0</v>
      </c>
      <c r="E64" s="38">
        <v>4.0</v>
      </c>
      <c r="F64" s="38">
        <v>5.0</v>
      </c>
      <c r="G64" s="38">
        <v>6.0</v>
      </c>
      <c r="H64" s="38">
        <v>7.0</v>
      </c>
      <c r="I64" s="38">
        <v>8.0</v>
      </c>
    </row>
    <row r="65">
      <c r="A65" s="3" t="s">
        <v>21</v>
      </c>
      <c r="B65" s="5">
        <v>0.0</v>
      </c>
      <c r="C65" s="5">
        <v>0.0</v>
      </c>
      <c r="D65" s="5">
        <v>0.0</v>
      </c>
      <c r="E65" s="5">
        <v>0.0</v>
      </c>
      <c r="F65" s="5">
        <v>0.0</v>
      </c>
      <c r="G65" s="5">
        <v>0.0</v>
      </c>
      <c r="H65" s="5">
        <v>0.0</v>
      </c>
      <c r="I65" s="5">
        <v>0.0</v>
      </c>
    </row>
    <row r="66">
      <c r="A66" s="3" t="s">
        <v>5</v>
      </c>
      <c r="B66" s="5">
        <v>0.0</v>
      </c>
      <c r="C66" s="5">
        <v>0.0</v>
      </c>
      <c r="D66" s="5">
        <v>0.0</v>
      </c>
      <c r="E66" s="5">
        <v>0.0</v>
      </c>
      <c r="F66" s="5">
        <v>0.0</v>
      </c>
      <c r="G66" s="5">
        <v>0.0</v>
      </c>
      <c r="H66" s="5">
        <v>0.0</v>
      </c>
      <c r="I66" s="5">
        <v>0.0</v>
      </c>
    </row>
    <row r="67">
      <c r="A67" s="3" t="s">
        <v>22</v>
      </c>
      <c r="B67" s="5">
        <v>0.0</v>
      </c>
      <c r="C67" s="5">
        <v>0.0</v>
      </c>
      <c r="D67" s="5">
        <v>0.0</v>
      </c>
      <c r="E67" s="5">
        <v>0.0</v>
      </c>
      <c r="F67" s="5">
        <v>0.0</v>
      </c>
      <c r="G67" s="5">
        <v>0.0</v>
      </c>
      <c r="H67" s="5">
        <v>0.0</v>
      </c>
      <c r="I67" s="5">
        <v>0.0</v>
      </c>
    </row>
    <row r="68">
      <c r="A68" s="39"/>
      <c r="B68" s="40"/>
      <c r="C68" s="40"/>
      <c r="D68" s="40"/>
      <c r="E68" s="40"/>
      <c r="F68" s="40"/>
      <c r="G68" s="40"/>
      <c r="H68" s="40"/>
      <c r="I68" s="40"/>
    </row>
    <row r="69">
      <c r="A69" s="39"/>
      <c r="B69" s="40"/>
      <c r="C69" s="40"/>
      <c r="D69" s="40"/>
      <c r="E69" s="40"/>
      <c r="F69" s="40"/>
      <c r="G69" s="40"/>
      <c r="H69" s="40"/>
      <c r="I69" s="40"/>
    </row>
    <row r="70">
      <c r="A70" s="39"/>
      <c r="B70" s="40"/>
      <c r="C70" s="40"/>
      <c r="D70" s="40"/>
      <c r="E70" s="40"/>
      <c r="F70" s="40"/>
      <c r="G70" s="40"/>
      <c r="H70" s="40"/>
      <c r="I70" s="40"/>
    </row>
    <row r="71">
      <c r="A71" s="37" t="s">
        <v>31</v>
      </c>
      <c r="B71" s="38">
        <v>1.0</v>
      </c>
      <c r="C71" s="38">
        <v>2.0</v>
      </c>
      <c r="D71" s="38">
        <v>3.0</v>
      </c>
      <c r="E71" s="38">
        <v>4.0</v>
      </c>
      <c r="F71" s="38">
        <v>5.0</v>
      </c>
      <c r="G71" s="38">
        <v>6.0</v>
      </c>
      <c r="H71" s="38">
        <v>7.0</v>
      </c>
      <c r="I71" s="38">
        <v>8.0</v>
      </c>
    </row>
    <row r="72">
      <c r="A72" s="3" t="s">
        <v>21</v>
      </c>
      <c r="B72" s="5">
        <v>8.0</v>
      </c>
      <c r="C72" s="5">
        <v>28.0</v>
      </c>
      <c r="D72" s="5">
        <v>0.0</v>
      </c>
      <c r="E72" s="5">
        <v>0.0</v>
      </c>
      <c r="F72" s="5">
        <v>0.0</v>
      </c>
      <c r="G72" s="5">
        <v>0.0</v>
      </c>
      <c r="H72" s="5">
        <v>0.0</v>
      </c>
      <c r="I72" s="5">
        <v>0.0</v>
      </c>
    </row>
    <row r="73">
      <c r="A73" s="3" t="s">
        <v>5</v>
      </c>
      <c r="B73" s="5">
        <v>0.0</v>
      </c>
      <c r="C73" s="5">
        <v>0.0</v>
      </c>
      <c r="D73" s="5">
        <v>0.0</v>
      </c>
      <c r="E73" s="5">
        <v>0.0</v>
      </c>
      <c r="F73" s="5">
        <v>15.0</v>
      </c>
      <c r="G73" s="5">
        <v>0.0</v>
      </c>
      <c r="H73" s="5">
        <v>0.0</v>
      </c>
      <c r="I73" s="5">
        <v>0.0</v>
      </c>
    </row>
    <row r="74">
      <c r="A74" s="3" t="s">
        <v>22</v>
      </c>
      <c r="B74" s="5">
        <v>0.0</v>
      </c>
      <c r="C74" s="5">
        <v>0.0</v>
      </c>
      <c r="D74" s="5">
        <v>0.0</v>
      </c>
      <c r="E74" s="5">
        <v>0.0</v>
      </c>
      <c r="F74" s="5">
        <v>0.0</v>
      </c>
      <c r="G74" s="5">
        <v>0.0</v>
      </c>
      <c r="H74" s="5">
        <v>9.0</v>
      </c>
      <c r="I74" s="5">
        <v>0.0</v>
      </c>
    </row>
    <row r="75">
      <c r="A75" s="39"/>
      <c r="B75" s="40"/>
      <c r="C75" s="40"/>
      <c r="D75" s="40"/>
      <c r="E75" s="40"/>
      <c r="F75" s="40"/>
      <c r="G75" s="40"/>
      <c r="H75" s="40"/>
      <c r="I75" s="40"/>
    </row>
    <row r="76">
      <c r="A76" s="39"/>
      <c r="B76" s="40"/>
      <c r="C76" s="40"/>
      <c r="D76" s="40"/>
      <c r="E76" s="40"/>
      <c r="F76" s="40"/>
      <c r="G76" s="40"/>
      <c r="H76" s="40"/>
      <c r="I76" s="40"/>
    </row>
    <row r="77">
      <c r="A77" s="37" t="s">
        <v>32</v>
      </c>
      <c r="B77" s="38">
        <v>1.0</v>
      </c>
      <c r="C77" s="38">
        <v>2.0</v>
      </c>
      <c r="D77" s="38">
        <v>3.0</v>
      </c>
      <c r="E77" s="38">
        <v>4.0</v>
      </c>
      <c r="F77" s="38">
        <v>5.0</v>
      </c>
      <c r="G77" s="38">
        <v>6.0</v>
      </c>
      <c r="H77" s="38">
        <v>7.0</v>
      </c>
      <c r="I77" s="38">
        <v>8.0</v>
      </c>
    </row>
    <row r="78">
      <c r="A78" s="3" t="s">
        <v>21</v>
      </c>
      <c r="B78" s="5">
        <v>8.0</v>
      </c>
      <c r="C78" s="5">
        <v>28.0</v>
      </c>
      <c r="D78" s="5">
        <v>0.0</v>
      </c>
      <c r="E78" s="5">
        <v>0.0</v>
      </c>
      <c r="F78" s="5">
        <v>0.0</v>
      </c>
      <c r="G78" s="5">
        <v>0.0</v>
      </c>
      <c r="H78" s="5">
        <v>0.0</v>
      </c>
      <c r="I78" s="5">
        <v>0.0</v>
      </c>
    </row>
    <row r="79">
      <c r="A79" s="3" t="s">
        <v>5</v>
      </c>
      <c r="B79" s="5">
        <v>0.0</v>
      </c>
      <c r="C79" s="5">
        <v>0.0</v>
      </c>
      <c r="D79" s="5">
        <v>0.0</v>
      </c>
      <c r="E79" s="5">
        <v>0.0</v>
      </c>
      <c r="F79" s="5">
        <v>15.0</v>
      </c>
      <c r="G79" s="5">
        <v>0.0</v>
      </c>
      <c r="H79" s="5">
        <v>0.0</v>
      </c>
      <c r="I79" s="5">
        <v>0.0</v>
      </c>
    </row>
    <row r="80">
      <c r="A80" s="3" t="s">
        <v>22</v>
      </c>
      <c r="B80" s="5">
        <v>0.0</v>
      </c>
      <c r="C80" s="5">
        <v>0.0</v>
      </c>
      <c r="D80" s="5">
        <v>0.0</v>
      </c>
      <c r="E80" s="5">
        <v>0.0</v>
      </c>
      <c r="F80" s="5">
        <v>0.0</v>
      </c>
      <c r="G80" s="5">
        <v>0.0</v>
      </c>
      <c r="H80" s="5">
        <v>9.0</v>
      </c>
      <c r="I80" s="5">
        <v>0.0</v>
      </c>
    </row>
  </sheetData>
  <drawing r:id="rId1"/>
</worksheet>
</file>