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69c1dcae06b267c/Documents/BootCampHW/"/>
    </mc:Choice>
  </mc:AlternateContent>
  <xr:revisionPtr revIDLastSave="325" documentId="8_{9F853CE1-EDE8-433B-8E7F-2B7E0F6ACC73}" xr6:coauthVersionLast="45" xr6:coauthVersionMax="45" xr10:uidLastSave="{33E79555-6451-4B7A-AB8A-BE6C41EAF2DC}"/>
  <bookViews>
    <workbookView xWindow="-108" yWindow="-108" windowWidth="23256" windowHeight="12576" activeTab="4" xr2:uid="{00000000-000D-0000-FFFF-FFFF00000000}"/>
  </bookViews>
  <sheets>
    <sheet name="Data" sheetId="1" r:id="rId1"/>
    <sheet name="PivotTable" sheetId="3" r:id="rId2"/>
    <sheet name="PivotTable2" sheetId="4" r:id="rId3"/>
    <sheet name="PivotTable3" sheetId="5" r:id="rId4"/>
    <sheet name="Bonus" sheetId="6" r:id="rId5"/>
  </sheets>
  <calcPr calcId="191029"/>
  <pivotCaches>
    <pivotCache cacheId="0" r:id="rId6"/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2" i="6" l="1"/>
  <c r="H13" i="6"/>
  <c r="H3" i="6"/>
  <c r="H4" i="6"/>
  <c r="H5" i="6"/>
  <c r="H6" i="6"/>
  <c r="H7" i="6"/>
  <c r="H8" i="6"/>
  <c r="H9" i="6"/>
  <c r="H10" i="6"/>
  <c r="H11" i="6"/>
  <c r="H2" i="6"/>
  <c r="G5" i="6"/>
  <c r="G6" i="6"/>
  <c r="G7" i="6"/>
  <c r="G8" i="6"/>
  <c r="G9" i="6"/>
  <c r="G10" i="6"/>
  <c r="G11" i="6"/>
  <c r="G12" i="6"/>
  <c r="G13" i="6"/>
  <c r="G3" i="6"/>
  <c r="G4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3" i="6"/>
  <c r="D4" i="6"/>
  <c r="C4" i="6"/>
  <c r="D2" i="6"/>
  <c r="C13" i="6"/>
  <c r="C12" i="6"/>
  <c r="C7" i="6"/>
  <c r="C9" i="6"/>
  <c r="C11" i="6"/>
  <c r="C10" i="6"/>
  <c r="C8" i="6"/>
  <c r="C6" i="6"/>
  <c r="C5" i="6"/>
  <c r="B4" i="6"/>
  <c r="C3" i="6"/>
  <c r="C2" i="6" l="1"/>
  <c r="B2" i="6"/>
  <c r="B13" i="6"/>
  <c r="B12" i="6"/>
  <c r="B11" i="6"/>
  <c r="B10" i="6"/>
  <c r="B9" i="6"/>
  <c r="B8" i="6"/>
  <c r="B7" i="6"/>
  <c r="B6" i="6"/>
  <c r="B5" i="6"/>
  <c r="B3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<sst xmlns="http://schemas.openxmlformats.org/spreadsheetml/2006/main" count="33019" uniqueCount="8400">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</sst>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8">
    <dxf>
      <fill>
        <patternFill>
          <bgColor rgb="FFA2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1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</font>
      <fill>
        <patternFill>
          <bgColor rgb="FF00B0F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 tint="0.34998626667073579"/>
        </patternFill>
      </fill>
    </dxf>
  </dxfs>
  <tableStyles count="0" defaultTableStyle="TableStyleMedium2" defaultPivotStyle="PivotStyleLight16"/>
  <colors>
    <mruColors>
      <color rgb="FFA2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[StarterBook_JV.xlsx]PivotTable!PivotTable1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PivotTable!$A$5:$A$12</c:f>
              <c:strCache>
                <c:ptCount val="7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publishing</c:v>
                </c:pt>
                <c:pt idx="5">
                  <c:v>technology</c:v>
                </c:pt>
                <c:pt idx="6">
                  <c:v>theater</c:v>
                </c:pt>
              </c:strCache>
            </c:strRef>
          </c:cat>
          <c:val>
            <c:numRef>
              <c:f>PivotTable!$B$5:$B$12</c:f>
              <c:numCache>
                <c:formatCode>General</c:formatCode>
                <c:ptCount val="7"/>
                <c:pt idx="4">
                  <c:v>1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A7-4C6B-95BF-1E7C5AA47D20}"/>
            </c:ext>
          </c:extLst>
        </c:ser>
        <c:ser>
          <c:idx val="1"/>
          <c:order val="1"/>
          <c:tx>
            <c:strRef>
              <c:f>PivotTable!$C$3:$C$4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PivotTable!$A$5:$A$12</c:f>
              <c:strCache>
                <c:ptCount val="7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publishing</c:v>
                </c:pt>
                <c:pt idx="5">
                  <c:v>technology</c:v>
                </c:pt>
                <c:pt idx="6">
                  <c:v>theater</c:v>
                </c:pt>
              </c:strCache>
            </c:strRef>
          </c:cat>
          <c:val>
            <c:numRef>
              <c:f>PivotTable!$C$5:$C$12</c:f>
              <c:numCache>
                <c:formatCode>General</c:formatCode>
                <c:ptCount val="7"/>
                <c:pt idx="1">
                  <c:v>1</c:v>
                </c:pt>
                <c:pt idx="2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A7-4C6B-95BF-1E7C5AA47D20}"/>
            </c:ext>
          </c:extLst>
        </c:ser>
        <c:ser>
          <c:idx val="2"/>
          <c:order val="2"/>
          <c:tx>
            <c:strRef>
              <c:f>PivotTable!$D$3:$D$4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PivotTable!$A$5:$A$12</c:f>
              <c:strCache>
                <c:ptCount val="7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publishing</c:v>
                </c:pt>
                <c:pt idx="5">
                  <c:v>technology</c:v>
                </c:pt>
                <c:pt idx="6">
                  <c:v>theater</c:v>
                </c:pt>
              </c:strCache>
            </c:strRef>
          </c:cat>
          <c:val>
            <c:numRef>
              <c:f>PivotTable!$D$5:$D$12</c:f>
              <c:numCache>
                <c:formatCode>General</c:formatCode>
                <c:ptCount val="7"/>
                <c:pt idx="3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A7-4C6B-95BF-1E7C5AA47D20}"/>
            </c:ext>
          </c:extLst>
        </c:ser>
        <c:ser>
          <c:idx val="3"/>
          <c:order val="3"/>
          <c:tx>
            <c:strRef>
              <c:f>PivotTable!$E$3:$E$4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PivotTable!$A$5:$A$12</c:f>
              <c:strCache>
                <c:ptCount val="7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publishing</c:v>
                </c:pt>
                <c:pt idx="5">
                  <c:v>technology</c:v>
                </c:pt>
                <c:pt idx="6">
                  <c:v>theater</c:v>
                </c:pt>
              </c:strCache>
            </c:strRef>
          </c:cat>
          <c:val>
            <c:numRef>
              <c:f>PivotTable!$E$5:$E$12</c:f>
              <c:numCache>
                <c:formatCode>General</c:formatCode>
                <c:ptCount val="7"/>
                <c:pt idx="0">
                  <c:v>3</c:v>
                </c:pt>
                <c:pt idx="3">
                  <c:v>4</c:v>
                </c:pt>
                <c:pt idx="5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A7-4C6B-95BF-1E7C5AA47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0476111"/>
        <c:axId val="835467391"/>
      </c:barChart>
      <c:catAx>
        <c:axId val="64047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467391"/>
        <c:crosses val="autoZero"/>
        <c:auto val="1"/>
        <c:lblAlgn val="ctr"/>
        <c:lblOffset val="100"/>
        <c:noMultiLvlLbl val="0"/>
      </c:catAx>
      <c:valAx>
        <c:axId val="83546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47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[StarterBook_JV.xlsx]PivotTable2!PivotTable2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PivotTable2!$A$6:$A$19</c:f>
              <c:strCache>
                <c:ptCount val="13"/>
                <c:pt idx="0">
                  <c:v>classical music</c:v>
                </c:pt>
                <c:pt idx="1">
                  <c:v>faith</c:v>
                </c:pt>
                <c:pt idx="2">
                  <c:v>food trucks</c:v>
                </c:pt>
                <c:pt idx="3">
                  <c:v>metal</c:v>
                </c:pt>
                <c:pt idx="4">
                  <c:v>mobile games</c:v>
                </c:pt>
                <c:pt idx="5">
                  <c:v>plays</c:v>
                </c:pt>
                <c:pt idx="6">
                  <c:v>rock</c:v>
                </c:pt>
                <c:pt idx="7">
                  <c:v>shorts</c:v>
                </c:pt>
                <c:pt idx="8">
                  <c:v>spaces</c:v>
                </c:pt>
                <c:pt idx="9">
                  <c:v>translations</c:v>
                </c:pt>
                <c:pt idx="10">
                  <c:v>video games</c:v>
                </c:pt>
                <c:pt idx="11">
                  <c:v>wearables</c:v>
                </c:pt>
                <c:pt idx="12">
                  <c:v>web</c:v>
                </c:pt>
              </c:strCache>
            </c:strRef>
          </c:cat>
          <c:val>
            <c:numRef>
              <c:f>PivotTable2!$B$6:$B$19</c:f>
              <c:numCache>
                <c:formatCode>General</c:formatCode>
                <c:ptCount val="13"/>
                <c:pt idx="9">
                  <c:v>1</c:v>
                </c:pt>
                <c:pt idx="11">
                  <c:v>1</c:v>
                </c:pt>
                <c:pt idx="1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16-4D9B-9A62-F79016E153F0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PivotTable2!$A$6:$A$19</c:f>
              <c:strCache>
                <c:ptCount val="13"/>
                <c:pt idx="0">
                  <c:v>classical music</c:v>
                </c:pt>
                <c:pt idx="1">
                  <c:v>faith</c:v>
                </c:pt>
                <c:pt idx="2">
                  <c:v>food trucks</c:v>
                </c:pt>
                <c:pt idx="3">
                  <c:v>metal</c:v>
                </c:pt>
                <c:pt idx="4">
                  <c:v>mobile games</c:v>
                </c:pt>
                <c:pt idx="5">
                  <c:v>plays</c:v>
                </c:pt>
                <c:pt idx="6">
                  <c:v>rock</c:v>
                </c:pt>
                <c:pt idx="7">
                  <c:v>shorts</c:v>
                </c:pt>
                <c:pt idx="8">
                  <c:v>spaces</c:v>
                </c:pt>
                <c:pt idx="9">
                  <c:v>translations</c:v>
                </c:pt>
                <c:pt idx="10">
                  <c:v>video games</c:v>
                </c:pt>
                <c:pt idx="11">
                  <c:v>wearables</c:v>
                </c:pt>
                <c:pt idx="12">
                  <c:v>web</c:v>
                </c:pt>
              </c:strCache>
            </c:strRef>
          </c:cat>
          <c:val>
            <c:numRef>
              <c:f>PivotTable2!$C$6:$C$19</c:f>
              <c:numCache>
                <c:formatCode>General</c:formatCode>
                <c:ptCount val="13"/>
                <c:pt idx="2">
                  <c:v>1</c:v>
                </c:pt>
                <c:pt idx="4">
                  <c:v>1</c:v>
                </c:pt>
                <c:pt idx="5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16-4D9B-9A62-F79016E153F0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PivotTable2!$A$6:$A$19</c:f>
              <c:strCache>
                <c:ptCount val="13"/>
                <c:pt idx="0">
                  <c:v>classical music</c:v>
                </c:pt>
                <c:pt idx="1">
                  <c:v>faith</c:v>
                </c:pt>
                <c:pt idx="2">
                  <c:v>food trucks</c:v>
                </c:pt>
                <c:pt idx="3">
                  <c:v>metal</c:v>
                </c:pt>
                <c:pt idx="4">
                  <c:v>mobile games</c:v>
                </c:pt>
                <c:pt idx="5">
                  <c:v>plays</c:v>
                </c:pt>
                <c:pt idx="6">
                  <c:v>rock</c:v>
                </c:pt>
                <c:pt idx="7">
                  <c:v>shorts</c:v>
                </c:pt>
                <c:pt idx="8">
                  <c:v>spaces</c:v>
                </c:pt>
                <c:pt idx="9">
                  <c:v>translations</c:v>
                </c:pt>
                <c:pt idx="10">
                  <c:v>video games</c:v>
                </c:pt>
                <c:pt idx="11">
                  <c:v>wearables</c:v>
                </c:pt>
                <c:pt idx="12">
                  <c:v>web</c:v>
                </c:pt>
              </c:strCache>
            </c:strRef>
          </c:cat>
          <c:val>
            <c:numRef>
              <c:f>PivotTable2!$D$6:$D$19</c:f>
              <c:numCache>
                <c:formatCode>General</c:formatCode>
                <c:ptCount val="13"/>
                <c:pt idx="1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16-4D9B-9A62-F79016E153F0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PivotTable2!$A$6:$A$19</c:f>
              <c:strCache>
                <c:ptCount val="13"/>
                <c:pt idx="0">
                  <c:v>classical music</c:v>
                </c:pt>
                <c:pt idx="1">
                  <c:v>faith</c:v>
                </c:pt>
                <c:pt idx="2">
                  <c:v>food trucks</c:v>
                </c:pt>
                <c:pt idx="3">
                  <c:v>metal</c:v>
                </c:pt>
                <c:pt idx="4">
                  <c:v>mobile games</c:v>
                </c:pt>
                <c:pt idx="5">
                  <c:v>plays</c:v>
                </c:pt>
                <c:pt idx="6">
                  <c:v>rock</c:v>
                </c:pt>
                <c:pt idx="7">
                  <c:v>shorts</c:v>
                </c:pt>
                <c:pt idx="8">
                  <c:v>spaces</c:v>
                </c:pt>
                <c:pt idx="9">
                  <c:v>translations</c:v>
                </c:pt>
                <c:pt idx="10">
                  <c:v>video games</c:v>
                </c:pt>
                <c:pt idx="11">
                  <c:v>wearables</c:v>
                </c:pt>
                <c:pt idx="12">
                  <c:v>web</c:v>
                </c:pt>
              </c:strCache>
            </c:strRef>
          </c:cat>
          <c:val>
            <c:numRef>
              <c:f>PivotTable2!$E$6:$E$19</c:f>
              <c:numCache>
                <c:formatCode>General</c:formatCode>
                <c:ptCount val="13"/>
                <c:pt idx="0">
                  <c:v>1</c:v>
                </c:pt>
                <c:pt idx="3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16-4D9B-9A62-F79016E15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4652815"/>
        <c:axId val="930278799"/>
      </c:barChart>
      <c:catAx>
        <c:axId val="108465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278799"/>
        <c:crosses val="autoZero"/>
        <c:auto val="1"/>
        <c:lblAlgn val="ctr"/>
        <c:lblOffset val="100"/>
        <c:noMultiLvlLbl val="0"/>
      </c:catAx>
      <c:valAx>
        <c:axId val="93027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65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[StarterBook_JV.xlsx]PivotTable3!PivotTable3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692038495188095E-2"/>
          <c:y val="0.23869932925051035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D7-4692-9C52-71DEA204373B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D7-4692-9C52-71DEA204373B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D7-4692-9C52-71DEA204373B}"/>
            </c:ext>
          </c:extLst>
        </c:ser>
        <c:ser>
          <c:idx val="3"/>
          <c:order val="3"/>
          <c:tx>
            <c:strRef>
              <c:f>PivotTable3!$E$4:$E$5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D7-4692-9C52-71DEA2043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3448911"/>
        <c:axId val="585347711"/>
      </c:lineChart>
      <c:catAx>
        <c:axId val="953448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347711"/>
        <c:crosses val="autoZero"/>
        <c:auto val="1"/>
        <c:lblAlgn val="ctr"/>
        <c:lblOffset val="100"/>
        <c:noMultiLvlLbl val="0"/>
      </c:catAx>
      <c:valAx>
        <c:axId val="585347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44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0.14485981308411214</c:v>
                </c:pt>
                <c:pt idx="1">
                  <c:v>0.77257240204429301</c:v>
                </c:pt>
                <c:pt idx="2">
                  <c:v>0.84922394678492241</c:v>
                </c:pt>
                <c:pt idx="3">
                  <c:v>0.88118811881188119</c:v>
                </c:pt>
                <c:pt idx="4">
                  <c:v>0.88181818181818183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0.76</c:v>
                </c:pt>
                <c:pt idx="10">
                  <c:v>0.94444444444444442</c:v>
                </c:pt>
                <c:pt idx="11">
                  <c:v>0.90740740740740744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08-4836-9940-6AE3826D902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0.70210280373831779</c:v>
                </c:pt>
                <c:pt idx="1">
                  <c:v>0.18654173764906304</c:v>
                </c:pt>
                <c:pt idx="2">
                  <c:v>0.11973392461197339</c:v>
                </c:pt>
                <c:pt idx="3">
                  <c:v>8.9108910891089105E-2</c:v>
                </c:pt>
                <c:pt idx="4">
                  <c:v>8.1818181818181818E-2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0.16</c:v>
                </c:pt>
                <c:pt idx="10">
                  <c:v>5.5555555555555552E-2</c:v>
                </c:pt>
                <c:pt idx="11">
                  <c:v>3.7037037037037035E-2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08-4836-9940-6AE3826D902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0.1530373831775701</c:v>
                </c:pt>
                <c:pt idx="1">
                  <c:v>4.0885860306643949E-2</c:v>
                </c:pt>
                <c:pt idx="2">
                  <c:v>3.1042128603104215E-2</c:v>
                </c:pt>
                <c:pt idx="3">
                  <c:v>2.9702970297029702E-2</c:v>
                </c:pt>
                <c:pt idx="4">
                  <c:v>3.6363636363636362E-2</c:v>
                </c:pt>
                <c:pt idx="5">
                  <c:v>0.04</c:v>
                </c:pt>
                <c:pt idx="6">
                  <c:v>0</c:v>
                </c:pt>
                <c:pt idx="7">
                  <c:v>1.9230769230769232E-2</c:v>
                </c:pt>
                <c:pt idx="8">
                  <c:v>0</c:v>
                </c:pt>
                <c:pt idx="9">
                  <c:v>0.08</c:v>
                </c:pt>
                <c:pt idx="10">
                  <c:v>0</c:v>
                </c:pt>
                <c:pt idx="11">
                  <c:v>5.5555555555555552E-2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08-4836-9940-6AE3826D9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0892592"/>
        <c:axId val="1657100336"/>
      </c:lineChart>
      <c:catAx>
        <c:axId val="191089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100336"/>
        <c:crosses val="autoZero"/>
        <c:auto val="1"/>
        <c:lblAlgn val="ctr"/>
        <c:lblOffset val="100"/>
        <c:noMultiLvlLbl val="0"/>
      </c:catAx>
      <c:valAx>
        <c:axId val="165710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89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449580</xdr:colOff>
      <xdr:row>1</xdr:row>
      <xdr:rowOff>80010</xdr:rowOff>
    </xdr:from>
    <xdr:to>
      <xdr:col>14</xdr:col>
      <xdr:colOff>144780</xdr:colOff>
      <xdr:row>16</xdr:row>
      <xdr:rowOff>80010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545A05-B5B4-4B09-8E3A-3CE48F3E9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</xdr:colOff>
      <xdr:row>4</xdr:row>
      <xdr:rowOff>11430</xdr:rowOff>
    </xdr:from>
    <xdr:to>
      <xdr:col>14</xdr:col>
      <xdr:colOff>403860</xdr:colOff>
      <xdr:row>19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BF2CCA-C1C1-45F4-9EB9-842A769B3C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2</xdr:row>
      <xdr:rowOff>171450</xdr:rowOff>
    </xdr:from>
    <xdr:to>
      <xdr:col>13</xdr:col>
      <xdr:colOff>548640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025182-B4EC-480D-BB83-CBE3A849E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99060</xdr:colOff>
      <xdr:row>13</xdr:row>
      <xdr:rowOff>171450</xdr:rowOff>
    </xdr:from>
    <xdr:to>
      <xdr:col>6</xdr:col>
      <xdr:colOff>571500</xdr:colOff>
      <xdr:row>34</xdr:row>
      <xdr:rowOff>99060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099C7F9-D7DD-4E22-B0BC-694920F30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Volosin" refreshedDate="44080.667656018515" createdVersion="6" refreshedVersion="6" minRefreshableVersion="3" recordCount="4114" xr:uid="{4DE809AB-D640-4984-B2E1-E0B29F2A777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Volosin" refreshedDate="44080.697567129631" createdVersion="6" refreshedVersion="6" minRefreshableVersion="3" recordCount="4114" xr:uid="{423FF31C-2188-45BB-9D7D-659274531A6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8294D1-F74B-4757-A650-4FF7A1C91EF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2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8">
    <i>
      <x/>
    </i>
    <i>
      <x v="1"/>
    </i>
    <i>
      <x v="2"/>
    </i>
    <i>
      <x v="4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8" hier="-1"/>
  </pageFields>
  <dataFields count="1">
    <dataField name="Count of state" fld="5" subtotal="count" baseField="0" baseItem="0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06311E-3A53-40A1-A155-A4949CE63DA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4">
    <i>
      <x v="4"/>
    </i>
    <i>
      <x v="8"/>
    </i>
    <i>
      <x v="10"/>
    </i>
    <i>
      <x v="16"/>
    </i>
    <i>
      <x v="17"/>
    </i>
    <i>
      <x v="24"/>
    </i>
    <i>
      <x v="28"/>
    </i>
    <i>
      <x v="30"/>
    </i>
    <i>
      <x v="33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8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81F9C7-C9D8-40D2-B34F-E965430E426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E1" sqref="E1:E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6.77734375" style="5" customWidth="1"/>
    <col min="16" max="16" width="22.6640625" style="7" customWidth="1"/>
    <col min="17" max="17" width="24.44140625" customWidth="1"/>
    <col min="18" max="18" width="22.44140625" customWidth="1"/>
    <col min="19" max="19" width="32" customWidth="1"/>
    <col min="20" max="20" width="29.66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7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7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7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7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7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7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7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7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7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7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7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7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7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7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7" priority="4" operator="containsText" text="live">
      <formula>NOT(ISERROR(SEARCH("live",F1)))</formula>
    </cfRule>
    <cfRule type="containsText" dxfId="6" priority="6" operator="containsText" text="canceled">
      <formula>NOT(ISERROR(SEARCH("canceled",F1)))</formula>
    </cfRule>
    <cfRule type="containsText" dxfId="5" priority="7" operator="containsText" text="failed">
      <formula>NOT(ISERROR(SEARCH("failed",F1)))</formula>
    </cfRule>
    <cfRule type="containsText" dxfId="4" priority="8" operator="containsText" text="successful">
      <formula>NOT(ISERROR(SEARCH("successful",F1)))</formula>
    </cfRule>
  </conditionalFormatting>
  <conditionalFormatting sqref="H131">
    <cfRule type="containsText" dxfId="3" priority="5" operator="containsText" text="live">
      <formula>NOT(ISERROR(SEARCH("live",H131)))</formula>
    </cfRule>
  </conditionalFormatting>
  <conditionalFormatting sqref="O2:O1048576">
    <cfRule type="cellIs" dxfId="2" priority="1" operator="greaterThan">
      <formula>1.9999</formula>
    </cfRule>
    <cfRule type="cellIs" dxfId="1" priority="2" operator="between">
      <formula>1</formula>
      <formula>1.9999</formula>
    </cfRule>
    <cfRule type="cellIs" dxfId="0" priority="3" operator="between">
      <formula>0</formula>
      <formula>0.99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C2BE1-4290-4930-810C-491600736520}">
  <dimension ref="A1:F12"/>
  <sheetViews>
    <sheetView workbookViewId="0">
      <selection activeCell="F20" sqref="F2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8230</v>
      </c>
    </row>
    <row r="3" spans="1:6" x14ac:dyDescent="0.3">
      <c r="A3" s="8" t="s">
        <v>8363</v>
      </c>
      <c r="B3" s="8" t="s">
        <v>8362</v>
      </c>
    </row>
    <row r="4" spans="1:6" x14ac:dyDescent="0.3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9" t="s">
        <v>8310</v>
      </c>
      <c r="B5" s="10"/>
      <c r="C5" s="10"/>
      <c r="D5" s="10"/>
      <c r="E5" s="10">
        <v>3</v>
      </c>
      <c r="F5" s="10">
        <v>3</v>
      </c>
    </row>
    <row r="6" spans="1:6" x14ac:dyDescent="0.3">
      <c r="A6" s="9" t="s">
        <v>8336</v>
      </c>
      <c r="B6" s="10"/>
      <c r="C6" s="10">
        <v>1</v>
      </c>
      <c r="D6" s="10"/>
      <c r="E6" s="10"/>
      <c r="F6" s="10">
        <v>1</v>
      </c>
    </row>
    <row r="7" spans="1:6" x14ac:dyDescent="0.3">
      <c r="A7" s="9" t="s">
        <v>8333</v>
      </c>
      <c r="B7" s="10"/>
      <c r="C7" s="10">
        <v>2</v>
      </c>
      <c r="D7" s="10"/>
      <c r="E7" s="10"/>
      <c r="F7" s="10">
        <v>2</v>
      </c>
    </row>
    <row r="8" spans="1:6" x14ac:dyDescent="0.3">
      <c r="A8" s="9" t="s">
        <v>8325</v>
      </c>
      <c r="B8" s="10"/>
      <c r="C8" s="10"/>
      <c r="D8" s="10">
        <v>1</v>
      </c>
      <c r="E8" s="10">
        <v>4</v>
      </c>
      <c r="F8" s="10">
        <v>5</v>
      </c>
    </row>
    <row r="9" spans="1:6" x14ac:dyDescent="0.3">
      <c r="A9" s="9" t="s">
        <v>8322</v>
      </c>
      <c r="B9" s="10">
        <v>1</v>
      </c>
      <c r="C9" s="10">
        <v>1</v>
      </c>
      <c r="D9" s="10"/>
      <c r="E9" s="10"/>
      <c r="F9" s="10">
        <v>2</v>
      </c>
    </row>
    <row r="10" spans="1:6" x14ac:dyDescent="0.3">
      <c r="A10" s="9" t="s">
        <v>8319</v>
      </c>
      <c r="B10" s="10">
        <v>4</v>
      </c>
      <c r="C10" s="10">
        <v>3</v>
      </c>
      <c r="D10" s="10"/>
      <c r="E10" s="10">
        <v>1</v>
      </c>
      <c r="F10" s="10">
        <v>8</v>
      </c>
    </row>
    <row r="11" spans="1:6" x14ac:dyDescent="0.3">
      <c r="A11" s="9" t="s">
        <v>8317</v>
      </c>
      <c r="B11" s="10"/>
      <c r="C11" s="10">
        <v>3</v>
      </c>
      <c r="D11" s="10">
        <v>1</v>
      </c>
      <c r="E11" s="10">
        <v>2</v>
      </c>
      <c r="F11" s="10">
        <v>6</v>
      </c>
    </row>
    <row r="12" spans="1:6" x14ac:dyDescent="0.3">
      <c r="A12" s="9" t="s">
        <v>8361</v>
      </c>
      <c r="B12" s="10">
        <v>5</v>
      </c>
      <c r="C12" s="10">
        <v>10</v>
      </c>
      <c r="D12" s="10">
        <v>2</v>
      </c>
      <c r="E12" s="10">
        <v>10</v>
      </c>
      <c r="F12" s="10">
        <v>27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5A3CF-F41E-40AB-9C04-AFE71A8BB4AF}">
  <dimension ref="A1:F19"/>
  <sheetViews>
    <sheetView workbookViewId="0">
      <selection activeCell="T12" sqref="T1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8230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8354</v>
      </c>
      <c r="B6" s="10"/>
      <c r="C6" s="10"/>
      <c r="D6" s="10"/>
      <c r="E6" s="10">
        <v>1</v>
      </c>
      <c r="F6" s="10">
        <v>1</v>
      </c>
    </row>
    <row r="7" spans="1:6" x14ac:dyDescent="0.3">
      <c r="A7" s="9" t="s">
        <v>8347</v>
      </c>
      <c r="B7" s="10"/>
      <c r="C7" s="10"/>
      <c r="D7" s="10">
        <v>1</v>
      </c>
      <c r="E7" s="10"/>
      <c r="F7" s="10">
        <v>1</v>
      </c>
    </row>
    <row r="8" spans="1:6" x14ac:dyDescent="0.3">
      <c r="A8" s="9" t="s">
        <v>8337</v>
      </c>
      <c r="B8" s="10"/>
      <c r="C8" s="10">
        <v>1</v>
      </c>
      <c r="D8" s="10"/>
      <c r="E8" s="10"/>
      <c r="F8" s="10">
        <v>1</v>
      </c>
    </row>
    <row r="9" spans="1:6" x14ac:dyDescent="0.3">
      <c r="A9" s="9" t="s">
        <v>8327</v>
      </c>
      <c r="B9" s="10"/>
      <c r="C9" s="10"/>
      <c r="D9" s="10"/>
      <c r="E9" s="10">
        <v>1</v>
      </c>
      <c r="F9" s="10">
        <v>1</v>
      </c>
    </row>
    <row r="10" spans="1:6" x14ac:dyDescent="0.3">
      <c r="A10" s="9" t="s">
        <v>8335</v>
      </c>
      <c r="B10" s="10"/>
      <c r="C10" s="10">
        <v>1</v>
      </c>
      <c r="D10" s="10"/>
      <c r="E10" s="10"/>
      <c r="F10" s="10">
        <v>1</v>
      </c>
    </row>
    <row r="11" spans="1:6" x14ac:dyDescent="0.3">
      <c r="A11" s="9" t="s">
        <v>8318</v>
      </c>
      <c r="B11" s="10"/>
      <c r="C11" s="10">
        <v>1</v>
      </c>
      <c r="D11" s="10">
        <v>1</v>
      </c>
      <c r="E11" s="10">
        <v>1</v>
      </c>
      <c r="F11" s="10">
        <v>3</v>
      </c>
    </row>
    <row r="12" spans="1:6" x14ac:dyDescent="0.3">
      <c r="A12" s="9" t="s">
        <v>8326</v>
      </c>
      <c r="B12" s="10"/>
      <c r="C12" s="10"/>
      <c r="D12" s="10"/>
      <c r="E12" s="10">
        <v>2</v>
      </c>
      <c r="F12" s="10">
        <v>2</v>
      </c>
    </row>
    <row r="13" spans="1:6" x14ac:dyDescent="0.3">
      <c r="A13" s="9" t="s">
        <v>8312</v>
      </c>
      <c r="B13" s="10"/>
      <c r="C13" s="10"/>
      <c r="D13" s="10"/>
      <c r="E13" s="10">
        <v>3</v>
      </c>
      <c r="F13" s="10">
        <v>3</v>
      </c>
    </row>
    <row r="14" spans="1:6" x14ac:dyDescent="0.3">
      <c r="A14" s="9" t="s">
        <v>8357</v>
      </c>
      <c r="B14" s="10"/>
      <c r="C14" s="10">
        <v>2</v>
      </c>
      <c r="D14" s="10"/>
      <c r="E14" s="10">
        <v>1</v>
      </c>
      <c r="F14" s="10">
        <v>3</v>
      </c>
    </row>
    <row r="15" spans="1:6" x14ac:dyDescent="0.3">
      <c r="A15" s="9" t="s">
        <v>8341</v>
      </c>
      <c r="B15" s="10">
        <v>1</v>
      </c>
      <c r="C15" s="10">
        <v>1</v>
      </c>
      <c r="D15" s="10"/>
      <c r="E15" s="10"/>
      <c r="F15" s="10">
        <v>2</v>
      </c>
    </row>
    <row r="16" spans="1:6" x14ac:dyDescent="0.3">
      <c r="A16" s="9" t="s">
        <v>8334</v>
      </c>
      <c r="B16" s="10"/>
      <c r="C16" s="10">
        <v>1</v>
      </c>
      <c r="D16" s="10"/>
      <c r="E16" s="10"/>
      <c r="F16" s="10">
        <v>1</v>
      </c>
    </row>
    <row r="17" spans="1:6" x14ac:dyDescent="0.3">
      <c r="A17" s="9" t="s">
        <v>8321</v>
      </c>
      <c r="B17" s="10">
        <v>1</v>
      </c>
      <c r="C17" s="10">
        <v>1</v>
      </c>
      <c r="D17" s="10"/>
      <c r="E17" s="10">
        <v>1</v>
      </c>
      <c r="F17" s="10">
        <v>3</v>
      </c>
    </row>
    <row r="18" spans="1:6" x14ac:dyDescent="0.3">
      <c r="A18" s="9" t="s">
        <v>8320</v>
      </c>
      <c r="B18" s="10">
        <v>3</v>
      </c>
      <c r="C18" s="10">
        <v>2</v>
      </c>
      <c r="D18" s="10"/>
      <c r="E18" s="10"/>
      <c r="F18" s="10">
        <v>5</v>
      </c>
    </row>
    <row r="19" spans="1:6" x14ac:dyDescent="0.3">
      <c r="A19" s="9" t="s">
        <v>8361</v>
      </c>
      <c r="B19" s="10">
        <v>5</v>
      </c>
      <c r="C19" s="10">
        <v>10</v>
      </c>
      <c r="D19" s="10">
        <v>2</v>
      </c>
      <c r="E19" s="10">
        <v>10</v>
      </c>
      <c r="F19" s="10">
        <v>27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F75DD-29C6-4DC1-8374-CCC8D5386290}">
  <dimension ref="A1:F18"/>
  <sheetViews>
    <sheetView workbookViewId="0">
      <selection activeCell="R10" sqref="R1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8308</v>
      </c>
      <c r="B1" t="s">
        <v>8364</v>
      </c>
    </row>
    <row r="2" spans="1:6" x14ac:dyDescent="0.3">
      <c r="A2" s="8" t="s">
        <v>8379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2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">
      <c r="A7" s="12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12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">
      <c r="A9" s="12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">
      <c r="A10" s="12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">
      <c r="A11" s="12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">
      <c r="A12" s="12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">
      <c r="A13" s="12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">
      <c r="A14" s="12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">
      <c r="A15" s="12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">
      <c r="A16" s="12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">
      <c r="A17" s="12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">
      <c r="A18" s="12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D511A-4682-4856-9441-85884B3E8D26}">
  <dimension ref="A1:H13"/>
  <sheetViews>
    <sheetView tabSelected="1" topLeftCell="A10" workbookViewId="0">
      <selection activeCell="H31" sqref="H31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664062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COUNTIFS(Data!F:F,"successful",Data!E:E,"&lt;1000")</f>
        <v>248</v>
      </c>
      <c r="C2">
        <f>COUNTIFS(Data!F:F,"failed",Data!E:E,"&lt;1000")</f>
        <v>1202</v>
      </c>
      <c r="D2">
        <f>COUNTIFS(Data!$F:$F,"canceled",Data!$E:$E,"&lt;1000")</f>
        <v>262</v>
      </c>
      <c r="E2">
        <f>SUM(B2:D2)</f>
        <v>1712</v>
      </c>
      <c r="F2" s="5">
        <f>(B2/E2)</f>
        <v>0.14485981308411214</v>
      </c>
      <c r="G2" s="5">
        <f>(C2/E2)</f>
        <v>0.70210280373831779</v>
      </c>
      <c r="H2" s="5">
        <f>(D2/E2)</f>
        <v>0.1530373831775701</v>
      </c>
    </row>
    <row r="3" spans="1:8" x14ac:dyDescent="0.3">
      <c r="A3" t="s">
        <v>8389</v>
      </c>
      <c r="B3">
        <f>COUNTIFS(Data!F:F,"successful",Data!E:E,"&gt;=1000",Data!E:E,"&lt;=4999")</f>
        <v>907</v>
      </c>
      <c r="C3">
        <f>COUNTIFS(Data!$F:$F,"failed",Data!$E:$E,"&gt;=1000",Data!$E:$E,"&lt;=4999")</f>
        <v>219</v>
      </c>
      <c r="D3">
        <f>COUNTIFS(Data!$F:$F,"canceled",Data!$E:$E,"&gt;=1000",Data!$E:$E,"&lt;=4999")</f>
        <v>48</v>
      </c>
      <c r="E3">
        <f t="shared" ref="E3:E13" si="0">SUM(B3:D3)</f>
        <v>1174</v>
      </c>
      <c r="F3" s="5">
        <f t="shared" ref="F3:F13" si="1">(B3/E3)</f>
        <v>0.77257240204429301</v>
      </c>
      <c r="G3" s="5">
        <f t="shared" ref="G3:G13" si="2">(C3/E3)</f>
        <v>0.18654173764906304</v>
      </c>
      <c r="H3" s="5">
        <f t="shared" ref="H3:H13" si="3">(D3/E3)</f>
        <v>4.0885860306643949E-2</v>
      </c>
    </row>
    <row r="4" spans="1:8" x14ac:dyDescent="0.3">
      <c r="A4" t="s">
        <v>8390</v>
      </c>
      <c r="B4">
        <f>COUNTIFS(Data!F:F,"successful",Data!E:E,"&gt;=5000",Data!E:E,"&lt;=9999")</f>
        <v>383</v>
      </c>
      <c r="C4">
        <f>COUNTIFS(Data!$F:$F,"failed",Data!E:$E,"&gt;=5000",Data!$E:$E,"&lt;=9999")</f>
        <v>54</v>
      </c>
      <c r="D4">
        <f>COUNTIFS(Data!$F:$F,"canceled",Data!$E:$E,"&gt;=5000",Data!$E:$E,"&lt;=9999")</f>
        <v>14</v>
      </c>
      <c r="E4">
        <f t="shared" si="0"/>
        <v>451</v>
      </c>
      <c r="F4" s="5">
        <f t="shared" si="1"/>
        <v>0.84922394678492241</v>
      </c>
      <c r="G4" s="5">
        <f t="shared" si="2"/>
        <v>0.11973392461197339</v>
      </c>
      <c r="H4" s="5">
        <f t="shared" si="3"/>
        <v>3.1042128603104215E-2</v>
      </c>
    </row>
    <row r="5" spans="1:8" x14ac:dyDescent="0.3">
      <c r="A5" t="s">
        <v>8391</v>
      </c>
      <c r="B5">
        <f>COUNTIFS(Data!F:F,"successful",Data!E:E,"&gt;=10000",Data!E:E,"&lt;=14999")</f>
        <v>178</v>
      </c>
      <c r="C5">
        <f>COUNTIFS(Data!$F:$F,"failed",Data!E:$E,"&gt;=10000",Data!$E:$E,"&lt;=14999")</f>
        <v>18</v>
      </c>
      <c r="D5">
        <f>COUNTIFS(Data!$F:$F,"canceled",Data!$E:$E,"&gt;=10000",Data!$E:$E,"&lt;=14999")</f>
        <v>6</v>
      </c>
      <c r="E5">
        <f t="shared" si="0"/>
        <v>202</v>
      </c>
      <c r="F5" s="5">
        <f t="shared" si="1"/>
        <v>0.88118811881188119</v>
      </c>
      <c r="G5" s="5">
        <f t="shared" si="2"/>
        <v>8.9108910891089105E-2</v>
      </c>
      <c r="H5" s="5">
        <f t="shared" si="3"/>
        <v>2.9702970297029702E-2</v>
      </c>
    </row>
    <row r="6" spans="1:8" x14ac:dyDescent="0.3">
      <c r="A6" t="s">
        <v>8392</v>
      </c>
      <c r="B6">
        <f>COUNTIFS(Data!F:F,"successful",Data!E:E,"&gt;=15000",Data!E:E,"&lt;=19999")</f>
        <v>97</v>
      </c>
      <c r="C6">
        <f>COUNTIFS(Data!$F:$F,"failed",Data!E:$E,"&gt;=15000",Data!$E:$E,"&lt;=19999")</f>
        <v>9</v>
      </c>
      <c r="D6">
        <f>COUNTIFS(Data!$F:$F,"canceled",Data!$E:$E,"&gt;=15000",Data!$E:$E,"&lt;=19999")</f>
        <v>4</v>
      </c>
      <c r="E6">
        <f t="shared" si="0"/>
        <v>110</v>
      </c>
      <c r="F6" s="5">
        <f t="shared" si="1"/>
        <v>0.88181818181818183</v>
      </c>
      <c r="G6" s="5">
        <f t="shared" si="2"/>
        <v>8.1818181818181818E-2</v>
      </c>
      <c r="H6" s="5">
        <f t="shared" si="3"/>
        <v>3.6363636363636362E-2</v>
      </c>
    </row>
    <row r="7" spans="1:8" x14ac:dyDescent="0.3">
      <c r="A7" t="s">
        <v>8393</v>
      </c>
      <c r="B7">
        <f>COUNTIFS(Data!F:F,"successful",Data!E:E,"&gt;=20000",Data!E:E,"&lt;=24999")</f>
        <v>66</v>
      </c>
      <c r="C7">
        <f>COUNTIFS(Data!$F:$F,"failed",Data!E:$E,"&gt;=20000",Data!$E:$E,"&lt;=24999")</f>
        <v>6</v>
      </c>
      <c r="D7">
        <f>COUNTIFS(Data!$F:$F,"Canceled",Data!$E:$E,"&gt;=20000",Data!$E:$E,"&lt;=24999")</f>
        <v>3</v>
      </c>
      <c r="E7">
        <f t="shared" si="0"/>
        <v>75</v>
      </c>
      <c r="F7" s="5">
        <f t="shared" si="1"/>
        <v>0.88</v>
      </c>
      <c r="G7" s="5">
        <f t="shared" si="2"/>
        <v>0.08</v>
      </c>
      <c r="H7" s="5">
        <f t="shared" si="3"/>
        <v>0.04</v>
      </c>
    </row>
    <row r="8" spans="1:8" x14ac:dyDescent="0.3">
      <c r="A8" t="s">
        <v>8394</v>
      </c>
      <c r="B8">
        <f>COUNTIFS(Data!F:F,"successful",Data!E:E,"&gt;=25000",Data!E:E,"&lt;=29999")</f>
        <v>51</v>
      </c>
      <c r="C8">
        <f>COUNTIFS(Data!$F:$F,"failed",Data!E:$E,"&gt;=25000",Data!$E:$E,"&lt;=29999")</f>
        <v>5</v>
      </c>
      <c r="D8">
        <f>COUNTIFS(Data!$F:$F,"canceled",Data!$E:$E,"&gt;=25000",Data!$E:$E,"&lt;=29999")</f>
        <v>0</v>
      </c>
      <c r="E8">
        <f t="shared" si="0"/>
        <v>56</v>
      </c>
      <c r="F8" s="5">
        <f t="shared" si="1"/>
        <v>0.9107142857142857</v>
      </c>
      <c r="G8" s="5">
        <f t="shared" si="2"/>
        <v>8.9285714285714288E-2</v>
      </c>
      <c r="H8" s="5">
        <f t="shared" si="3"/>
        <v>0</v>
      </c>
    </row>
    <row r="9" spans="1:8" x14ac:dyDescent="0.3">
      <c r="A9" t="s">
        <v>8395</v>
      </c>
      <c r="B9">
        <f>COUNTIFS(Data!F:F,"successful",Data!E:E,"&gt;=30000",Data!E:E,"&lt;=34999")</f>
        <v>47</v>
      </c>
      <c r="C9">
        <f>COUNTIFS(Data!$F:$F,"failed",Data!E:$E,"&gt;=30000",Data!$E:$E,"&lt;=34999")</f>
        <v>4</v>
      </c>
      <c r="D9">
        <f>COUNTIFS(Data!$F:$F,"canceled",Data!$E:$E,"&gt;=30000",Data!$E:$E,"&lt;=34999")</f>
        <v>1</v>
      </c>
      <c r="E9">
        <f t="shared" si="0"/>
        <v>52</v>
      </c>
      <c r="F9" s="5">
        <f t="shared" si="1"/>
        <v>0.90384615384615385</v>
      </c>
      <c r="G9" s="5">
        <f t="shared" si="2"/>
        <v>7.6923076923076927E-2</v>
      </c>
      <c r="H9" s="5">
        <f t="shared" si="3"/>
        <v>1.9230769230769232E-2</v>
      </c>
    </row>
    <row r="10" spans="1:8" x14ac:dyDescent="0.3">
      <c r="A10" t="s">
        <v>8396</v>
      </c>
      <c r="B10">
        <f>COUNTIFS(Data!F:F,"successful",Data!E:E,"&gt;=35000",Data!E:E,"&lt;=39999")</f>
        <v>25</v>
      </c>
      <c r="C10">
        <f>COUNTIFS(Data!$F:$F,"failed",Data!E:$E,"&gt;=35000",Data!$E:$E,"&lt;=39999")</f>
        <v>2</v>
      </c>
      <c r="D10">
        <f>COUNTIFS(Data!$F:$F,"canceled",Data!$E:$E,"&gt;=35000",Data!$E:$E,"&lt;=39999")</f>
        <v>0</v>
      </c>
      <c r="E10">
        <f t="shared" si="0"/>
        <v>27</v>
      </c>
      <c r="F10" s="5">
        <f t="shared" si="1"/>
        <v>0.92592592592592593</v>
      </c>
      <c r="G10" s="5">
        <f t="shared" si="2"/>
        <v>7.407407407407407E-2</v>
      </c>
      <c r="H10" s="5">
        <f t="shared" si="3"/>
        <v>0</v>
      </c>
    </row>
    <row r="11" spans="1:8" x14ac:dyDescent="0.3">
      <c r="A11" t="s">
        <v>8397</v>
      </c>
      <c r="B11">
        <f>COUNTIFS(Data!F:F,"successful",Data!E:E,"&gt;=40000",Data!E:E,"&lt;=44999")</f>
        <v>19</v>
      </c>
      <c r="C11">
        <f>COUNTIFS(Data!$F:$F,"failed",Data!E:$E,"&gt;=40000",Data!$E:$E,"&lt;=44999")</f>
        <v>4</v>
      </c>
      <c r="D11">
        <f>COUNTIFS(Data!$F:$F,"canceled",Data!$E:$E,"&gt;=40000",Data!$E:$E,"&lt;=44999")</f>
        <v>2</v>
      </c>
      <c r="E11">
        <f t="shared" si="0"/>
        <v>25</v>
      </c>
      <c r="F11" s="5">
        <f t="shared" si="1"/>
        <v>0.76</v>
      </c>
      <c r="G11" s="5">
        <f t="shared" si="2"/>
        <v>0.16</v>
      </c>
      <c r="H11" s="5">
        <f t="shared" si="3"/>
        <v>0.08</v>
      </c>
    </row>
    <row r="12" spans="1:8" x14ac:dyDescent="0.3">
      <c r="A12" t="s">
        <v>8398</v>
      </c>
      <c r="B12">
        <f>COUNTIFS(Data!F:F,"successful",Data!E:E,"&gt;=45000",Data!E:E,"&lt;=49999")</f>
        <v>17</v>
      </c>
      <c r="C12">
        <f>COUNTIFS(Data!$F:$F,"failed",Data!E:$E,"&gt;=45000",Data!$E:$E,"&lt;=49999")</f>
        <v>1</v>
      </c>
      <c r="D12">
        <f>COUNTIFS(Data!$F:$F,"canceled",Data!$E:$E,"&gt;=45000",Data!$E:$E,"&lt;=49999")</f>
        <v>0</v>
      </c>
      <c r="E12">
        <f t="shared" si="0"/>
        <v>18</v>
      </c>
      <c r="F12" s="5">
        <f t="shared" si="1"/>
        <v>0.94444444444444442</v>
      </c>
      <c r="G12" s="5">
        <f t="shared" si="2"/>
        <v>5.5555555555555552E-2</v>
      </c>
      <c r="H12" s="5">
        <f t="shared" si="3"/>
        <v>0</v>
      </c>
    </row>
    <row r="13" spans="1:8" x14ac:dyDescent="0.3">
      <c r="A13" t="s">
        <v>8399</v>
      </c>
      <c r="B13">
        <f>COUNTIFS(Data!F:F,"successful",Data!E:E,"&gt;=50000")</f>
        <v>147</v>
      </c>
      <c r="C13">
        <f>COUNTIFS(Data!$F:$F,"failed",Data!E:$E,"&gt;=50000")</f>
        <v>6</v>
      </c>
      <c r="D13">
        <f>COUNTIFS(Data!$F:$F,"canceled",Data!$E:$E,"&gt;=50000")</f>
        <v>9</v>
      </c>
      <c r="E13">
        <f t="shared" si="0"/>
        <v>162</v>
      </c>
      <c r="F13" s="5">
        <f t="shared" si="1"/>
        <v>0.90740740740740744</v>
      </c>
      <c r="G13" s="5">
        <f t="shared" si="2"/>
        <v>3.7037037037037035E-2</v>
      </c>
      <c r="H13" s="5">
        <f t="shared" si="3"/>
        <v>5.5555555555555552E-2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PivotTable</vt:lpstr>
      <vt:lpstr>PivotTable2</vt:lpstr>
      <vt:lpstr>PivotTable3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Jessica Volosin</cp:lastModifiedBy>
  <dcterms:created xsi:type="dcterms:W3CDTF">2017-04-20T15:17:24Z</dcterms:created>
  <dcterms:modified xsi:type="dcterms:W3CDTF">2020-09-11T16:51:48Z</dcterms:modified>
</cp:coreProperties>
</file>