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<sst xmlns="http://schemas.openxmlformats.org/spreadsheetml/2006/main" count="534" uniqueCount="232">
  <si>
    <t>File opened</t>
  </si>
  <si>
    <t>2021-07-11 14:37:31</t>
  </si>
  <si>
    <t>Console s/n</t>
  </si>
  <si>
    <t>68C-831413</t>
  </si>
  <si>
    <t>Console ver</t>
  </si>
  <si>
    <t>Bluestem v.1.2.2</t>
  </si>
  <si>
    <t>Scripts ver</t>
  </si>
  <si>
    <t>2017.12  1.2.1, Oct 2017</t>
  </si>
  <si>
    <t>Head s/n</t>
  </si>
  <si>
    <t>68H-581413</t>
  </si>
  <si>
    <t>Head ver</t>
  </si>
  <si>
    <t>1.1.6</t>
  </si>
  <si>
    <t>Head cal</t>
  </si>
  <si>
    <t>{"h2oaspan1": "1.00446", "h2obzero": "1.08137", "co2aspan2a": "0.168565", "h2obspan2": "0", "h2obspanconc1": "14.24", "co2bspan2": "0", "co2bspanconc1": "0", "oxygen": "21", "co2bspan2b": "0", "h2oaspanconc2": "0", "tazero": "0.0397949", "h2oaspan2a": "0.0676054", "tbzero": "0.0170288", "h2obspan2a": "0.0671487", "h2obspanconc2": "0", "co2azero": "0.884915", "co2aspan2": "0", "h2oaspanconc1": "14.24", "co2aspan2b": "0.166964", "chamberpressurezero": "2.57247", "h2obspan1": "1.01672", "h2oazero": "1.07814", "ssa_ref": "41522.7", "h2oaspan2": "0", "flowazero": "0.36697", "h2obspan2b": "0.0682717", "ssb_ref": "33073.4", "co2aspanconc2": "0", "co2bspan2a": "0.0930468", "co2bspan1": "0.99", "co2bspanconc2": "0", "co2aspan1": "0.990503", "h2oaspan2b": "0.0679071", "co2bzero": "0.98025", "flowmeterzero": "0.987935", "co2aspanconc1": "992.9", "flowbzero": "0.26956"}</t>
  </si>
  <si>
    <t>Chamber type</t>
  </si>
  <si>
    <t>6800-12A</t>
  </si>
  <si>
    <t>Chamber s/n</t>
  </si>
  <si>
    <t>CHM-10308</t>
  </si>
  <si>
    <t>Chamber rev</t>
  </si>
  <si>
    <t>0</t>
  </si>
  <si>
    <t>Chamber cal</t>
  </si>
  <si>
    <t>8</t>
  </si>
  <si>
    <t>HeadLS type</t>
  </si>
  <si>
    <t>6800-02</t>
  </si>
  <si>
    <t>HeadLS s/n</t>
  </si>
  <si>
    <t>561159</t>
  </si>
  <si>
    <t>HeadLS f</t>
  </si>
  <si>
    <t>0.0449 0.0646</t>
  </si>
  <si>
    <t>HeadLS u0</t>
  </si>
  <si>
    <t>554 1296</t>
  </si>
  <si>
    <t>14:37:31</t>
  </si>
  <si>
    <t>Stability Definition: CO2_d.Meas2:Slp&lt;0.1	H2O_d.Meas2:Slp&lt;0.1</t>
  </si>
  <si>
    <t>SysConst</t>
  </si>
  <si>
    <t>AvgTime</t>
  </si>
  <si>
    <t>4</t>
  </si>
  <si>
    <t>Oxygen</t>
  </si>
  <si>
    <t>21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</si>
  <si>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</si>
  <si>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</si>
  <si>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</si>
  <si>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</si>
  <si>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</si>
  <si>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</si>
  <si>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</si>
  <si>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</si>
  <si>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</si>
  <si>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</si>
  <si>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</si>
  <si>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</si>
  <si>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</si>
  <si>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</si>
  <si>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</si>
  <si>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</si>
  <si>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</si>
  <si>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</si>
  <si>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</si>
  <si>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</si>
  <si>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</si>
  <si>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</si>
  <si>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</si>
  <si>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</si>
  <si>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</si>
  <si>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</si>
  <si>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</si>
  <si>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</si>
  <si>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</si>
  <si>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</si>
  <si>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</si>
  <si>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</si>
  <si>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</si>
  <si>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</si>
  <si>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</si>
  <si>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</si>
  <si>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</si>
  <si>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</si>
  <si>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</si>
  <si>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</si>
  <si>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1.25117 84.19 381.829 612.378 852.791 1031.85 1236.12 1393.04</t>
  </si>
  <si>
    <t>Fs_true</t>
  </si>
  <si>
    <t>0.0961516 99.497 401.962 601.216 800.317 1000.74 1200.35 1400.91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</si>
  <si>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</si>
  <si>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</si>
  <si>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</si>
  <si>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</si>
  <si>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</si>
  <si>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</si>
  <si>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</si>
  <si>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</si>
  <si>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</si>
  <si>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</si>
  <si>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</si>
  <si>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</si>
  <si>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</si>
  <si>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</si>
  <si>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</si>
  <si>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tree_number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</si>
  <si>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</si>
  <si>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</si>
  <si>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</si>
  <si>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</si>
  <si>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</si>
  <si>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</si>
  <si>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</si>
  <si>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</si>
  <si>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</si>
  <si>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</si>
  <si>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</si>
  <si>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</si>
  <si>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</si>
  <si>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</si>
  <si>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</si>
  <si>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</si>
  <si>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</si>
  <si>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</si>
  <si>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</si>
  <si>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</si>
  <si>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</si>
  <si>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</si>
  <si>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</si>
  <si>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</si>
  <si>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</si>
  <si>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</si>
  <si>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</si>
  <si>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</si>
  <si>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</si>
  <si>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</si>
  <si>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</si>
  <si>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</si>
  <si>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</si>
  <si>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</si>
  <si>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</si>
  <si>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</si>
  <si>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</si>
  <si>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</si>
  <si>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</si>
  <si>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</si>
  <si>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</si>
  <si>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</si>
  <si>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</si>
  <si>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</si>
  <si>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</si>
  <si>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</si>
  <si>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</si>
  <si>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</si>
  <si>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</si>
  <si>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</si>
  <si>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</si>
  <si>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</si>
  <si>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</si>
  <si>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</si>
  <si>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</si>
  <si>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</si>
  <si>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</si>
  <si>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</si>
  <si>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</si>
  <si>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</si>
  <si>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</si>
  <si>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</si>
  <si>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</si>
  <si>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</si>
  <si>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</si>
  <si>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</si>
  <si>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</si>
  <si>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</si>
  <si>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</si>
  <si>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</si>
  <si>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</si>
  <si>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</si>
  <si>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</si>
  <si>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</si>
  <si>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</si>
  <si>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</si>
  <si>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</si>
  <si>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</si>
  <si>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</si>
  <si>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</si>
  <si>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</si>
  <si>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</si>
  <si>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</si>
  <si>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</si>
  <si>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</si>
  <si>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</si>
  <si>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</si>
  <si>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</si>
  <si>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</si>
  <si>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</si>
  <si>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</si>
  <si>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</si>
  <si>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</si>
  <si>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</si>
  <si>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</si>
  <si>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</si>
  <si>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</si>
  <si>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</si>
  <si>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</si>
  <si>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</si>
  <si>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</si>
  <si>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</si>
  <si>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</si>
  <si>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</si>
  <si>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</si>
  <si>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</si>
  <si>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</si>
  <si>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</si>
  <si>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</si>
  <si>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</si>
  <si>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</si>
  <si>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</si>
  <si>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20210710 14:49:38</t>
  </si>
  <si>
    <t>1</t>
  </si>
  <si>
    <t>0: Broadleaf</t>
  </si>
  <si>
    <t>14:46:44</t>
  </si>
  <si>
    <t>1/2</t>
  </si>
  <si>
    <t>20210710 14:51:04</t>
  </si>
  <si>
    <t>20210710 14:55:28</t>
  </si>
  <si>
    <t>2</t>
  </si>
  <si>
    <t>2/2</t>
  </si>
  <si>
    <t>20210710 14:57:03</t>
  </si>
  <si>
    <t>20210710 14:58:41</t>
  </si>
  <si>
    <t>20210710 15:05:08</t>
  </si>
  <si>
    <t>3</t>
  </si>
  <si>
    <t>20210710 15:07:09</t>
  </si>
  <si>
    <t>20210710 15:10:23</t>
  </si>
  <si>
    <t>20210710 15:12:46</t>
  </si>
  <si>
    <t>20210710 15:16:00</t>
  </si>
  <si>
    <t>0/2</t>
  </si>
  <si>
    <t>20210710 15:19:19</t>
  </si>
  <si>
    <t>5</t>
  </si>
  <si>
    <t>20210710 15:21:40</t>
  </si>
  <si>
    <t>20210710 15:23:38</t>
  </si>
  <si>
    <t>6</t>
  </si>
  <si>
    <t>20210710 15:26:00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</si>
</sst>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30"/>
  <sheetViews>
    <sheetView tabSelected="1" workbookViewId="0"/>
  </sheetViews>
  <sheetFormatPr defaultRowHeight="15"/>
  <sheetData>
    <row r="2" spans="1:102">
      <c r="A2" t="s">
        <v>32</v>
      </c>
      <c r="B2" t="s">
        <v>33</v>
      </c>
      <c r="C2" t="s">
        <v>35</v>
      </c>
      <c r="D2" t="s">
        <v>37</v>
      </c>
    </row>
    <row r="3" spans="1:102">
      <c r="B3" t="s">
        <v>34</v>
      </c>
      <c r="C3" t="s">
        <v>36</v>
      </c>
      <c r="D3" t="s">
        <v>38</v>
      </c>
    </row>
    <row r="4" spans="1:102">
      <c r="A4" t="s">
        <v>39</v>
      </c>
      <c r="B4" t="s">
        <v>40</v>
      </c>
    </row>
    <row r="5" spans="1:102">
      <c r="B5">
        <v>2</v>
      </c>
    </row>
    <row r="6" spans="1:10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02">
      <c r="B7">
        <v>0</v>
      </c>
      <c r="C7">
        <v>1</v>
      </c>
      <c r="D7">
        <v>0</v>
      </c>
      <c r="E7">
        <v>0</v>
      </c>
    </row>
    <row r="8" spans="1:10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0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0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02">
      <c r="B11">
        <v>0</v>
      </c>
      <c r="C11">
        <v>0</v>
      </c>
      <c r="D11">
        <v>1</v>
      </c>
      <c r="E11">
        <v>0</v>
      </c>
      <c r="F11">
        <v>0</v>
      </c>
    </row>
    <row r="12" spans="1:10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0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02">
      <c r="A14" t="s">
        <v>81</v>
      </c>
      <c r="B14" t="s">
        <v>81</v>
      </c>
      <c r="C14" t="s">
        <v>81</v>
      </c>
      <c r="D14" t="s">
        <v>81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39</v>
      </c>
      <c r="AP14" t="s">
        <v>39</v>
      </c>
      <c r="AQ14" t="s">
        <v>39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</row>
    <row r="15" spans="1:10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84</v>
      </c>
      <c r="AG15" t="s">
        <v>122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96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92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174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</row>
    <row r="16" spans="1:102">
      <c r="B16" t="s">
        <v>190</v>
      </c>
      <c r="C16" t="s">
        <v>190</v>
      </c>
      <c r="F16" t="s">
        <v>190</v>
      </c>
      <c r="G16" t="s">
        <v>191</v>
      </c>
      <c r="H16" t="s">
        <v>192</v>
      </c>
      <c r="I16" t="s">
        <v>193</v>
      </c>
      <c r="J16" t="s">
        <v>193</v>
      </c>
      <c r="K16" t="s">
        <v>138</v>
      </c>
      <c r="L16" t="s">
        <v>138</v>
      </c>
      <c r="M16" t="s">
        <v>191</v>
      </c>
      <c r="N16" t="s">
        <v>191</v>
      </c>
      <c r="O16" t="s">
        <v>191</v>
      </c>
      <c r="P16" t="s">
        <v>191</v>
      </c>
      <c r="Q16" t="s">
        <v>194</v>
      </c>
      <c r="R16" t="s">
        <v>195</v>
      </c>
      <c r="S16" t="s">
        <v>195</v>
      </c>
      <c r="T16" t="s">
        <v>196</v>
      </c>
      <c r="U16" t="s">
        <v>197</v>
      </c>
      <c r="V16" t="s">
        <v>196</v>
      </c>
      <c r="W16" t="s">
        <v>196</v>
      </c>
      <c r="X16" t="s">
        <v>196</v>
      </c>
      <c r="Y16" t="s">
        <v>194</v>
      </c>
      <c r="Z16" t="s">
        <v>194</v>
      </c>
      <c r="AA16" t="s">
        <v>194</v>
      </c>
      <c r="AB16" t="s">
        <v>194</v>
      </c>
      <c r="AF16" t="s">
        <v>198</v>
      </c>
      <c r="AG16" t="s">
        <v>197</v>
      </c>
      <c r="AI16" t="s">
        <v>197</v>
      </c>
      <c r="AJ16" t="s">
        <v>198</v>
      </c>
      <c r="AK16" t="s">
        <v>192</v>
      </c>
      <c r="AL16" t="s">
        <v>192</v>
      </c>
      <c r="AN16" t="s">
        <v>199</v>
      </c>
      <c r="AO16" t="s">
        <v>200</v>
      </c>
      <c r="AR16" t="s">
        <v>190</v>
      </c>
      <c r="AS16" t="s">
        <v>193</v>
      </c>
      <c r="AT16" t="s">
        <v>193</v>
      </c>
      <c r="AU16" t="s">
        <v>201</v>
      </c>
      <c r="AV16" t="s">
        <v>201</v>
      </c>
      <c r="AW16" t="s">
        <v>198</v>
      </c>
      <c r="AX16" t="s">
        <v>196</v>
      </c>
      <c r="AY16" t="s">
        <v>196</v>
      </c>
      <c r="AZ16" t="s">
        <v>195</v>
      </c>
      <c r="BA16" t="s">
        <v>195</v>
      </c>
      <c r="BB16" t="s">
        <v>195</v>
      </c>
      <c r="BC16" t="s">
        <v>202</v>
      </c>
      <c r="BD16" t="s">
        <v>192</v>
      </c>
      <c r="BE16" t="s">
        <v>192</v>
      </c>
      <c r="BF16" t="s">
        <v>192</v>
      </c>
      <c r="BI16" t="s">
        <v>195</v>
      </c>
      <c r="BK16" t="s">
        <v>203</v>
      </c>
      <c r="BN16" t="s">
        <v>204</v>
      </c>
      <c r="BO16" t="s">
        <v>205</v>
      </c>
      <c r="BP16" t="s">
        <v>204</v>
      </c>
      <c r="BQ16" t="s">
        <v>205</v>
      </c>
      <c r="BR16" t="s">
        <v>197</v>
      </c>
      <c r="BS16" t="s">
        <v>197</v>
      </c>
      <c r="BT16" t="s">
        <v>193</v>
      </c>
      <c r="BU16" t="s">
        <v>206</v>
      </c>
      <c r="BV16" t="s">
        <v>193</v>
      </c>
      <c r="BX16" t="s">
        <v>201</v>
      </c>
      <c r="BY16" t="s">
        <v>207</v>
      </c>
      <c r="BZ16" t="s">
        <v>201</v>
      </c>
      <c r="CE16" t="s">
        <v>197</v>
      </c>
      <c r="CF16" t="s">
        <v>197</v>
      </c>
      <c r="CG16" t="s">
        <v>204</v>
      </c>
      <c r="CH16" t="s">
        <v>205</v>
      </c>
      <c r="CJ16" t="s">
        <v>198</v>
      </c>
      <c r="CK16" t="s">
        <v>198</v>
      </c>
      <c r="CL16" t="s">
        <v>195</v>
      </c>
      <c r="CM16" t="s">
        <v>195</v>
      </c>
      <c r="CN16" t="s">
        <v>195</v>
      </c>
      <c r="CO16" t="s">
        <v>195</v>
      </c>
      <c r="CP16" t="s">
        <v>195</v>
      </c>
      <c r="CQ16" t="s">
        <v>197</v>
      </c>
      <c r="CR16" t="s">
        <v>197</v>
      </c>
      <c r="CS16" t="s">
        <v>197</v>
      </c>
      <c r="CT16" t="s">
        <v>195</v>
      </c>
      <c r="CU16" t="s">
        <v>193</v>
      </c>
      <c r="CV16" t="s">
        <v>201</v>
      </c>
      <c r="CW16" t="s">
        <v>197</v>
      </c>
      <c r="CX16" t="s">
        <v>197</v>
      </c>
    </row>
    <row r="17" spans="1:102">
      <c r="A17">
        <v>1</v>
      </c>
      <c r="B17">
        <v>1625953778</v>
      </c>
      <c r="C17">
        <v>0</v>
      </c>
      <c r="D17" t="s">
        <v>208</v>
      </c>
      <c r="E17" t="s">
        <v>209</v>
      </c>
      <c r="F17">
        <v>1625953776.75</v>
      </c>
      <c r="G17">
        <f>AW17*AH17*(AU17-AV17)/(100*AO17*(1000-AH17*AU17))</f>
        <v>0</v>
      </c>
      <c r="H17">
        <f>AW17*AH17*(AT17-AS17*(1000-AH17*AV17)/(1000-AH17*AU17))/(100*AO17)</f>
        <v>0</v>
      </c>
      <c r="I17">
        <f>AS17 - IF(AH17&gt;1, H17*AO17*100.0/(AJ17*BC17), 0)</f>
        <v>0</v>
      </c>
      <c r="J17">
        <f>((P17-G17/2)*I17-H17)/(P17+G17/2)</f>
        <v>0</v>
      </c>
      <c r="K17">
        <f>J17*(AX17+AY17)/1000.0</f>
        <v>0</v>
      </c>
      <c r="L17">
        <f>(AS17 - IF(AH17&gt;1, H17*AO17*100.0/(AJ17*BC17), 0))*(AX17+AY17)/1000.0</f>
        <v>0</v>
      </c>
      <c r="M17">
        <f>2.0/((1/O17-1/N17)+SIGN(O17)*SQRT((1/O17-1/N17)*(1/O17-1/N17) + 4*AP17/((AP17+1)*(AP17+1))*(2*1/O17*1/N17-1/N17*1/N17)))</f>
        <v>0</v>
      </c>
      <c r="N17">
        <f>AE17+AD17*AO17+AC17*AO17*AO17</f>
        <v>0</v>
      </c>
      <c r="O17">
        <f>G17*(1000-(1000*0.61365*exp(17.502*S17/(240.97+S17))/(AX17+AY17)+AU17)/2)/(1000*0.61365*exp(17.502*S17/(240.97+S17))/(AX17+AY17)-AU17)</f>
        <v>0</v>
      </c>
      <c r="P17">
        <f>1/((AP17+1)/(M17/1.6)+1/(N17/1.37)) + AP17/((AP17+1)/(M17/1.6) + AP17/(N17/1.37))</f>
        <v>0</v>
      </c>
      <c r="Q17">
        <f>(AL17*AN17)</f>
        <v>0</v>
      </c>
      <c r="R17">
        <f>(AZ17+(Q17+2*0.95*5.67E-8*(((AZ17+$B$7)+273)^4-(AZ17+273)^4)-44100*G17)/(1.84*29.3*N17+8*0.95*5.67E-8*(AZ17+273)^3))</f>
        <v>0</v>
      </c>
      <c r="S17">
        <f>($C$7*BA17+$D$7*BB17+$E$7*R17)</f>
        <v>0</v>
      </c>
      <c r="T17">
        <f>0.61365*exp(17.502*S17/(240.97+S17))</f>
        <v>0</v>
      </c>
      <c r="U17">
        <f>(V17/W17*100)</f>
        <v>0</v>
      </c>
      <c r="V17">
        <f>AU17*(AX17+AY17)/1000</f>
        <v>0</v>
      </c>
      <c r="W17">
        <f>0.61365*exp(17.502*AZ17/(240.97+AZ17))</f>
        <v>0</v>
      </c>
      <c r="X17">
        <f>(T17-AU17*(AX17+AY17)/1000)</f>
        <v>0</v>
      </c>
      <c r="Y17">
        <f>(-G17*44100)</f>
        <v>0</v>
      </c>
      <c r="Z17">
        <f>2*29.3*N17*0.92*(AZ17-S17)</f>
        <v>0</v>
      </c>
      <c r="AA17">
        <f>2*0.95*5.67E-8*(((AZ17+$B$7)+273)^4-(S17+273)^4)</f>
        <v>0</v>
      </c>
      <c r="AB17">
        <f>Q17+AA17+Y17+Z17</f>
        <v>0</v>
      </c>
      <c r="AC17">
        <v>0.0197174034885036</v>
      </c>
      <c r="AD17">
        <v>-0.442176253268764</v>
      </c>
      <c r="AE17">
        <v>4.78412189645703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MAX(0,($B$13+$C$13*BC17)/(1+$D$13*BC17)*AX17/(AZ17+273)*$E$13)</f>
        <v>0</v>
      </c>
      <c r="AK17">
        <f>$B$11*BD17+$C$11*BE17+$D$11*BF17</f>
        <v>0</v>
      </c>
      <c r="AL17">
        <f>AK17*AM17</f>
        <v>0</v>
      </c>
      <c r="AM17">
        <f>($B$11*$D$9+$C$11*$D$9+$D$11*(BG17*$E$9+BH17*$G$9))/($B$11+$C$11+$D$11)</f>
        <v>0</v>
      </c>
      <c r="AN17">
        <f>($B$11*$K$9+$C$11*$K$9+$D$11*(BG17*$L$9+BH17*$N$9))/($B$11+$C$11+$D$11)</f>
        <v>0</v>
      </c>
      <c r="AO17">
        <v>9</v>
      </c>
      <c r="AP17">
        <v>0.11</v>
      </c>
      <c r="AQ17" t="s">
        <v>210</v>
      </c>
      <c r="AR17">
        <v>1625953776.75</v>
      </c>
      <c r="AS17">
        <v>420.2315</v>
      </c>
      <c r="AT17">
        <v>422.959</v>
      </c>
      <c r="AU17">
        <v>22.791625</v>
      </c>
      <c r="AV17">
        <v>22.3846</v>
      </c>
      <c r="AW17">
        <v>699.75975</v>
      </c>
      <c r="AX17">
        <v>100.237</v>
      </c>
      <c r="AY17">
        <v>0.099040975</v>
      </c>
      <c r="AZ17">
        <v>25.4898</v>
      </c>
      <c r="BA17">
        <v>25.85955</v>
      </c>
      <c r="BB17">
        <v>999.9</v>
      </c>
      <c r="BC17">
        <v>10011.375</v>
      </c>
      <c r="BD17">
        <v>611.05175</v>
      </c>
      <c r="BE17">
        <v>0</v>
      </c>
      <c r="BF17">
        <v>1500</v>
      </c>
      <c r="BG17">
        <v>0.900001</v>
      </c>
      <c r="BH17">
        <v>0.0999991</v>
      </c>
      <c r="BI17">
        <v>25</v>
      </c>
      <c r="BJ17">
        <v>32388.8</v>
      </c>
      <c r="BK17">
        <v>1625953604.5</v>
      </c>
      <c r="BL17" t="s">
        <v>211</v>
      </c>
      <c r="BM17">
        <v>8</v>
      </c>
      <c r="BN17">
        <v>1.159</v>
      </c>
      <c r="BO17">
        <v>0.217</v>
      </c>
      <c r="BP17">
        <v>429</v>
      </c>
      <c r="BQ17">
        <v>22</v>
      </c>
      <c r="BR17">
        <v>0.18</v>
      </c>
      <c r="BS17">
        <v>0.14</v>
      </c>
      <c r="BT17">
        <v>-3.00017926829268</v>
      </c>
      <c r="BU17">
        <v>1.10754229965164</v>
      </c>
      <c r="BV17">
        <v>0.120223124097477</v>
      </c>
      <c r="BW17">
        <v>0</v>
      </c>
      <c r="BX17">
        <v>0.403057756097561</v>
      </c>
      <c r="BY17">
        <v>0.0667794564460062</v>
      </c>
      <c r="BZ17">
        <v>0.00862596850350373</v>
      </c>
      <c r="CA17">
        <v>1</v>
      </c>
      <c r="CB17">
        <v>1</v>
      </c>
      <c r="CC17">
        <v>2</v>
      </c>
      <c r="CD17" t="s">
        <v>212</v>
      </c>
      <c r="CE17">
        <v>100</v>
      </c>
      <c r="CF17">
        <v>100</v>
      </c>
      <c r="CG17">
        <v>1.159</v>
      </c>
      <c r="CH17">
        <v>0.217</v>
      </c>
      <c r="CI17">
        <v>3</v>
      </c>
      <c r="CJ17">
        <v>754.54</v>
      </c>
      <c r="CK17">
        <v>656.974</v>
      </c>
      <c r="CL17">
        <v>26.227</v>
      </c>
      <c r="CM17">
        <v>28.5453</v>
      </c>
      <c r="CN17">
        <v>29.9974</v>
      </c>
      <c r="CO17">
        <v>28.9472</v>
      </c>
      <c r="CP17">
        <v>28.939</v>
      </c>
      <c r="CQ17">
        <v>26.5474</v>
      </c>
      <c r="CR17">
        <v>35.4352</v>
      </c>
      <c r="CS17">
        <v>98.8831</v>
      </c>
      <c r="CT17">
        <v>26.23</v>
      </c>
      <c r="CU17">
        <v>422.926</v>
      </c>
      <c r="CV17">
        <v>22.4255</v>
      </c>
      <c r="CW17">
        <v>104.993</v>
      </c>
      <c r="CX17">
        <v>101.903</v>
      </c>
    </row>
    <row r="18" spans="1:102">
      <c r="A18">
        <v>2</v>
      </c>
      <c r="B18">
        <v>1625953864.5</v>
      </c>
      <c r="C18">
        <v>86.5</v>
      </c>
      <c r="D18" t="s">
        <v>213</v>
      </c>
      <c r="E18" t="s">
        <v>209</v>
      </c>
      <c r="F18">
        <v>1625953863.25</v>
      </c>
      <c r="G18">
        <f>AW18*AH18*(AU18-AV18)/(100*AO18*(1000-AH18*AU18))</f>
        <v>0</v>
      </c>
      <c r="H18">
        <f>AW18*AH18*(AT18-AS18*(1000-AH18*AV18)/(1000-AH18*AU18))/(100*AO18)</f>
        <v>0</v>
      </c>
      <c r="I18">
        <f>AS18 - IF(AH18&gt;1, H18*AO18*100.0/(AJ18*BC18), 0)</f>
        <v>0</v>
      </c>
      <c r="J18">
        <f>((P18-G18/2)*I18-H18)/(P18+G18/2)</f>
        <v>0</v>
      </c>
      <c r="K18">
        <f>J18*(AX18+AY18)/1000.0</f>
        <v>0</v>
      </c>
      <c r="L18">
        <f>(AS18 - IF(AH18&gt;1, H18*AO18*100.0/(AJ18*BC18), 0))*(AX18+AY18)/1000.0</f>
        <v>0</v>
      </c>
      <c r="M18">
        <f>2.0/((1/O18-1/N18)+SIGN(O18)*SQRT((1/O18-1/N18)*(1/O18-1/N18) + 4*AP18/((AP18+1)*(AP18+1))*(2*1/O18*1/N18-1/N18*1/N18)))</f>
        <v>0</v>
      </c>
      <c r="N18">
        <f>AE18+AD18*AO18+AC18*AO18*AO18</f>
        <v>0</v>
      </c>
      <c r="O18">
        <f>G18*(1000-(1000*0.61365*exp(17.502*S18/(240.97+S18))/(AX18+AY18)+AU18)/2)/(1000*0.61365*exp(17.502*S18/(240.97+S18))/(AX18+AY18)-AU18)</f>
        <v>0</v>
      </c>
      <c r="P18">
        <f>1/((AP18+1)/(M18/1.6)+1/(N18/1.37)) + AP18/((AP18+1)/(M18/1.6) + AP18/(N18/1.37))</f>
        <v>0</v>
      </c>
      <c r="Q18">
        <f>(AL18*AN18)</f>
        <v>0</v>
      </c>
      <c r="R18">
        <f>(AZ18+(Q18+2*0.95*5.67E-8*(((AZ18+$B$7)+273)^4-(AZ18+273)^4)-44100*G18)/(1.84*29.3*N18+8*0.95*5.67E-8*(AZ18+273)^3))</f>
        <v>0</v>
      </c>
      <c r="S18">
        <f>($C$7*BA18+$D$7*BB18+$E$7*R18)</f>
        <v>0</v>
      </c>
      <c r="T18">
        <f>0.61365*exp(17.502*S18/(240.97+S18))</f>
        <v>0</v>
      </c>
      <c r="U18">
        <f>(V18/W18*100)</f>
        <v>0</v>
      </c>
      <c r="V18">
        <f>AU18*(AX18+AY18)/1000</f>
        <v>0</v>
      </c>
      <c r="W18">
        <f>0.61365*exp(17.502*AZ18/(240.97+AZ18))</f>
        <v>0</v>
      </c>
      <c r="X18">
        <f>(T18-AU18*(AX18+AY18)/1000)</f>
        <v>0</v>
      </c>
      <c r="Y18">
        <f>(-G18*44100)</f>
        <v>0</v>
      </c>
      <c r="Z18">
        <f>2*29.3*N18*0.92*(AZ18-S18)</f>
        <v>0</v>
      </c>
      <c r="AA18">
        <f>2*0.95*5.67E-8*(((AZ18+$B$7)+273)^4-(S18+273)^4)</f>
        <v>0</v>
      </c>
      <c r="AB18">
        <f>Q18+AA18+Y18+Z18</f>
        <v>0</v>
      </c>
      <c r="AC18">
        <v>0.0197035431921275</v>
      </c>
      <c r="AD18">
        <v>-0.441865426646772</v>
      </c>
      <c r="AE18">
        <v>4.78137186924898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MAX(0,($B$13+$C$13*BC18)/(1+$D$13*BC18)*AX18/(AZ18+273)*$E$13)</f>
        <v>0</v>
      </c>
      <c r="AK18">
        <f>$B$11*BD18+$C$11*BE18+$D$11*BF18</f>
        <v>0</v>
      </c>
      <c r="AL18">
        <f>AK18*AM18</f>
        <v>0</v>
      </c>
      <c r="AM18">
        <f>($B$11*$D$9+$C$11*$D$9+$D$11*(BG18*$E$9+BH18*$G$9))/($B$11+$C$11+$D$11)</f>
        <v>0</v>
      </c>
      <c r="AN18">
        <f>($B$11*$K$9+$C$11*$K$9+$D$11*(BG18*$L$9+BH18*$N$9))/($B$11+$C$11+$D$11)</f>
        <v>0</v>
      </c>
      <c r="AO18">
        <v>9</v>
      </c>
      <c r="AP18">
        <v>0.11</v>
      </c>
      <c r="AQ18" t="s">
        <v>210</v>
      </c>
      <c r="AR18">
        <v>1625953863.25</v>
      </c>
      <c r="AS18">
        <v>419.9745</v>
      </c>
      <c r="AT18">
        <v>430.057</v>
      </c>
      <c r="AU18">
        <v>22.89475</v>
      </c>
      <c r="AV18">
        <v>21.65915</v>
      </c>
      <c r="AW18">
        <v>700.42325</v>
      </c>
      <c r="AX18">
        <v>100.26</v>
      </c>
      <c r="AY18">
        <v>0.101449</v>
      </c>
      <c r="AZ18">
        <v>25.2331</v>
      </c>
      <c r="BA18">
        <v>25.69515</v>
      </c>
      <c r="BB18">
        <v>999.9</v>
      </c>
      <c r="BC18">
        <v>10002.0425</v>
      </c>
      <c r="BD18">
        <v>608.318</v>
      </c>
      <c r="BE18">
        <v>0</v>
      </c>
      <c r="BF18">
        <v>1499.9925</v>
      </c>
      <c r="BG18">
        <v>0.8999985</v>
      </c>
      <c r="BH18">
        <v>0.1000015</v>
      </c>
      <c r="BI18">
        <v>25</v>
      </c>
      <c r="BJ18">
        <v>32388.625</v>
      </c>
      <c r="BK18">
        <v>1625953604.5</v>
      </c>
      <c r="BL18" t="s">
        <v>211</v>
      </c>
      <c r="BM18">
        <v>8</v>
      </c>
      <c r="BN18">
        <v>1.159</v>
      </c>
      <c r="BO18">
        <v>0.217</v>
      </c>
      <c r="BP18">
        <v>429</v>
      </c>
      <c r="BQ18">
        <v>22</v>
      </c>
      <c r="BR18">
        <v>0.18</v>
      </c>
      <c r="BS18">
        <v>0.14</v>
      </c>
      <c r="BT18">
        <v>-10.1681829268293</v>
      </c>
      <c r="BU18">
        <v>0.135635540069728</v>
      </c>
      <c r="BV18">
        <v>0.0476247163870386</v>
      </c>
      <c r="BW18">
        <v>0</v>
      </c>
      <c r="BX18">
        <v>1.23400219512195</v>
      </c>
      <c r="BY18">
        <v>-0.0640630662020842</v>
      </c>
      <c r="BZ18">
        <v>0.0154968006945565</v>
      </c>
      <c r="CA18">
        <v>1</v>
      </c>
      <c r="CB18">
        <v>1</v>
      </c>
      <c r="CC18">
        <v>2</v>
      </c>
      <c r="CD18" t="s">
        <v>212</v>
      </c>
      <c r="CE18">
        <v>100</v>
      </c>
      <c r="CF18">
        <v>100</v>
      </c>
      <c r="CG18">
        <v>1.159</v>
      </c>
      <c r="CH18">
        <v>0.217</v>
      </c>
      <c r="CI18">
        <v>3</v>
      </c>
      <c r="CJ18">
        <v>756.631</v>
      </c>
      <c r="CK18">
        <v>656.829</v>
      </c>
      <c r="CL18">
        <v>26.2281</v>
      </c>
      <c r="CM18">
        <v>27.9327</v>
      </c>
      <c r="CN18">
        <v>29.9976</v>
      </c>
      <c r="CO18">
        <v>28.3927</v>
      </c>
      <c r="CP18">
        <v>28.3954</v>
      </c>
      <c r="CQ18">
        <v>26.9193</v>
      </c>
      <c r="CR18">
        <v>36.6825</v>
      </c>
      <c r="CS18">
        <v>97.7601</v>
      </c>
      <c r="CT18">
        <v>26.23</v>
      </c>
      <c r="CU18">
        <v>429.855</v>
      </c>
      <c r="CV18">
        <v>21.7215</v>
      </c>
      <c r="CW18">
        <v>105.116</v>
      </c>
      <c r="CX18">
        <v>102</v>
      </c>
    </row>
    <row r="19" spans="1:102">
      <c r="A19">
        <v>3</v>
      </c>
      <c r="B19">
        <v>1625954128</v>
      </c>
      <c r="C19">
        <v>350</v>
      </c>
      <c r="D19" t="s">
        <v>214</v>
      </c>
      <c r="E19" t="s">
        <v>215</v>
      </c>
      <c r="F19">
        <v>1625954126.75</v>
      </c>
      <c r="G19">
        <f>AW19*AH19*(AU19-AV19)/(100*AO19*(1000-AH19*AU19))</f>
        <v>0</v>
      </c>
      <c r="H19">
        <f>AW19*AH19*(AT19-AS19*(1000-AH19*AV19)/(1000-AH19*AU19))/(100*AO19)</f>
        <v>0</v>
      </c>
      <c r="I19">
        <f>AS19 - IF(AH19&gt;1, H19*AO19*100.0/(AJ19*BC19), 0)</f>
        <v>0</v>
      </c>
      <c r="J19">
        <f>((P19-G19/2)*I19-H19)/(P19+G19/2)</f>
        <v>0</v>
      </c>
      <c r="K19">
        <f>J19*(AX19+AY19)/1000.0</f>
        <v>0</v>
      </c>
      <c r="L19">
        <f>(AS19 - IF(AH19&gt;1, H19*AO19*100.0/(AJ19*BC19), 0))*(AX19+AY19)/1000.0</f>
        <v>0</v>
      </c>
      <c r="M19">
        <f>2.0/((1/O19-1/N19)+SIGN(O19)*SQRT((1/O19-1/N19)*(1/O19-1/N19) + 4*AP19/((AP19+1)*(AP19+1))*(2*1/O19*1/N19-1/N19*1/N19)))</f>
        <v>0</v>
      </c>
      <c r="N19">
        <f>AE19+AD19*AO19+AC19*AO19*AO19</f>
        <v>0</v>
      </c>
      <c r="O19">
        <f>G19*(1000-(1000*0.61365*exp(17.502*S19/(240.97+S19))/(AX19+AY19)+AU19)/2)/(1000*0.61365*exp(17.502*S19/(240.97+S19))/(AX19+AY19)-AU19)</f>
        <v>0</v>
      </c>
      <c r="P19">
        <f>1/((AP19+1)/(M19/1.6)+1/(N19/1.37)) + AP19/((AP19+1)/(M19/1.6) + AP19/(N19/1.37))</f>
        <v>0</v>
      </c>
      <c r="Q19">
        <f>(AL19*AN19)</f>
        <v>0</v>
      </c>
      <c r="R19">
        <f>(AZ19+(Q19+2*0.95*5.67E-8*(((AZ19+$B$7)+273)^4-(AZ19+273)^4)-44100*G19)/(1.84*29.3*N19+8*0.95*5.67E-8*(AZ19+273)^3))</f>
        <v>0</v>
      </c>
      <c r="S19">
        <f>($C$7*BA19+$D$7*BB19+$E$7*R19)</f>
        <v>0</v>
      </c>
      <c r="T19">
        <f>0.61365*exp(17.502*S19/(240.97+S19))</f>
        <v>0</v>
      </c>
      <c r="U19">
        <f>(V19/W19*100)</f>
        <v>0</v>
      </c>
      <c r="V19">
        <f>AU19*(AX19+AY19)/1000</f>
        <v>0</v>
      </c>
      <c r="W19">
        <f>0.61365*exp(17.502*AZ19/(240.97+AZ19))</f>
        <v>0</v>
      </c>
      <c r="X19">
        <f>(T19-AU19*(AX19+AY19)/1000)</f>
        <v>0</v>
      </c>
      <c r="Y19">
        <f>(-G19*44100)</f>
        <v>0</v>
      </c>
      <c r="Z19">
        <f>2*29.3*N19*0.92*(AZ19-S19)</f>
        <v>0</v>
      </c>
      <c r="AA19">
        <f>2*0.95*5.67E-8*(((AZ19+$B$7)+273)^4-(S19+273)^4)</f>
        <v>0</v>
      </c>
      <c r="AB19">
        <f>Q19+AA19+Y19+Z19</f>
        <v>0</v>
      </c>
      <c r="AC19">
        <v>0.0196947184037659</v>
      </c>
      <c r="AD19">
        <v>-0.441667524734591</v>
      </c>
      <c r="AE19">
        <v>4.77962074761577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MAX(0,($B$13+$C$13*BC19)/(1+$D$13*BC19)*AX19/(AZ19+273)*$E$13)</f>
        <v>0</v>
      </c>
      <c r="AK19">
        <f>$B$11*BD19+$C$11*BE19+$D$11*BF19</f>
        <v>0</v>
      </c>
      <c r="AL19">
        <f>AK19*AM19</f>
        <v>0</v>
      </c>
      <c r="AM19">
        <f>($B$11*$D$9+$C$11*$D$9+$D$11*(BG19*$E$9+BH19*$G$9))/($B$11+$C$11+$D$11)</f>
        <v>0</v>
      </c>
      <c r="AN19">
        <f>($B$11*$K$9+$C$11*$K$9+$D$11*(BG19*$L$9+BH19*$N$9))/($B$11+$C$11+$D$11)</f>
        <v>0</v>
      </c>
      <c r="AO19">
        <v>9</v>
      </c>
      <c r="AP19">
        <v>0.11</v>
      </c>
      <c r="AQ19" t="s">
        <v>210</v>
      </c>
      <c r="AR19">
        <v>1625954126.75</v>
      </c>
      <c r="AS19">
        <v>419.99675</v>
      </c>
      <c r="AT19">
        <v>420.2305</v>
      </c>
      <c r="AU19">
        <v>22.28865</v>
      </c>
      <c r="AV19">
        <v>22.058375</v>
      </c>
      <c r="AW19">
        <v>700.00775</v>
      </c>
      <c r="AX19">
        <v>100.24975</v>
      </c>
      <c r="AY19">
        <v>0.10005345</v>
      </c>
      <c r="AZ19">
        <v>25.029575</v>
      </c>
      <c r="BA19">
        <v>25.144725</v>
      </c>
      <c r="BB19">
        <v>999.9</v>
      </c>
      <c r="BC19">
        <v>9998.585</v>
      </c>
      <c r="BD19">
        <v>602.594</v>
      </c>
      <c r="BE19">
        <v>0</v>
      </c>
      <c r="BF19">
        <v>1499.9925</v>
      </c>
      <c r="BG19">
        <v>0.899998</v>
      </c>
      <c r="BH19">
        <v>0.10000175</v>
      </c>
      <c r="BI19">
        <v>25</v>
      </c>
      <c r="BJ19">
        <v>32388.6</v>
      </c>
      <c r="BK19">
        <v>1625953604.5</v>
      </c>
      <c r="BL19" t="s">
        <v>211</v>
      </c>
      <c r="BM19">
        <v>8</v>
      </c>
      <c r="BN19">
        <v>1.159</v>
      </c>
      <c r="BO19">
        <v>0.217</v>
      </c>
      <c r="BP19">
        <v>429</v>
      </c>
      <c r="BQ19">
        <v>22</v>
      </c>
      <c r="BR19">
        <v>0.18</v>
      </c>
      <c r="BS19">
        <v>0.14</v>
      </c>
      <c r="BT19">
        <v>-0.224735975609756</v>
      </c>
      <c r="BU19">
        <v>-0.0919198536585759</v>
      </c>
      <c r="BV19">
        <v>0.029323736553148</v>
      </c>
      <c r="BW19">
        <v>1</v>
      </c>
      <c r="BX19">
        <v>0.235264512195122</v>
      </c>
      <c r="BY19">
        <v>-0.0417431707317123</v>
      </c>
      <c r="BZ19">
        <v>0.00435602334940746</v>
      </c>
      <c r="CA19">
        <v>1</v>
      </c>
      <c r="CB19">
        <v>2</v>
      </c>
      <c r="CC19">
        <v>2</v>
      </c>
      <c r="CD19" t="s">
        <v>216</v>
      </c>
      <c r="CE19">
        <v>100</v>
      </c>
      <c r="CF19">
        <v>100</v>
      </c>
      <c r="CG19">
        <v>1.159</v>
      </c>
      <c r="CH19">
        <v>0.217</v>
      </c>
      <c r="CI19">
        <v>3</v>
      </c>
      <c r="CJ19">
        <v>751.963</v>
      </c>
      <c r="CK19">
        <v>663.53</v>
      </c>
      <c r="CL19">
        <v>26.2307</v>
      </c>
      <c r="CM19">
        <v>26.4596</v>
      </c>
      <c r="CN19">
        <v>29.9984</v>
      </c>
      <c r="CO19">
        <v>26.9163</v>
      </c>
      <c r="CP19">
        <v>26.9354</v>
      </c>
      <c r="CQ19">
        <v>26.5113</v>
      </c>
      <c r="CR19">
        <v>33.0449</v>
      </c>
      <c r="CS19">
        <v>97.4034</v>
      </c>
      <c r="CT19">
        <v>26.23</v>
      </c>
      <c r="CU19">
        <v>420.249</v>
      </c>
      <c r="CV19">
        <v>22.0352</v>
      </c>
      <c r="CW19">
        <v>105.401</v>
      </c>
      <c r="CX19">
        <v>102.225</v>
      </c>
    </row>
    <row r="20" spans="1:102">
      <c r="A20">
        <v>4</v>
      </c>
      <c r="B20">
        <v>1625954223.5</v>
      </c>
      <c r="C20">
        <v>445.5</v>
      </c>
      <c r="D20" t="s">
        <v>217</v>
      </c>
      <c r="E20" t="s">
        <v>215</v>
      </c>
      <c r="F20">
        <v>1625954222.25</v>
      </c>
      <c r="G20">
        <f>AW20*AH20*(AU20-AV20)/(100*AO20*(1000-AH20*AU20))</f>
        <v>0</v>
      </c>
      <c r="H20">
        <f>AW20*AH20*(AT20-AS20*(1000-AH20*AV20)/(1000-AH20*AU20))/(100*AO20)</f>
        <v>0</v>
      </c>
      <c r="I20">
        <f>AS20 - IF(AH20&gt;1, H20*AO20*100.0/(AJ20*BC20), 0)</f>
        <v>0</v>
      </c>
      <c r="J20">
        <f>((P20-G20/2)*I20-H20)/(P20+G20/2)</f>
        <v>0</v>
      </c>
      <c r="K20">
        <f>J20*(AX20+AY20)/1000.0</f>
        <v>0</v>
      </c>
      <c r="L20">
        <f>(AS20 - IF(AH20&gt;1, H20*AO20*100.0/(AJ20*BC20), 0))*(AX20+AY20)/1000.0</f>
        <v>0</v>
      </c>
      <c r="M20">
        <f>2.0/((1/O20-1/N20)+SIGN(O20)*SQRT((1/O20-1/N20)*(1/O20-1/N20) + 4*AP20/((AP20+1)*(AP20+1))*(2*1/O20*1/N20-1/N20*1/N20)))</f>
        <v>0</v>
      </c>
      <c r="N20">
        <f>AE20+AD20*AO20+AC20*AO20*AO20</f>
        <v>0</v>
      </c>
      <c r="O20">
        <f>G20*(1000-(1000*0.61365*exp(17.502*S20/(240.97+S20))/(AX20+AY20)+AU20)/2)/(1000*0.61365*exp(17.502*S20/(240.97+S20))/(AX20+AY20)-AU20)</f>
        <v>0</v>
      </c>
      <c r="P20">
        <f>1/((AP20+1)/(M20/1.6)+1/(N20/1.37)) + AP20/((AP20+1)/(M20/1.6) + AP20/(N20/1.37))</f>
        <v>0</v>
      </c>
      <c r="Q20">
        <f>(AL20*AN20)</f>
        <v>0</v>
      </c>
      <c r="R20">
        <f>(AZ20+(Q20+2*0.95*5.67E-8*(((AZ20+$B$7)+273)^4-(AZ20+273)^4)-44100*G20)/(1.84*29.3*N20+8*0.95*5.67E-8*(AZ20+273)^3))</f>
        <v>0</v>
      </c>
      <c r="S20">
        <f>($C$7*BA20+$D$7*BB20+$E$7*R20)</f>
        <v>0</v>
      </c>
      <c r="T20">
        <f>0.61365*exp(17.502*S20/(240.97+S20))</f>
        <v>0</v>
      </c>
      <c r="U20">
        <f>(V20/W20*100)</f>
        <v>0</v>
      </c>
      <c r="V20">
        <f>AU20*(AX20+AY20)/1000</f>
        <v>0</v>
      </c>
      <c r="W20">
        <f>0.61365*exp(17.502*AZ20/(240.97+AZ20))</f>
        <v>0</v>
      </c>
      <c r="X20">
        <f>(T20-AU20*(AX20+AY20)/1000)</f>
        <v>0</v>
      </c>
      <c r="Y20">
        <f>(-G20*44100)</f>
        <v>0</v>
      </c>
      <c r="Z20">
        <f>2*29.3*N20*0.92*(AZ20-S20)</f>
        <v>0</v>
      </c>
      <c r="AA20">
        <f>2*0.95*5.67E-8*(((AZ20+$B$7)+273)^4-(S20+273)^4)</f>
        <v>0</v>
      </c>
      <c r="AB20">
        <f>Q20+AA20+Y20+Z20</f>
        <v>0</v>
      </c>
      <c r="AC20">
        <v>0.0196900600848162</v>
      </c>
      <c r="AD20">
        <v>-0.441563058747428</v>
      </c>
      <c r="AE20">
        <v>4.77869632728317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MAX(0,($B$13+$C$13*BC20)/(1+$D$13*BC20)*AX20/(AZ20+273)*$E$13)</f>
        <v>0</v>
      </c>
      <c r="AK20">
        <f>$B$11*BD20+$C$11*BE20+$D$11*BF20</f>
        <v>0</v>
      </c>
      <c r="AL20">
        <f>AK20*AM20</f>
        <v>0</v>
      </c>
      <c r="AM20">
        <f>($B$11*$D$9+$C$11*$D$9+$D$11*(BG20*$E$9+BH20*$G$9))/($B$11+$C$11+$D$11)</f>
        <v>0</v>
      </c>
      <c r="AN20">
        <f>($B$11*$K$9+$C$11*$K$9+$D$11*(BG20*$L$9+BH20*$N$9))/($B$11+$C$11+$D$11)</f>
        <v>0</v>
      </c>
      <c r="AO20">
        <v>9</v>
      </c>
      <c r="AP20">
        <v>0.11</v>
      </c>
      <c r="AQ20" t="s">
        <v>210</v>
      </c>
      <c r="AR20">
        <v>1625954222.25</v>
      </c>
      <c r="AS20">
        <v>420.029</v>
      </c>
      <c r="AT20">
        <v>419.8465</v>
      </c>
      <c r="AU20">
        <v>22.435325</v>
      </c>
      <c r="AV20">
        <v>22.2711</v>
      </c>
      <c r="AW20">
        <v>699.987</v>
      </c>
      <c r="AX20">
        <v>100.2495</v>
      </c>
      <c r="AY20">
        <v>0.0998486</v>
      </c>
      <c r="AZ20">
        <v>25.1867</v>
      </c>
      <c r="BA20">
        <v>25.603475</v>
      </c>
      <c r="BB20">
        <v>999.9</v>
      </c>
      <c r="BC20">
        <v>9996.245</v>
      </c>
      <c r="BD20">
        <v>604.258</v>
      </c>
      <c r="BE20">
        <v>0</v>
      </c>
      <c r="BF20">
        <v>1499.9975</v>
      </c>
      <c r="BG20">
        <v>0.900002</v>
      </c>
      <c r="BH20">
        <v>0.099997775</v>
      </c>
      <c r="BI20">
        <v>25</v>
      </c>
      <c r="BJ20">
        <v>32388.775</v>
      </c>
      <c r="BK20">
        <v>1625953604.5</v>
      </c>
      <c r="BL20" t="s">
        <v>211</v>
      </c>
      <c r="BM20">
        <v>8</v>
      </c>
      <c r="BN20">
        <v>1.159</v>
      </c>
      <c r="BO20">
        <v>0.217</v>
      </c>
      <c r="BP20">
        <v>429</v>
      </c>
      <c r="BQ20">
        <v>22</v>
      </c>
      <c r="BR20">
        <v>0.18</v>
      </c>
      <c r="BS20">
        <v>0.14</v>
      </c>
      <c r="BT20">
        <v>0.180967707317073</v>
      </c>
      <c r="BU20">
        <v>0.0279336167247559</v>
      </c>
      <c r="BV20">
        <v>0.0256898125696852</v>
      </c>
      <c r="BW20">
        <v>1</v>
      </c>
      <c r="BX20">
        <v>0.184186512195122</v>
      </c>
      <c r="BY20">
        <v>-0.177003616724759</v>
      </c>
      <c r="BZ20">
        <v>0.0200886090512933</v>
      </c>
      <c r="CA20">
        <v>0</v>
      </c>
      <c r="CB20">
        <v>1</v>
      </c>
      <c r="CC20">
        <v>2</v>
      </c>
      <c r="CD20" t="s">
        <v>212</v>
      </c>
      <c r="CE20">
        <v>100</v>
      </c>
      <c r="CF20">
        <v>100</v>
      </c>
      <c r="CG20">
        <v>1.159</v>
      </c>
      <c r="CH20">
        <v>0.217</v>
      </c>
      <c r="CI20">
        <v>3</v>
      </c>
      <c r="CJ20">
        <v>751.672</v>
      </c>
      <c r="CK20">
        <v>663.37</v>
      </c>
      <c r="CL20">
        <v>26.2279</v>
      </c>
      <c r="CM20">
        <v>26.1468</v>
      </c>
      <c r="CN20">
        <v>29.9989</v>
      </c>
      <c r="CO20">
        <v>26.5481</v>
      </c>
      <c r="CP20">
        <v>26.5642</v>
      </c>
      <c r="CQ20">
        <v>26.5206</v>
      </c>
      <c r="CR20">
        <v>32.0631</v>
      </c>
      <c r="CS20">
        <v>97.0302</v>
      </c>
      <c r="CT20">
        <v>26.23</v>
      </c>
      <c r="CU20">
        <v>419.9</v>
      </c>
      <c r="CV20">
        <v>22.2993</v>
      </c>
      <c r="CW20">
        <v>105.455</v>
      </c>
      <c r="CX20">
        <v>102.262</v>
      </c>
    </row>
    <row r="21" spans="1:102">
      <c r="A21">
        <v>5</v>
      </c>
      <c r="B21">
        <v>1625954321.5</v>
      </c>
      <c r="C21">
        <v>543.5</v>
      </c>
      <c r="D21" t="s">
        <v>218</v>
      </c>
      <c r="E21" t="s">
        <v>215</v>
      </c>
      <c r="F21">
        <v>1625954320.25</v>
      </c>
      <c r="G21">
        <f>AW21*AH21*(AU21-AV21)/(100*AO21*(1000-AH21*AU21))</f>
        <v>0</v>
      </c>
      <c r="H21">
        <f>AW21*AH21*(AT21-AS21*(1000-AH21*AV21)/(1000-AH21*AU21))/(100*AO21)</f>
        <v>0</v>
      </c>
      <c r="I21">
        <f>AS21 - IF(AH21&gt;1, H21*AO21*100.0/(AJ21*BC21), 0)</f>
        <v>0</v>
      </c>
      <c r="J21">
        <f>((P21-G21/2)*I21-H21)/(P21+G21/2)</f>
        <v>0</v>
      </c>
      <c r="K21">
        <f>J21*(AX21+AY21)/1000.0</f>
        <v>0</v>
      </c>
      <c r="L21">
        <f>(AS21 - IF(AH21&gt;1, H21*AO21*100.0/(AJ21*BC21), 0))*(AX21+AY21)/1000.0</f>
        <v>0</v>
      </c>
      <c r="M21">
        <f>2.0/((1/O21-1/N21)+SIGN(O21)*SQRT((1/O21-1/N21)*(1/O21-1/N21) + 4*AP21/((AP21+1)*(AP21+1))*(2*1/O21*1/N21-1/N21*1/N21)))</f>
        <v>0</v>
      </c>
      <c r="N21">
        <f>AE21+AD21*AO21+AC21*AO21*AO21</f>
        <v>0</v>
      </c>
      <c r="O21">
        <f>G21*(1000-(1000*0.61365*exp(17.502*S21/(240.97+S21))/(AX21+AY21)+AU21)/2)/(1000*0.61365*exp(17.502*S21/(240.97+S21))/(AX21+AY21)-AU21)</f>
        <v>0</v>
      </c>
      <c r="P21">
        <f>1/((AP21+1)/(M21/1.6)+1/(N21/1.37)) + AP21/((AP21+1)/(M21/1.6) + AP21/(N21/1.37))</f>
        <v>0</v>
      </c>
      <c r="Q21">
        <f>(AL21*AN21)</f>
        <v>0</v>
      </c>
      <c r="R21">
        <f>(AZ21+(Q21+2*0.95*5.67E-8*(((AZ21+$B$7)+273)^4-(AZ21+273)^4)-44100*G21)/(1.84*29.3*N21+8*0.95*5.67E-8*(AZ21+273)^3))</f>
        <v>0</v>
      </c>
      <c r="S21">
        <f>($C$7*BA21+$D$7*BB21+$E$7*R21)</f>
        <v>0</v>
      </c>
      <c r="T21">
        <f>0.61365*exp(17.502*S21/(240.97+S21))</f>
        <v>0</v>
      </c>
      <c r="U21">
        <f>(V21/W21*100)</f>
        <v>0</v>
      </c>
      <c r="V21">
        <f>AU21*(AX21+AY21)/1000</f>
        <v>0</v>
      </c>
      <c r="W21">
        <f>0.61365*exp(17.502*AZ21/(240.97+AZ21))</f>
        <v>0</v>
      </c>
      <c r="X21">
        <f>(T21-AU21*(AX21+AY21)/1000)</f>
        <v>0</v>
      </c>
      <c r="Y21">
        <f>(-G21*44100)</f>
        <v>0</v>
      </c>
      <c r="Z21">
        <f>2*29.3*N21*0.92*(AZ21-S21)</f>
        <v>0</v>
      </c>
      <c r="AA21">
        <f>2*0.95*5.67E-8*(((AZ21+$B$7)+273)^4-(S21+273)^4)</f>
        <v>0</v>
      </c>
      <c r="AB21">
        <f>Q21+AA21+Y21+Z21</f>
        <v>0</v>
      </c>
      <c r="AC21">
        <v>0.0197397573272493</v>
      </c>
      <c r="AD21">
        <v>-0.442677553385106</v>
      </c>
      <c r="AE21">
        <v>4.78855635585932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MAX(0,($B$13+$C$13*BC21)/(1+$D$13*BC21)*AX21/(AZ21+273)*$E$13)</f>
        <v>0</v>
      </c>
      <c r="AK21">
        <f>$B$11*BD21+$C$11*BE21+$D$11*BF21</f>
        <v>0</v>
      </c>
      <c r="AL21">
        <f>AK21*AM21</f>
        <v>0</v>
      </c>
      <c r="AM21">
        <f>($B$11*$D$9+$C$11*$D$9+$D$11*(BG21*$E$9+BH21*$G$9))/($B$11+$C$11+$D$11)</f>
        <v>0</v>
      </c>
      <c r="AN21">
        <f>($B$11*$K$9+$C$11*$K$9+$D$11*(BG21*$L$9+BH21*$N$9))/($B$11+$C$11+$D$11)</f>
        <v>0</v>
      </c>
      <c r="AO21">
        <v>9</v>
      </c>
      <c r="AP21">
        <v>0.11</v>
      </c>
      <c r="AQ21" t="s">
        <v>210</v>
      </c>
      <c r="AR21">
        <v>1625954320.25</v>
      </c>
      <c r="AS21">
        <v>419.937</v>
      </c>
      <c r="AT21">
        <v>419.87175</v>
      </c>
      <c r="AU21">
        <v>22.17645</v>
      </c>
      <c r="AV21">
        <v>22.088</v>
      </c>
      <c r="AW21">
        <v>699.939</v>
      </c>
      <c r="AX21">
        <v>100.23625</v>
      </c>
      <c r="AY21">
        <v>0.099674125</v>
      </c>
      <c r="AZ21">
        <v>25.08615</v>
      </c>
      <c r="BA21">
        <v>26.0634</v>
      </c>
      <c r="BB21">
        <v>999.9</v>
      </c>
      <c r="BC21">
        <v>10022.8</v>
      </c>
      <c r="BD21">
        <v>604.76925</v>
      </c>
      <c r="BE21">
        <v>0</v>
      </c>
      <c r="BF21">
        <v>1500.0075</v>
      </c>
      <c r="BG21">
        <v>0.90000075</v>
      </c>
      <c r="BH21">
        <v>0.0999992</v>
      </c>
      <c r="BI21">
        <v>25</v>
      </c>
      <c r="BJ21">
        <v>32389</v>
      </c>
      <c r="BK21">
        <v>1625953604.5</v>
      </c>
      <c r="BL21" t="s">
        <v>211</v>
      </c>
      <c r="BM21">
        <v>8</v>
      </c>
      <c r="BN21">
        <v>1.159</v>
      </c>
      <c r="BO21">
        <v>0.217</v>
      </c>
      <c r="BP21">
        <v>429</v>
      </c>
      <c r="BQ21">
        <v>22</v>
      </c>
      <c r="BR21">
        <v>0.18</v>
      </c>
      <c r="BS21">
        <v>0.14</v>
      </c>
      <c r="BT21">
        <v>0.088224856097561</v>
      </c>
      <c r="BU21">
        <v>-0.0518587881532971</v>
      </c>
      <c r="BV21">
        <v>0.0382532914128907</v>
      </c>
      <c r="BW21">
        <v>1</v>
      </c>
      <c r="BX21">
        <v>0.0896851536585366</v>
      </c>
      <c r="BY21">
        <v>0.070325935191638</v>
      </c>
      <c r="BZ21">
        <v>0.0111218645443547</v>
      </c>
      <c r="CA21">
        <v>1</v>
      </c>
      <c r="CB21">
        <v>2</v>
      </c>
      <c r="CC21">
        <v>2</v>
      </c>
      <c r="CD21" t="s">
        <v>216</v>
      </c>
      <c r="CE21">
        <v>100</v>
      </c>
      <c r="CF21">
        <v>100</v>
      </c>
      <c r="CG21">
        <v>1.159</v>
      </c>
      <c r="CH21">
        <v>0.217</v>
      </c>
      <c r="CI21">
        <v>3</v>
      </c>
      <c r="CJ21">
        <v>748.898</v>
      </c>
      <c r="CK21">
        <v>663.831</v>
      </c>
      <c r="CL21">
        <v>26.2315</v>
      </c>
      <c r="CM21">
        <v>25.8221</v>
      </c>
      <c r="CN21">
        <v>29.9991</v>
      </c>
      <c r="CO21">
        <v>26.1821</v>
      </c>
      <c r="CP21">
        <v>26.1942</v>
      </c>
      <c r="CQ21">
        <v>26.5476</v>
      </c>
      <c r="CR21">
        <v>32.0343</v>
      </c>
      <c r="CS21">
        <v>97.0302</v>
      </c>
      <c r="CT21">
        <v>26.23</v>
      </c>
      <c r="CU21">
        <v>419.907</v>
      </c>
      <c r="CV21">
        <v>22.1212</v>
      </c>
      <c r="CW21">
        <v>105.519</v>
      </c>
      <c r="CX21">
        <v>102.312</v>
      </c>
    </row>
    <row r="22" spans="1:102">
      <c r="A22">
        <v>6</v>
      </c>
      <c r="B22">
        <v>1625954708</v>
      </c>
      <c r="C22">
        <v>930</v>
      </c>
      <c r="D22" t="s">
        <v>219</v>
      </c>
      <c r="E22" t="s">
        <v>220</v>
      </c>
      <c r="F22">
        <v>1625954706.75</v>
      </c>
      <c r="G22">
        <f>AW22*AH22*(AU22-AV22)/(100*AO22*(1000-AH22*AU22))</f>
        <v>0</v>
      </c>
      <c r="H22">
        <f>AW22*AH22*(AT22-AS22*(1000-AH22*AV22)/(1000-AH22*AU22))/(100*AO22)</f>
        <v>0</v>
      </c>
      <c r="I22">
        <f>AS22 - IF(AH22&gt;1, H22*AO22*100.0/(AJ22*BC22), 0)</f>
        <v>0</v>
      </c>
      <c r="J22">
        <f>((P22-G22/2)*I22-H22)/(P22+G22/2)</f>
        <v>0</v>
      </c>
      <c r="K22">
        <f>J22*(AX22+AY22)/1000.0</f>
        <v>0</v>
      </c>
      <c r="L22">
        <f>(AS22 - IF(AH22&gt;1, H22*AO22*100.0/(AJ22*BC22), 0))*(AX22+AY22)/1000.0</f>
        <v>0</v>
      </c>
      <c r="M22">
        <f>2.0/((1/O22-1/N22)+SIGN(O22)*SQRT((1/O22-1/N22)*(1/O22-1/N22) + 4*AP22/((AP22+1)*(AP22+1))*(2*1/O22*1/N22-1/N22*1/N22)))</f>
        <v>0</v>
      </c>
      <c r="N22">
        <f>AE22+AD22*AO22+AC22*AO22*AO22</f>
        <v>0</v>
      </c>
      <c r="O22">
        <f>G22*(1000-(1000*0.61365*exp(17.502*S22/(240.97+S22))/(AX22+AY22)+AU22)/2)/(1000*0.61365*exp(17.502*S22/(240.97+S22))/(AX22+AY22)-AU22)</f>
        <v>0</v>
      </c>
      <c r="P22">
        <f>1/((AP22+1)/(M22/1.6)+1/(N22/1.37)) + AP22/((AP22+1)/(M22/1.6) + AP22/(N22/1.37))</f>
        <v>0</v>
      </c>
      <c r="Q22">
        <f>(AL22*AN22)</f>
        <v>0</v>
      </c>
      <c r="R22">
        <f>(AZ22+(Q22+2*0.95*5.67E-8*(((AZ22+$B$7)+273)^4-(AZ22+273)^4)-44100*G22)/(1.84*29.3*N22+8*0.95*5.67E-8*(AZ22+273)^3))</f>
        <v>0</v>
      </c>
      <c r="S22">
        <f>($C$7*BA22+$D$7*BB22+$E$7*R22)</f>
        <v>0</v>
      </c>
      <c r="T22">
        <f>0.61365*exp(17.502*S22/(240.97+S22))</f>
        <v>0</v>
      </c>
      <c r="U22">
        <f>(V22/W22*100)</f>
        <v>0</v>
      </c>
      <c r="V22">
        <f>AU22*(AX22+AY22)/1000</f>
        <v>0</v>
      </c>
      <c r="W22">
        <f>0.61365*exp(17.502*AZ22/(240.97+AZ22))</f>
        <v>0</v>
      </c>
      <c r="X22">
        <f>(T22-AU22*(AX22+AY22)/1000)</f>
        <v>0</v>
      </c>
      <c r="Y22">
        <f>(-G22*44100)</f>
        <v>0</v>
      </c>
      <c r="Z22">
        <f>2*29.3*N22*0.92*(AZ22-S22)</f>
        <v>0</v>
      </c>
      <c r="AA22">
        <f>2*0.95*5.67E-8*(((AZ22+$B$7)+273)^4-(S22+273)^4)</f>
        <v>0</v>
      </c>
      <c r="AB22">
        <f>Q22+AA22+Y22+Z22</f>
        <v>0</v>
      </c>
      <c r="AC22">
        <v>0.0197090361735663</v>
      </c>
      <c r="AD22">
        <v>-0.44198861051088</v>
      </c>
      <c r="AE22">
        <v>4.78246177800369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MAX(0,($B$13+$C$13*BC22)/(1+$D$13*BC22)*AX22/(AZ22+273)*$E$13)</f>
        <v>0</v>
      </c>
      <c r="AK22">
        <f>$B$11*BD22+$C$11*BE22+$D$11*BF22</f>
        <v>0</v>
      </c>
      <c r="AL22">
        <f>AK22*AM22</f>
        <v>0</v>
      </c>
      <c r="AM22">
        <f>($B$11*$D$9+$C$11*$D$9+$D$11*(BG22*$E$9+BH22*$G$9))/($B$11+$C$11+$D$11)</f>
        <v>0</v>
      </c>
      <c r="AN22">
        <f>($B$11*$K$9+$C$11*$K$9+$D$11*(BG22*$L$9+BH22*$N$9))/($B$11+$C$11+$D$11)</f>
        <v>0</v>
      </c>
      <c r="AO22">
        <v>9</v>
      </c>
      <c r="AP22">
        <v>0.11</v>
      </c>
      <c r="AQ22" t="s">
        <v>210</v>
      </c>
      <c r="AR22">
        <v>1625954706.75</v>
      </c>
      <c r="AS22">
        <v>420.00625</v>
      </c>
      <c r="AT22">
        <v>419.50775</v>
      </c>
      <c r="AU22">
        <v>22.1554</v>
      </c>
      <c r="AV22">
        <v>22.0222</v>
      </c>
      <c r="AW22">
        <v>700.05475</v>
      </c>
      <c r="AX22">
        <v>100.227</v>
      </c>
      <c r="AY22">
        <v>0.0999846</v>
      </c>
      <c r="AZ22">
        <v>24.9143</v>
      </c>
      <c r="BA22">
        <v>25.428</v>
      </c>
      <c r="BB22">
        <v>999.9</v>
      </c>
      <c r="BC22">
        <v>10008.125</v>
      </c>
      <c r="BD22">
        <v>606.036</v>
      </c>
      <c r="BE22">
        <v>0</v>
      </c>
      <c r="BF22">
        <v>1499.9925</v>
      </c>
      <c r="BG22">
        <v>0.89999975</v>
      </c>
      <c r="BH22">
        <v>0.1000005</v>
      </c>
      <c r="BI22">
        <v>24</v>
      </c>
      <c r="BJ22">
        <v>32388.7</v>
      </c>
      <c r="BK22">
        <v>1625953604.5</v>
      </c>
      <c r="BL22" t="s">
        <v>211</v>
      </c>
      <c r="BM22">
        <v>8</v>
      </c>
      <c r="BN22">
        <v>1.159</v>
      </c>
      <c r="BO22">
        <v>0.217</v>
      </c>
      <c r="BP22">
        <v>429</v>
      </c>
      <c r="BQ22">
        <v>22</v>
      </c>
      <c r="BR22">
        <v>0.18</v>
      </c>
      <c r="BS22">
        <v>0.14</v>
      </c>
      <c r="BT22">
        <v>0.446945512195122</v>
      </c>
      <c r="BU22">
        <v>0.0938405853658176</v>
      </c>
      <c r="BV22">
        <v>0.0219712196394504</v>
      </c>
      <c r="BW22">
        <v>1</v>
      </c>
      <c r="BX22">
        <v>0.136257268292683</v>
      </c>
      <c r="BY22">
        <v>-0.0995055261324214</v>
      </c>
      <c r="BZ22">
        <v>0.0113603579534475</v>
      </c>
      <c r="CA22">
        <v>1</v>
      </c>
      <c r="CB22">
        <v>2</v>
      </c>
      <c r="CC22">
        <v>2</v>
      </c>
      <c r="CD22" t="s">
        <v>216</v>
      </c>
      <c r="CE22">
        <v>100</v>
      </c>
      <c r="CF22">
        <v>100</v>
      </c>
      <c r="CG22">
        <v>1.159</v>
      </c>
      <c r="CH22">
        <v>0.217</v>
      </c>
      <c r="CI22">
        <v>3</v>
      </c>
      <c r="CJ22">
        <v>748.196</v>
      </c>
      <c r="CK22">
        <v>663.584</v>
      </c>
      <c r="CL22">
        <v>26.229</v>
      </c>
      <c r="CM22">
        <v>25.271</v>
      </c>
      <c r="CN22">
        <v>29.9999</v>
      </c>
      <c r="CO22">
        <v>25.4456</v>
      </c>
      <c r="CP22">
        <v>25.4415</v>
      </c>
      <c r="CQ22">
        <v>26.5919</v>
      </c>
      <c r="CR22">
        <v>33.1583</v>
      </c>
      <c r="CS22">
        <v>95.9147</v>
      </c>
      <c r="CT22">
        <v>26.23</v>
      </c>
      <c r="CU22">
        <v>419.606</v>
      </c>
      <c r="CV22">
        <v>21.958</v>
      </c>
      <c r="CW22">
        <v>105.629</v>
      </c>
      <c r="CX22">
        <v>102.39</v>
      </c>
    </row>
    <row r="23" spans="1:102">
      <c r="A23">
        <v>7</v>
      </c>
      <c r="B23">
        <v>1625954829.5</v>
      </c>
      <c r="C23">
        <v>1051.5</v>
      </c>
      <c r="D23" t="s">
        <v>221</v>
      </c>
      <c r="E23" t="s">
        <v>220</v>
      </c>
      <c r="F23">
        <v>1625954828.25</v>
      </c>
      <c r="G23">
        <f>AW23*AH23*(AU23-AV23)/(100*AO23*(1000-AH23*AU23))</f>
        <v>0</v>
      </c>
      <c r="H23">
        <f>AW23*AH23*(AT23-AS23*(1000-AH23*AV23)/(1000-AH23*AU23))/(100*AO23)</f>
        <v>0</v>
      </c>
      <c r="I23">
        <f>AS23 - IF(AH23&gt;1, H23*AO23*100.0/(AJ23*BC23), 0)</f>
        <v>0</v>
      </c>
      <c r="J23">
        <f>((P23-G23/2)*I23-H23)/(P23+G23/2)</f>
        <v>0</v>
      </c>
      <c r="K23">
        <f>J23*(AX23+AY23)/1000.0</f>
        <v>0</v>
      </c>
      <c r="L23">
        <f>(AS23 - IF(AH23&gt;1, H23*AO23*100.0/(AJ23*BC23), 0))*(AX23+AY23)/1000.0</f>
        <v>0</v>
      </c>
      <c r="M23">
        <f>2.0/((1/O23-1/N23)+SIGN(O23)*SQRT((1/O23-1/N23)*(1/O23-1/N23) + 4*AP23/((AP23+1)*(AP23+1))*(2*1/O23*1/N23-1/N23*1/N23)))</f>
        <v>0</v>
      </c>
      <c r="N23">
        <f>AE23+AD23*AO23+AC23*AO23*AO23</f>
        <v>0</v>
      </c>
      <c r="O23">
        <f>G23*(1000-(1000*0.61365*exp(17.502*S23/(240.97+S23))/(AX23+AY23)+AU23)/2)/(1000*0.61365*exp(17.502*S23/(240.97+S23))/(AX23+AY23)-AU23)</f>
        <v>0</v>
      </c>
      <c r="P23">
        <f>1/((AP23+1)/(M23/1.6)+1/(N23/1.37)) + AP23/((AP23+1)/(M23/1.6) + AP23/(N23/1.37))</f>
        <v>0</v>
      </c>
      <c r="Q23">
        <f>(AL23*AN23)</f>
        <v>0</v>
      </c>
      <c r="R23">
        <f>(AZ23+(Q23+2*0.95*5.67E-8*(((AZ23+$B$7)+273)^4-(AZ23+273)^4)-44100*G23)/(1.84*29.3*N23+8*0.95*5.67E-8*(AZ23+273)^3))</f>
        <v>0</v>
      </c>
      <c r="S23">
        <f>($C$7*BA23+$D$7*BB23+$E$7*R23)</f>
        <v>0</v>
      </c>
      <c r="T23">
        <f>0.61365*exp(17.502*S23/(240.97+S23))</f>
        <v>0</v>
      </c>
      <c r="U23">
        <f>(V23/W23*100)</f>
        <v>0</v>
      </c>
      <c r="V23">
        <f>AU23*(AX23+AY23)/1000</f>
        <v>0</v>
      </c>
      <c r="W23">
        <f>0.61365*exp(17.502*AZ23/(240.97+AZ23))</f>
        <v>0</v>
      </c>
      <c r="X23">
        <f>(T23-AU23*(AX23+AY23)/1000)</f>
        <v>0</v>
      </c>
      <c r="Y23">
        <f>(-G23*44100)</f>
        <v>0</v>
      </c>
      <c r="Z23">
        <f>2*29.3*N23*0.92*(AZ23-S23)</f>
        <v>0</v>
      </c>
      <c r="AA23">
        <f>2*0.95*5.67E-8*(((AZ23+$B$7)+273)^4-(S23+273)^4)</f>
        <v>0</v>
      </c>
      <c r="AB23">
        <f>Q23+AA23+Y23+Z23</f>
        <v>0</v>
      </c>
      <c r="AC23">
        <v>0.019655435787622</v>
      </c>
      <c r="AD23">
        <v>-0.440786585211534</v>
      </c>
      <c r="AE23">
        <v>4.7718240046269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MAX(0,($B$13+$C$13*BC23)/(1+$D$13*BC23)*AX23/(AZ23+273)*$E$13)</f>
        <v>0</v>
      </c>
      <c r="AK23">
        <f>$B$11*BD23+$C$11*BE23+$D$11*BF23</f>
        <v>0</v>
      </c>
      <c r="AL23">
        <f>AK23*AM23</f>
        <v>0</v>
      </c>
      <c r="AM23">
        <f>($B$11*$D$9+$C$11*$D$9+$D$11*(BG23*$E$9+BH23*$G$9))/($B$11+$C$11+$D$11)</f>
        <v>0</v>
      </c>
      <c r="AN23">
        <f>($B$11*$K$9+$C$11*$K$9+$D$11*(BG23*$L$9+BH23*$N$9))/($B$11+$C$11+$D$11)</f>
        <v>0</v>
      </c>
      <c r="AO23">
        <v>9</v>
      </c>
      <c r="AP23">
        <v>0.11</v>
      </c>
      <c r="AQ23" t="s">
        <v>210</v>
      </c>
      <c r="AR23">
        <v>1625954828.25</v>
      </c>
      <c r="AS23">
        <v>420.007</v>
      </c>
      <c r="AT23">
        <v>419.34875</v>
      </c>
      <c r="AU23">
        <v>22.068225</v>
      </c>
      <c r="AV23">
        <v>21.97545</v>
      </c>
      <c r="AW23">
        <v>700.05625</v>
      </c>
      <c r="AX23">
        <v>100.222</v>
      </c>
      <c r="AY23">
        <v>0.1002068</v>
      </c>
      <c r="AZ23">
        <v>25.074225</v>
      </c>
      <c r="BA23">
        <v>25.78025</v>
      </c>
      <c r="BB23">
        <v>999.9</v>
      </c>
      <c r="BC23">
        <v>9981.405</v>
      </c>
      <c r="BD23">
        <v>602.779</v>
      </c>
      <c r="BE23">
        <v>0</v>
      </c>
      <c r="BF23">
        <v>1499.9875</v>
      </c>
      <c r="BG23">
        <v>0.899999</v>
      </c>
      <c r="BH23">
        <v>0.10000075</v>
      </c>
      <c r="BI23">
        <v>25</v>
      </c>
      <c r="BJ23">
        <v>32388.5</v>
      </c>
      <c r="BK23">
        <v>1625953604.5</v>
      </c>
      <c r="BL23" t="s">
        <v>211</v>
      </c>
      <c r="BM23">
        <v>8</v>
      </c>
      <c r="BN23">
        <v>1.159</v>
      </c>
      <c r="BO23">
        <v>0.217</v>
      </c>
      <c r="BP23">
        <v>429</v>
      </c>
      <c r="BQ23">
        <v>22</v>
      </c>
      <c r="BR23">
        <v>0.18</v>
      </c>
      <c r="BS23">
        <v>0.14</v>
      </c>
      <c r="BT23">
        <v>0.653808682926829</v>
      </c>
      <c r="BU23">
        <v>-0.0664786620209157</v>
      </c>
      <c r="BV23">
        <v>0.0282230157689533</v>
      </c>
      <c r="BW23">
        <v>1</v>
      </c>
      <c r="BX23">
        <v>0.0823748463414634</v>
      </c>
      <c r="BY23">
        <v>0.0747342564459513</v>
      </c>
      <c r="BZ23">
        <v>0.00757948628711953</v>
      </c>
      <c r="CA23">
        <v>1</v>
      </c>
      <c r="CB23">
        <v>2</v>
      </c>
      <c r="CC23">
        <v>2</v>
      </c>
      <c r="CD23" t="s">
        <v>216</v>
      </c>
      <c r="CE23">
        <v>100</v>
      </c>
      <c r="CF23">
        <v>100</v>
      </c>
      <c r="CG23">
        <v>1.159</v>
      </c>
      <c r="CH23">
        <v>0.217</v>
      </c>
      <c r="CI23">
        <v>3</v>
      </c>
      <c r="CJ23">
        <v>747.422</v>
      </c>
      <c r="CK23">
        <v>664.47</v>
      </c>
      <c r="CL23">
        <v>26.2315</v>
      </c>
      <c r="CM23">
        <v>25.1435</v>
      </c>
      <c r="CN23">
        <v>29.9996</v>
      </c>
      <c r="CO23">
        <v>25.2929</v>
      </c>
      <c r="CP23">
        <v>25.281</v>
      </c>
      <c r="CQ23">
        <v>26.5911</v>
      </c>
      <c r="CR23">
        <v>32.5959</v>
      </c>
      <c r="CS23">
        <v>95.1656</v>
      </c>
      <c r="CT23">
        <v>26.23</v>
      </c>
      <c r="CU23">
        <v>419.234</v>
      </c>
      <c r="CV23">
        <v>22.1297</v>
      </c>
      <c r="CW23">
        <v>105.654</v>
      </c>
      <c r="CX23">
        <v>102.415</v>
      </c>
    </row>
    <row r="24" spans="1:102">
      <c r="A24">
        <v>8</v>
      </c>
      <c r="B24">
        <v>1625955023</v>
      </c>
      <c r="C24">
        <v>1245</v>
      </c>
      <c r="D24" t="s">
        <v>222</v>
      </c>
      <c r="E24" t="s">
        <v>34</v>
      </c>
      <c r="F24">
        <v>1625955021.75</v>
      </c>
      <c r="G24">
        <f>AW24*AH24*(AU24-AV24)/(100*AO24*(1000-AH24*AU24))</f>
        <v>0</v>
      </c>
      <c r="H24">
        <f>AW24*AH24*(AT24-AS24*(1000-AH24*AV24)/(1000-AH24*AU24))/(100*AO24)</f>
        <v>0</v>
      </c>
      <c r="I24">
        <f>AS24 - IF(AH24&gt;1, H24*AO24*100.0/(AJ24*BC24), 0)</f>
        <v>0</v>
      </c>
      <c r="J24">
        <f>((P24-G24/2)*I24-H24)/(P24+G24/2)</f>
        <v>0</v>
      </c>
      <c r="K24">
        <f>J24*(AX24+AY24)/1000.0</f>
        <v>0</v>
      </c>
      <c r="L24">
        <f>(AS24 - IF(AH24&gt;1, H24*AO24*100.0/(AJ24*BC24), 0))*(AX24+AY24)/1000.0</f>
        <v>0</v>
      </c>
      <c r="M24">
        <f>2.0/((1/O24-1/N24)+SIGN(O24)*SQRT((1/O24-1/N24)*(1/O24-1/N24) + 4*AP24/((AP24+1)*(AP24+1))*(2*1/O24*1/N24-1/N24*1/N24)))</f>
        <v>0</v>
      </c>
      <c r="N24">
        <f>AE24+AD24*AO24+AC24*AO24*AO24</f>
        <v>0</v>
      </c>
      <c r="O24">
        <f>G24*(1000-(1000*0.61365*exp(17.502*S24/(240.97+S24))/(AX24+AY24)+AU24)/2)/(1000*0.61365*exp(17.502*S24/(240.97+S24))/(AX24+AY24)-AU24)</f>
        <v>0</v>
      </c>
      <c r="P24">
        <f>1/((AP24+1)/(M24/1.6)+1/(N24/1.37)) + AP24/((AP24+1)/(M24/1.6) + AP24/(N24/1.37))</f>
        <v>0</v>
      </c>
      <c r="Q24">
        <f>(AL24*AN24)</f>
        <v>0</v>
      </c>
      <c r="R24">
        <f>(AZ24+(Q24+2*0.95*5.67E-8*(((AZ24+$B$7)+273)^4-(AZ24+273)^4)-44100*G24)/(1.84*29.3*N24+8*0.95*5.67E-8*(AZ24+273)^3))</f>
        <v>0</v>
      </c>
      <c r="S24">
        <f>($C$7*BA24+$D$7*BB24+$E$7*R24)</f>
        <v>0</v>
      </c>
      <c r="T24">
        <f>0.61365*exp(17.502*S24/(240.97+S24))</f>
        <v>0</v>
      </c>
      <c r="U24">
        <f>(V24/W24*100)</f>
        <v>0</v>
      </c>
      <c r="V24">
        <f>AU24*(AX24+AY24)/1000</f>
        <v>0</v>
      </c>
      <c r="W24">
        <f>0.61365*exp(17.502*AZ24/(240.97+AZ24))</f>
        <v>0</v>
      </c>
      <c r="X24">
        <f>(T24-AU24*(AX24+AY24)/1000)</f>
        <v>0</v>
      </c>
      <c r="Y24">
        <f>(-G24*44100)</f>
        <v>0</v>
      </c>
      <c r="Z24">
        <f>2*29.3*N24*0.92*(AZ24-S24)</f>
        <v>0</v>
      </c>
      <c r="AA24">
        <f>2*0.95*5.67E-8*(((AZ24+$B$7)+273)^4-(S24+273)^4)</f>
        <v>0</v>
      </c>
      <c r="AB24">
        <f>Q24+AA24+Y24+Z24</f>
        <v>0</v>
      </c>
      <c r="AC24">
        <v>0.019707609670636</v>
      </c>
      <c r="AD24">
        <v>-0.441956620207423</v>
      </c>
      <c r="AE24">
        <v>4.78217873908565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MAX(0,($B$13+$C$13*BC24)/(1+$D$13*BC24)*AX24/(AZ24+273)*$E$13)</f>
        <v>0</v>
      </c>
      <c r="AK24">
        <f>$B$11*BD24+$C$11*BE24+$D$11*BF24</f>
        <v>0</v>
      </c>
      <c r="AL24">
        <f>AK24*AM24</f>
        <v>0</v>
      </c>
      <c r="AM24">
        <f>($B$11*$D$9+$C$11*$D$9+$D$11*(BG24*$E$9+BH24*$G$9))/($B$11+$C$11+$D$11)</f>
        <v>0</v>
      </c>
      <c r="AN24">
        <f>($B$11*$K$9+$C$11*$K$9+$D$11*(BG24*$L$9+BH24*$N$9))/($B$11+$C$11+$D$11)</f>
        <v>0</v>
      </c>
      <c r="AO24">
        <v>9</v>
      </c>
      <c r="AP24">
        <v>0.11</v>
      </c>
      <c r="AQ24" t="s">
        <v>210</v>
      </c>
      <c r="AR24">
        <v>1625955021.75</v>
      </c>
      <c r="AS24">
        <v>420.0255</v>
      </c>
      <c r="AT24">
        <v>420.23075</v>
      </c>
      <c r="AU24">
        <v>22.792625</v>
      </c>
      <c r="AV24">
        <v>22.551775</v>
      </c>
      <c r="AW24">
        <v>699.9975</v>
      </c>
      <c r="AX24">
        <v>100.22275</v>
      </c>
      <c r="AY24">
        <v>0.09993505</v>
      </c>
      <c r="AZ24">
        <v>25.5593</v>
      </c>
      <c r="BA24">
        <v>26.389425</v>
      </c>
      <c r="BB24">
        <v>999.9</v>
      </c>
      <c r="BC24">
        <v>10007.825</v>
      </c>
      <c r="BD24">
        <v>600.878</v>
      </c>
      <c r="BE24">
        <v>0</v>
      </c>
      <c r="BF24">
        <v>1499.9875</v>
      </c>
      <c r="BG24">
        <v>0.900001</v>
      </c>
      <c r="BH24">
        <v>0.099999225</v>
      </c>
      <c r="BI24">
        <v>26.91665</v>
      </c>
      <c r="BJ24">
        <v>32388.5</v>
      </c>
      <c r="BK24">
        <v>1625953604.5</v>
      </c>
      <c r="BL24" t="s">
        <v>211</v>
      </c>
      <c r="BM24">
        <v>8</v>
      </c>
      <c r="BN24">
        <v>1.159</v>
      </c>
      <c r="BO24">
        <v>0.217</v>
      </c>
      <c r="BP24">
        <v>429</v>
      </c>
      <c r="BQ24">
        <v>22</v>
      </c>
      <c r="BR24">
        <v>0.18</v>
      </c>
      <c r="BS24">
        <v>0.14</v>
      </c>
      <c r="BT24">
        <v>-0.219663292682927</v>
      </c>
      <c r="BU24">
        <v>0.0125651916376269</v>
      </c>
      <c r="BV24">
        <v>0.0185189027571552</v>
      </c>
      <c r="BW24">
        <v>1</v>
      </c>
      <c r="BX24">
        <v>0.235687707317073</v>
      </c>
      <c r="BY24">
        <v>0.0851312404181156</v>
      </c>
      <c r="BZ24">
        <v>0.0134129562777733</v>
      </c>
      <c r="CA24">
        <v>1</v>
      </c>
      <c r="CB24">
        <v>2</v>
      </c>
      <c r="CC24">
        <v>2</v>
      </c>
      <c r="CD24" t="s">
        <v>216</v>
      </c>
      <c r="CE24">
        <v>100</v>
      </c>
      <c r="CF24">
        <v>100</v>
      </c>
      <c r="CG24">
        <v>1.159</v>
      </c>
      <c r="CH24">
        <v>0.217</v>
      </c>
      <c r="CI24">
        <v>3</v>
      </c>
      <c r="CJ24">
        <v>745.838</v>
      </c>
      <c r="CK24">
        <v>666.165</v>
      </c>
      <c r="CL24">
        <v>26.2308</v>
      </c>
      <c r="CM24">
        <v>25.0586</v>
      </c>
      <c r="CN24">
        <v>30.0001</v>
      </c>
      <c r="CO24">
        <v>25.1577</v>
      </c>
      <c r="CP24">
        <v>25.1453</v>
      </c>
      <c r="CQ24">
        <v>26.6506</v>
      </c>
      <c r="CR24">
        <v>31.444</v>
      </c>
      <c r="CS24">
        <v>95.1656</v>
      </c>
      <c r="CT24">
        <v>26.23</v>
      </c>
      <c r="CU24">
        <v>420.172</v>
      </c>
      <c r="CV24">
        <v>22.6176</v>
      </c>
      <c r="CW24">
        <v>105.662</v>
      </c>
      <c r="CX24">
        <v>102.419</v>
      </c>
    </row>
    <row r="25" spans="1:102">
      <c r="A25">
        <v>9</v>
      </c>
      <c r="B25">
        <v>1625955166.1</v>
      </c>
      <c r="C25">
        <v>1388.09999990463</v>
      </c>
      <c r="D25" t="s">
        <v>223</v>
      </c>
      <c r="E25" t="s">
        <v>34</v>
      </c>
      <c r="F25">
        <v>1625955164.85</v>
      </c>
      <c r="G25">
        <f>AW25*AH25*(AU25-AV25)/(100*AO25*(1000-AH25*AU25))</f>
        <v>0</v>
      </c>
      <c r="H25">
        <f>AW25*AH25*(AT25-AS25*(1000-AH25*AV25)/(1000-AH25*AU25))/(100*AO25)</f>
        <v>0</v>
      </c>
      <c r="I25">
        <f>AS25 - IF(AH25&gt;1, H25*AO25*100.0/(AJ25*BC25), 0)</f>
        <v>0</v>
      </c>
      <c r="J25">
        <f>((P25-G25/2)*I25-H25)/(P25+G25/2)</f>
        <v>0</v>
      </c>
      <c r="K25">
        <f>J25*(AX25+AY25)/1000.0</f>
        <v>0</v>
      </c>
      <c r="L25">
        <f>(AS25 - IF(AH25&gt;1, H25*AO25*100.0/(AJ25*BC25), 0))*(AX25+AY25)/1000.0</f>
        <v>0</v>
      </c>
      <c r="M25">
        <f>2.0/((1/O25-1/N25)+SIGN(O25)*SQRT((1/O25-1/N25)*(1/O25-1/N25) + 4*AP25/((AP25+1)*(AP25+1))*(2*1/O25*1/N25-1/N25*1/N25)))</f>
        <v>0</v>
      </c>
      <c r="N25">
        <f>AE25+AD25*AO25+AC25*AO25*AO25</f>
        <v>0</v>
      </c>
      <c r="O25">
        <f>G25*(1000-(1000*0.61365*exp(17.502*S25/(240.97+S25))/(AX25+AY25)+AU25)/2)/(1000*0.61365*exp(17.502*S25/(240.97+S25))/(AX25+AY25)-AU25)</f>
        <v>0</v>
      </c>
      <c r="P25">
        <f>1/((AP25+1)/(M25/1.6)+1/(N25/1.37)) + AP25/((AP25+1)/(M25/1.6) + AP25/(N25/1.37))</f>
        <v>0</v>
      </c>
      <c r="Q25">
        <f>(AL25*AN25)</f>
        <v>0</v>
      </c>
      <c r="R25">
        <f>(AZ25+(Q25+2*0.95*5.67E-8*(((AZ25+$B$7)+273)^4-(AZ25+273)^4)-44100*G25)/(1.84*29.3*N25+8*0.95*5.67E-8*(AZ25+273)^3))</f>
        <v>0</v>
      </c>
      <c r="S25">
        <f>($C$7*BA25+$D$7*BB25+$E$7*R25)</f>
        <v>0</v>
      </c>
      <c r="T25">
        <f>0.61365*exp(17.502*S25/(240.97+S25))</f>
        <v>0</v>
      </c>
      <c r="U25">
        <f>(V25/W25*100)</f>
        <v>0</v>
      </c>
      <c r="V25">
        <f>AU25*(AX25+AY25)/1000</f>
        <v>0</v>
      </c>
      <c r="W25">
        <f>0.61365*exp(17.502*AZ25/(240.97+AZ25))</f>
        <v>0</v>
      </c>
      <c r="X25">
        <f>(T25-AU25*(AX25+AY25)/1000)</f>
        <v>0</v>
      </c>
      <c r="Y25">
        <f>(-G25*44100)</f>
        <v>0</v>
      </c>
      <c r="Z25">
        <f>2*29.3*N25*0.92*(AZ25-S25)</f>
        <v>0</v>
      </c>
      <c r="AA25">
        <f>2*0.95*5.67E-8*(((AZ25+$B$7)+273)^4-(S25+273)^4)</f>
        <v>0</v>
      </c>
      <c r="AB25">
        <f>Q25+AA25+Y25+Z25</f>
        <v>0</v>
      </c>
      <c r="AC25">
        <v>0.0196569436000934</v>
      </c>
      <c r="AD25">
        <v>-0.440820398937037</v>
      </c>
      <c r="AE25">
        <v>4.77212332706939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MAX(0,($B$13+$C$13*BC25)/(1+$D$13*BC25)*AX25/(AZ25+273)*$E$13)</f>
        <v>0</v>
      </c>
      <c r="AK25">
        <f>$B$11*BD25+$C$11*BE25+$D$11*BF25</f>
        <v>0</v>
      </c>
      <c r="AL25">
        <f>AK25*AM25</f>
        <v>0</v>
      </c>
      <c r="AM25">
        <f>($B$11*$D$9+$C$11*$D$9+$D$11*(BG25*$E$9+BH25*$G$9))/($B$11+$C$11+$D$11)</f>
        <v>0</v>
      </c>
      <c r="AN25">
        <f>($B$11*$K$9+$C$11*$K$9+$D$11*(BG25*$L$9+BH25*$N$9))/($B$11+$C$11+$D$11)</f>
        <v>0</v>
      </c>
      <c r="AO25">
        <v>9</v>
      </c>
      <c r="AP25">
        <v>0.11</v>
      </c>
      <c r="AQ25" t="s">
        <v>210</v>
      </c>
      <c r="AR25">
        <v>1625955164.85</v>
      </c>
      <c r="AS25">
        <v>419.95025</v>
      </c>
      <c r="AT25">
        <v>419.4515</v>
      </c>
      <c r="AU25">
        <v>22.83245</v>
      </c>
      <c r="AV25">
        <v>22.836175</v>
      </c>
      <c r="AW25">
        <v>699.97375</v>
      </c>
      <c r="AX25">
        <v>100.22025</v>
      </c>
      <c r="AY25">
        <v>0.100002625</v>
      </c>
      <c r="AZ25">
        <v>25.52585</v>
      </c>
      <c r="BA25">
        <v>26.520075</v>
      </c>
      <c r="BB25">
        <v>999.9</v>
      </c>
      <c r="BC25">
        <v>9982.345</v>
      </c>
      <c r="BD25">
        <v>601.21</v>
      </c>
      <c r="BE25">
        <v>0</v>
      </c>
      <c r="BF25">
        <v>1499.995</v>
      </c>
      <c r="BG25">
        <v>0.8999995</v>
      </c>
      <c r="BH25">
        <v>0.1000005</v>
      </c>
      <c r="BI25">
        <v>26.96875</v>
      </c>
      <c r="BJ25">
        <v>32388.775</v>
      </c>
      <c r="BK25">
        <v>1625953604.5</v>
      </c>
      <c r="BL25" t="s">
        <v>211</v>
      </c>
      <c r="BM25">
        <v>8</v>
      </c>
      <c r="BN25">
        <v>1.159</v>
      </c>
      <c r="BO25">
        <v>0.217</v>
      </c>
      <c r="BP25">
        <v>429</v>
      </c>
      <c r="BQ25">
        <v>22</v>
      </c>
      <c r="BR25">
        <v>0.18</v>
      </c>
      <c r="BS25">
        <v>0.14</v>
      </c>
      <c r="BT25">
        <v>0.484258853658537</v>
      </c>
      <c r="BU25">
        <v>0.0377482787456035</v>
      </c>
      <c r="BV25">
        <v>0.0300089238748231</v>
      </c>
      <c r="BW25">
        <v>1</v>
      </c>
      <c r="BX25">
        <v>-0.00526079304878049</v>
      </c>
      <c r="BY25">
        <v>-0.00328222369338309</v>
      </c>
      <c r="BZ25">
        <v>0.00152669469818923</v>
      </c>
      <c r="CA25">
        <v>1</v>
      </c>
      <c r="CB25">
        <v>2</v>
      </c>
      <c r="CC25">
        <v>2</v>
      </c>
      <c r="CD25" t="s">
        <v>216</v>
      </c>
      <c r="CE25">
        <v>100</v>
      </c>
      <c r="CF25">
        <v>100</v>
      </c>
      <c r="CG25">
        <v>1.159</v>
      </c>
      <c r="CH25">
        <v>0.217</v>
      </c>
      <c r="CI25">
        <v>3</v>
      </c>
      <c r="CJ25">
        <v>745.653</v>
      </c>
      <c r="CK25">
        <v>665.459</v>
      </c>
      <c r="CL25">
        <v>26.231</v>
      </c>
      <c r="CM25">
        <v>25.0861</v>
      </c>
      <c r="CN25">
        <v>30.0001</v>
      </c>
      <c r="CO25">
        <v>25.1406</v>
      </c>
      <c r="CP25">
        <v>25.1176</v>
      </c>
      <c r="CQ25">
        <v>26.6262</v>
      </c>
      <c r="CR25">
        <v>30.2958</v>
      </c>
      <c r="CS25">
        <v>95.5396</v>
      </c>
      <c r="CT25">
        <v>26.23</v>
      </c>
      <c r="CU25">
        <v>419.344</v>
      </c>
      <c r="CV25">
        <v>22.8562</v>
      </c>
      <c r="CW25">
        <v>105.662</v>
      </c>
      <c r="CX25">
        <v>102.414</v>
      </c>
    </row>
    <row r="26" spans="1:102">
      <c r="A26">
        <v>10</v>
      </c>
      <c r="B26">
        <v>1625955360.6</v>
      </c>
      <c r="C26">
        <v>1582.59999990463</v>
      </c>
      <c r="D26" t="s">
        <v>224</v>
      </c>
      <c r="E26" t="s">
        <v>34</v>
      </c>
      <c r="F26">
        <v>1625955359.35</v>
      </c>
      <c r="G26">
        <f>AW26*AH26*(AU26-AV26)/(100*AO26*(1000-AH26*AU26))</f>
        <v>0</v>
      </c>
      <c r="H26">
        <f>AW26*AH26*(AT26-AS26*(1000-AH26*AV26)/(1000-AH26*AU26))/(100*AO26)</f>
        <v>0</v>
      </c>
      <c r="I26">
        <f>AS26 - IF(AH26&gt;1, H26*AO26*100.0/(AJ26*BC26), 0)</f>
        <v>0</v>
      </c>
      <c r="J26">
        <f>((P26-G26/2)*I26-H26)/(P26+G26/2)</f>
        <v>0</v>
      </c>
      <c r="K26">
        <f>J26*(AX26+AY26)/1000.0</f>
        <v>0</v>
      </c>
      <c r="L26">
        <f>(AS26 - IF(AH26&gt;1, H26*AO26*100.0/(AJ26*BC26), 0))*(AX26+AY26)/1000.0</f>
        <v>0</v>
      </c>
      <c r="M26">
        <f>2.0/((1/O26-1/N26)+SIGN(O26)*SQRT((1/O26-1/N26)*(1/O26-1/N26) + 4*AP26/((AP26+1)*(AP26+1))*(2*1/O26*1/N26-1/N26*1/N26)))</f>
        <v>0</v>
      </c>
      <c r="N26">
        <f>AE26+AD26*AO26+AC26*AO26*AO26</f>
        <v>0</v>
      </c>
      <c r="O26">
        <f>G26*(1000-(1000*0.61365*exp(17.502*S26/(240.97+S26))/(AX26+AY26)+AU26)/2)/(1000*0.61365*exp(17.502*S26/(240.97+S26))/(AX26+AY26)-AU26)</f>
        <v>0</v>
      </c>
      <c r="P26">
        <f>1/((AP26+1)/(M26/1.6)+1/(N26/1.37)) + AP26/((AP26+1)/(M26/1.6) + AP26/(N26/1.37))</f>
        <v>0</v>
      </c>
      <c r="Q26">
        <f>(AL26*AN26)</f>
        <v>0</v>
      </c>
      <c r="R26">
        <f>(AZ26+(Q26+2*0.95*5.67E-8*(((AZ26+$B$7)+273)^4-(AZ26+273)^4)-44100*G26)/(1.84*29.3*N26+8*0.95*5.67E-8*(AZ26+273)^3))</f>
        <v>0</v>
      </c>
      <c r="S26">
        <f>($C$7*BA26+$D$7*BB26+$E$7*R26)</f>
        <v>0</v>
      </c>
      <c r="T26">
        <f>0.61365*exp(17.502*S26/(240.97+S26))</f>
        <v>0</v>
      </c>
      <c r="U26">
        <f>(V26/W26*100)</f>
        <v>0</v>
      </c>
      <c r="V26">
        <f>AU26*(AX26+AY26)/1000</f>
        <v>0</v>
      </c>
      <c r="W26">
        <f>0.61365*exp(17.502*AZ26/(240.97+AZ26))</f>
        <v>0</v>
      </c>
      <c r="X26">
        <f>(T26-AU26*(AX26+AY26)/1000)</f>
        <v>0</v>
      </c>
      <c r="Y26">
        <f>(-G26*44100)</f>
        <v>0</v>
      </c>
      <c r="Z26">
        <f>2*29.3*N26*0.92*(AZ26-S26)</f>
        <v>0</v>
      </c>
      <c r="AA26">
        <f>2*0.95*5.67E-8*(((AZ26+$B$7)+273)^4-(S26+273)^4)</f>
        <v>0</v>
      </c>
      <c r="AB26">
        <f>Q26+AA26+Y26+Z26</f>
        <v>0</v>
      </c>
      <c r="AC26">
        <v>0.0196753505742473</v>
      </c>
      <c r="AD26">
        <v>-0.441233187916588</v>
      </c>
      <c r="AE26">
        <v>4.77577702495866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MAX(0,($B$13+$C$13*BC26)/(1+$D$13*BC26)*AX26/(AZ26+273)*$E$13)</f>
        <v>0</v>
      </c>
      <c r="AK26">
        <f>$B$11*BD26+$C$11*BE26+$D$11*BF26</f>
        <v>0</v>
      </c>
      <c r="AL26">
        <f>AK26*AM26</f>
        <v>0</v>
      </c>
      <c r="AM26">
        <f>($B$11*$D$9+$C$11*$D$9+$D$11*(BG26*$E$9+BH26*$G$9))/($B$11+$C$11+$D$11)</f>
        <v>0</v>
      </c>
      <c r="AN26">
        <f>($B$11*$K$9+$C$11*$K$9+$D$11*(BG26*$L$9+BH26*$N$9))/($B$11+$C$11+$D$11)</f>
        <v>0</v>
      </c>
      <c r="AO26">
        <v>9</v>
      </c>
      <c r="AP26">
        <v>0.11</v>
      </c>
      <c r="AQ26" t="s">
        <v>210</v>
      </c>
      <c r="AR26">
        <v>1625955359.35</v>
      </c>
      <c r="AS26">
        <v>420.024</v>
      </c>
      <c r="AT26">
        <v>419.385</v>
      </c>
      <c r="AU26">
        <v>23.083325</v>
      </c>
      <c r="AV26">
        <v>23.05305</v>
      </c>
      <c r="AW26">
        <v>699.95675</v>
      </c>
      <c r="AX26">
        <v>100.22</v>
      </c>
      <c r="AY26">
        <v>0.1000131</v>
      </c>
      <c r="AZ26">
        <v>25.72425</v>
      </c>
      <c r="BA26">
        <v>26.190775</v>
      </c>
      <c r="BB26">
        <v>999.9</v>
      </c>
      <c r="BC26">
        <v>9991.7175</v>
      </c>
      <c r="BD26">
        <v>599.511</v>
      </c>
      <c r="BE26">
        <v>0</v>
      </c>
      <c r="BF26">
        <v>1499.9825</v>
      </c>
      <c r="BG26">
        <v>0.9000015</v>
      </c>
      <c r="BH26">
        <v>0.0999985</v>
      </c>
      <c r="BI26">
        <v>28</v>
      </c>
      <c r="BJ26">
        <v>32388.475</v>
      </c>
      <c r="BK26">
        <v>1625953604.5</v>
      </c>
      <c r="BL26" t="s">
        <v>211</v>
      </c>
      <c r="BM26">
        <v>8</v>
      </c>
      <c r="BN26">
        <v>1.159</v>
      </c>
      <c r="BO26">
        <v>0.217</v>
      </c>
      <c r="BP26">
        <v>429</v>
      </c>
      <c r="BQ26">
        <v>22</v>
      </c>
      <c r="BR26">
        <v>0.18</v>
      </c>
      <c r="BS26">
        <v>0.14</v>
      </c>
      <c r="BT26">
        <v>0.593205097560976</v>
      </c>
      <c r="BU26">
        <v>0.185274606271796</v>
      </c>
      <c r="BV26">
        <v>0.0291392560100588</v>
      </c>
      <c r="BW26">
        <v>0</v>
      </c>
      <c r="BX26">
        <v>0.0165522512195122</v>
      </c>
      <c r="BY26">
        <v>0.158309534215985</v>
      </c>
      <c r="BZ26">
        <v>0.0178696488248792</v>
      </c>
      <c r="CA26">
        <v>0</v>
      </c>
      <c r="CB26">
        <v>0</v>
      </c>
      <c r="CC26">
        <v>2</v>
      </c>
      <c r="CD26" t="s">
        <v>225</v>
      </c>
      <c r="CE26">
        <v>100</v>
      </c>
      <c r="CF26">
        <v>100</v>
      </c>
      <c r="CG26">
        <v>1.159</v>
      </c>
      <c r="CH26">
        <v>0.217</v>
      </c>
      <c r="CI26">
        <v>3</v>
      </c>
      <c r="CJ26">
        <v>744.612</v>
      </c>
      <c r="CK26">
        <v>665.916</v>
      </c>
      <c r="CL26">
        <v>26.2301</v>
      </c>
      <c r="CM26">
        <v>25.0325</v>
      </c>
      <c r="CN26">
        <v>30.0002</v>
      </c>
      <c r="CO26">
        <v>25.0774</v>
      </c>
      <c r="CP26">
        <v>25.0546</v>
      </c>
      <c r="CQ26">
        <v>26.6274</v>
      </c>
      <c r="CR26">
        <v>29.6414</v>
      </c>
      <c r="CS26">
        <v>96.303</v>
      </c>
      <c r="CT26">
        <v>26.23</v>
      </c>
      <c r="CU26">
        <v>419.271</v>
      </c>
      <c r="CV26">
        <v>23.0301</v>
      </c>
      <c r="CW26">
        <v>105.674</v>
      </c>
      <c r="CX26">
        <v>102.42</v>
      </c>
    </row>
    <row r="27" spans="1:102">
      <c r="A27">
        <v>11</v>
      </c>
      <c r="B27">
        <v>1625955559.1</v>
      </c>
      <c r="C27">
        <v>1781.09999990463</v>
      </c>
      <c r="D27" t="s">
        <v>226</v>
      </c>
      <c r="E27" t="s">
        <v>227</v>
      </c>
      <c r="F27">
        <v>1625955557.85</v>
      </c>
      <c r="G27">
        <f>AW27*AH27*(AU27-AV27)/(100*AO27*(1000-AH27*AU27))</f>
        <v>0</v>
      </c>
      <c r="H27">
        <f>AW27*AH27*(AT27-AS27*(1000-AH27*AV27)/(1000-AH27*AU27))/(100*AO27)</f>
        <v>0</v>
      </c>
      <c r="I27">
        <f>AS27 - IF(AH27&gt;1, H27*AO27*100.0/(AJ27*BC27), 0)</f>
        <v>0</v>
      </c>
      <c r="J27">
        <f>((P27-G27/2)*I27-H27)/(P27+G27/2)</f>
        <v>0</v>
      </c>
      <c r="K27">
        <f>J27*(AX27+AY27)/1000.0</f>
        <v>0</v>
      </c>
      <c r="L27">
        <f>(AS27 - IF(AH27&gt;1, H27*AO27*100.0/(AJ27*BC27), 0))*(AX27+AY27)/1000.0</f>
        <v>0</v>
      </c>
      <c r="M27">
        <f>2.0/((1/O27-1/N27)+SIGN(O27)*SQRT((1/O27-1/N27)*(1/O27-1/N27) + 4*AP27/((AP27+1)*(AP27+1))*(2*1/O27*1/N27-1/N27*1/N27)))</f>
        <v>0</v>
      </c>
      <c r="N27">
        <f>AE27+AD27*AO27+AC27*AO27*AO27</f>
        <v>0</v>
      </c>
      <c r="O27">
        <f>G27*(1000-(1000*0.61365*exp(17.502*S27/(240.97+S27))/(AX27+AY27)+AU27)/2)/(1000*0.61365*exp(17.502*S27/(240.97+S27))/(AX27+AY27)-AU27)</f>
        <v>0</v>
      </c>
      <c r="P27">
        <f>1/((AP27+1)/(M27/1.6)+1/(N27/1.37)) + AP27/((AP27+1)/(M27/1.6) + AP27/(N27/1.37))</f>
        <v>0</v>
      </c>
      <c r="Q27">
        <f>(AL27*AN27)</f>
        <v>0</v>
      </c>
      <c r="R27">
        <f>(AZ27+(Q27+2*0.95*5.67E-8*(((AZ27+$B$7)+273)^4-(AZ27+273)^4)-44100*G27)/(1.84*29.3*N27+8*0.95*5.67E-8*(AZ27+273)^3))</f>
        <v>0</v>
      </c>
      <c r="S27">
        <f>($C$7*BA27+$D$7*BB27+$E$7*R27)</f>
        <v>0</v>
      </c>
      <c r="T27">
        <f>0.61365*exp(17.502*S27/(240.97+S27))</f>
        <v>0</v>
      </c>
      <c r="U27">
        <f>(V27/W27*100)</f>
        <v>0</v>
      </c>
      <c r="V27">
        <f>AU27*(AX27+AY27)/1000</f>
        <v>0</v>
      </c>
      <c r="W27">
        <f>0.61365*exp(17.502*AZ27/(240.97+AZ27))</f>
        <v>0</v>
      </c>
      <c r="X27">
        <f>(T27-AU27*(AX27+AY27)/1000)</f>
        <v>0</v>
      </c>
      <c r="Y27">
        <f>(-G27*44100)</f>
        <v>0</v>
      </c>
      <c r="Z27">
        <f>2*29.3*N27*0.92*(AZ27-S27)</f>
        <v>0</v>
      </c>
      <c r="AA27">
        <f>2*0.95*5.67E-8*(((AZ27+$B$7)+273)^4-(S27+273)^4)</f>
        <v>0</v>
      </c>
      <c r="AB27">
        <f>Q27+AA27+Y27+Z27</f>
        <v>0</v>
      </c>
      <c r="AC27">
        <v>0.0196820260556977</v>
      </c>
      <c r="AD27">
        <v>-0.441382890151885</v>
      </c>
      <c r="AE27">
        <v>4.77710191634553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MAX(0,($B$13+$C$13*BC27)/(1+$D$13*BC27)*AX27/(AZ27+273)*$E$13)</f>
        <v>0</v>
      </c>
      <c r="AK27">
        <f>$B$11*BD27+$C$11*BE27+$D$11*BF27</f>
        <v>0</v>
      </c>
      <c r="AL27">
        <f>AK27*AM27</f>
        <v>0</v>
      </c>
      <c r="AM27">
        <f>($B$11*$D$9+$C$11*$D$9+$D$11*(BG27*$E$9+BH27*$G$9))/($B$11+$C$11+$D$11)</f>
        <v>0</v>
      </c>
      <c r="AN27">
        <f>($B$11*$K$9+$C$11*$K$9+$D$11*(BG27*$L$9+BH27*$N$9))/($B$11+$C$11+$D$11)</f>
        <v>0</v>
      </c>
      <c r="AO27">
        <v>9</v>
      </c>
      <c r="AP27">
        <v>0.11</v>
      </c>
      <c r="AQ27" t="s">
        <v>210</v>
      </c>
      <c r="AR27">
        <v>1625955557.85</v>
      </c>
      <c r="AS27">
        <v>420.01725</v>
      </c>
      <c r="AT27">
        <v>420.17825</v>
      </c>
      <c r="AU27">
        <v>23.441975</v>
      </c>
      <c r="AV27">
        <v>23.3369</v>
      </c>
      <c r="AW27">
        <v>699.949</v>
      </c>
      <c r="AX27">
        <v>100.229</v>
      </c>
      <c r="AY27">
        <v>0.09985945</v>
      </c>
      <c r="AZ27">
        <v>25.950275</v>
      </c>
      <c r="BA27">
        <v>26.5954</v>
      </c>
      <c r="BB27">
        <v>999.9</v>
      </c>
      <c r="BC27">
        <v>9994.21</v>
      </c>
      <c r="BD27">
        <v>601.75025</v>
      </c>
      <c r="BE27">
        <v>0</v>
      </c>
      <c r="BF27">
        <v>1500.01</v>
      </c>
      <c r="BG27">
        <v>0.900001</v>
      </c>
      <c r="BH27">
        <v>0.099999125</v>
      </c>
      <c r="BI27">
        <v>28</v>
      </c>
      <c r="BJ27">
        <v>32389.05</v>
      </c>
      <c r="BK27">
        <v>1625953604.5</v>
      </c>
      <c r="BL27" t="s">
        <v>211</v>
      </c>
      <c r="BM27">
        <v>8</v>
      </c>
      <c r="BN27">
        <v>1.159</v>
      </c>
      <c r="BO27">
        <v>0.217</v>
      </c>
      <c r="BP27">
        <v>429</v>
      </c>
      <c r="BQ27">
        <v>22</v>
      </c>
      <c r="BR27">
        <v>0.18</v>
      </c>
      <c r="BS27">
        <v>0.14</v>
      </c>
      <c r="BT27">
        <v>-0.200582341463415</v>
      </c>
      <c r="BU27">
        <v>0.0916770104530081</v>
      </c>
      <c r="BV27">
        <v>0.0243517092479776</v>
      </c>
      <c r="BW27">
        <v>1</v>
      </c>
      <c r="BX27">
        <v>0.088986956097561</v>
      </c>
      <c r="BY27">
        <v>-0.0679084243902989</v>
      </c>
      <c r="BZ27">
        <v>0.0241429379736808</v>
      </c>
      <c r="CA27">
        <v>1</v>
      </c>
      <c r="CB27">
        <v>2</v>
      </c>
      <c r="CC27">
        <v>2</v>
      </c>
      <c r="CD27" t="s">
        <v>216</v>
      </c>
      <c r="CE27">
        <v>100</v>
      </c>
      <c r="CF27">
        <v>100</v>
      </c>
      <c r="CG27">
        <v>1.159</v>
      </c>
      <c r="CH27">
        <v>0.217</v>
      </c>
      <c r="CI27">
        <v>3</v>
      </c>
      <c r="CJ27">
        <v>745.349</v>
      </c>
      <c r="CK27">
        <v>663.366</v>
      </c>
      <c r="CL27">
        <v>26.2301</v>
      </c>
      <c r="CM27">
        <v>25.264</v>
      </c>
      <c r="CN27">
        <v>30.0006</v>
      </c>
      <c r="CO27">
        <v>25.2344</v>
      </c>
      <c r="CP27">
        <v>25.2072</v>
      </c>
      <c r="CQ27">
        <v>26.6838</v>
      </c>
      <c r="CR27">
        <v>29.4925</v>
      </c>
      <c r="CS27">
        <v>97.8033</v>
      </c>
      <c r="CT27">
        <v>26.23</v>
      </c>
      <c r="CU27">
        <v>420.202</v>
      </c>
      <c r="CV27">
        <v>23.2478</v>
      </c>
      <c r="CW27">
        <v>105.637</v>
      </c>
      <c r="CX27">
        <v>102.387</v>
      </c>
    </row>
    <row r="28" spans="1:102">
      <c r="A28">
        <v>12</v>
      </c>
      <c r="B28">
        <v>1625955700.6</v>
      </c>
      <c r="C28">
        <v>1922.59999990463</v>
      </c>
      <c r="D28" t="s">
        <v>228</v>
      </c>
      <c r="E28" t="s">
        <v>227</v>
      </c>
      <c r="F28">
        <v>1625955699.35</v>
      </c>
      <c r="G28">
        <f>AW28*AH28*(AU28-AV28)/(100*AO28*(1000-AH28*AU28))</f>
        <v>0</v>
      </c>
      <c r="H28">
        <f>AW28*AH28*(AT28-AS28*(1000-AH28*AV28)/(1000-AH28*AU28))/(100*AO28)</f>
        <v>0</v>
      </c>
      <c r="I28">
        <f>AS28 - IF(AH28&gt;1, H28*AO28*100.0/(AJ28*BC28), 0)</f>
        <v>0</v>
      </c>
      <c r="J28">
        <f>((P28-G28/2)*I28-H28)/(P28+G28/2)</f>
        <v>0</v>
      </c>
      <c r="K28">
        <f>J28*(AX28+AY28)/1000.0</f>
        <v>0</v>
      </c>
      <c r="L28">
        <f>(AS28 - IF(AH28&gt;1, H28*AO28*100.0/(AJ28*BC28), 0))*(AX28+AY28)/1000.0</f>
        <v>0</v>
      </c>
      <c r="M28">
        <f>2.0/((1/O28-1/N28)+SIGN(O28)*SQRT((1/O28-1/N28)*(1/O28-1/N28) + 4*AP28/((AP28+1)*(AP28+1))*(2*1/O28*1/N28-1/N28*1/N28)))</f>
        <v>0</v>
      </c>
      <c r="N28">
        <f>AE28+AD28*AO28+AC28*AO28*AO28</f>
        <v>0</v>
      </c>
      <c r="O28">
        <f>G28*(1000-(1000*0.61365*exp(17.502*S28/(240.97+S28))/(AX28+AY28)+AU28)/2)/(1000*0.61365*exp(17.502*S28/(240.97+S28))/(AX28+AY28)-AU28)</f>
        <v>0</v>
      </c>
      <c r="P28">
        <f>1/((AP28+1)/(M28/1.6)+1/(N28/1.37)) + AP28/((AP28+1)/(M28/1.6) + AP28/(N28/1.37))</f>
        <v>0</v>
      </c>
      <c r="Q28">
        <f>(AL28*AN28)</f>
        <v>0</v>
      </c>
      <c r="R28">
        <f>(AZ28+(Q28+2*0.95*5.67E-8*(((AZ28+$B$7)+273)^4-(AZ28+273)^4)-44100*G28)/(1.84*29.3*N28+8*0.95*5.67E-8*(AZ28+273)^3))</f>
        <v>0</v>
      </c>
      <c r="S28">
        <f>($C$7*BA28+$D$7*BB28+$E$7*R28)</f>
        <v>0</v>
      </c>
      <c r="T28">
        <f>0.61365*exp(17.502*S28/(240.97+S28))</f>
        <v>0</v>
      </c>
      <c r="U28">
        <f>(V28/W28*100)</f>
        <v>0</v>
      </c>
      <c r="V28">
        <f>AU28*(AX28+AY28)/1000</f>
        <v>0</v>
      </c>
      <c r="W28">
        <f>0.61365*exp(17.502*AZ28/(240.97+AZ28))</f>
        <v>0</v>
      </c>
      <c r="X28">
        <f>(T28-AU28*(AX28+AY28)/1000)</f>
        <v>0</v>
      </c>
      <c r="Y28">
        <f>(-G28*44100)</f>
        <v>0</v>
      </c>
      <c r="Z28">
        <f>2*29.3*N28*0.92*(AZ28-S28)</f>
        <v>0</v>
      </c>
      <c r="AA28">
        <f>2*0.95*5.67E-8*(((AZ28+$B$7)+273)^4-(S28+273)^4)</f>
        <v>0</v>
      </c>
      <c r="AB28">
        <f>Q28+AA28+Y28+Z28</f>
        <v>0</v>
      </c>
      <c r="AC28">
        <v>0.0197109077973928</v>
      </c>
      <c r="AD28">
        <v>-0.442030582954746</v>
      </c>
      <c r="AE28">
        <v>4.78283312946775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MAX(0,($B$13+$C$13*BC28)/(1+$D$13*BC28)*AX28/(AZ28+273)*$E$13)</f>
        <v>0</v>
      </c>
      <c r="AK28">
        <f>$B$11*BD28+$C$11*BE28+$D$11*BF28</f>
        <v>0</v>
      </c>
      <c r="AL28">
        <f>AK28*AM28</f>
        <v>0</v>
      </c>
      <c r="AM28">
        <f>($B$11*$D$9+$C$11*$D$9+$D$11*(BG28*$E$9+BH28*$G$9))/($B$11+$C$11+$D$11)</f>
        <v>0</v>
      </c>
      <c r="AN28">
        <f>($B$11*$K$9+$C$11*$K$9+$D$11*(BG28*$L$9+BH28*$N$9))/($B$11+$C$11+$D$11)</f>
        <v>0</v>
      </c>
      <c r="AO28">
        <v>9</v>
      </c>
      <c r="AP28">
        <v>0.11</v>
      </c>
      <c r="AQ28" t="s">
        <v>210</v>
      </c>
      <c r="AR28">
        <v>1625955699.35</v>
      </c>
      <c r="AS28">
        <v>420.06125</v>
      </c>
      <c r="AT28">
        <v>419.70925</v>
      </c>
      <c r="AU28">
        <v>23.3755</v>
      </c>
      <c r="AV28">
        <v>23.313025</v>
      </c>
      <c r="AW28">
        <v>699.98525</v>
      </c>
      <c r="AX28">
        <v>100.224</v>
      </c>
      <c r="AY28">
        <v>0.099945525</v>
      </c>
      <c r="AZ28">
        <v>25.880975</v>
      </c>
      <c r="BA28">
        <v>26.274425</v>
      </c>
      <c r="BB28">
        <v>999.9</v>
      </c>
      <c r="BC28">
        <v>10009.375</v>
      </c>
      <c r="BD28">
        <v>603.495</v>
      </c>
      <c r="BE28">
        <v>0</v>
      </c>
      <c r="BF28">
        <v>1500</v>
      </c>
      <c r="BG28">
        <v>0.899999</v>
      </c>
      <c r="BH28">
        <v>0.100001</v>
      </c>
      <c r="BI28">
        <v>27</v>
      </c>
      <c r="BJ28">
        <v>32388.825</v>
      </c>
      <c r="BK28">
        <v>1625953604.5</v>
      </c>
      <c r="BL28" t="s">
        <v>211</v>
      </c>
      <c r="BM28">
        <v>8</v>
      </c>
      <c r="BN28">
        <v>1.159</v>
      </c>
      <c r="BO28">
        <v>0.217</v>
      </c>
      <c r="BP28">
        <v>429</v>
      </c>
      <c r="BQ28">
        <v>22</v>
      </c>
      <c r="BR28">
        <v>0.18</v>
      </c>
      <c r="BS28">
        <v>0.14</v>
      </c>
      <c r="BT28">
        <v>0.338677414634146</v>
      </c>
      <c r="BU28">
        <v>-0.249172473867526</v>
      </c>
      <c r="BV28">
        <v>0.0541313489583217</v>
      </c>
      <c r="BW28">
        <v>0</v>
      </c>
      <c r="BX28">
        <v>0.0577293902439024</v>
      </c>
      <c r="BY28">
        <v>0.0181498432055789</v>
      </c>
      <c r="BZ28">
        <v>0.00252757112956822</v>
      </c>
      <c r="CA28">
        <v>1</v>
      </c>
      <c r="CB28">
        <v>1</v>
      </c>
      <c r="CC28">
        <v>2</v>
      </c>
      <c r="CD28" t="s">
        <v>212</v>
      </c>
      <c r="CE28">
        <v>100</v>
      </c>
      <c r="CF28">
        <v>100</v>
      </c>
      <c r="CG28">
        <v>1.159</v>
      </c>
      <c r="CH28">
        <v>0.217</v>
      </c>
      <c r="CI28">
        <v>3</v>
      </c>
      <c r="CJ28">
        <v>744.606</v>
      </c>
      <c r="CK28">
        <v>663.138</v>
      </c>
      <c r="CL28">
        <v>26.2315</v>
      </c>
      <c r="CM28">
        <v>25.3715</v>
      </c>
      <c r="CN28">
        <v>30.0004</v>
      </c>
      <c r="CO28">
        <v>25.3341</v>
      </c>
      <c r="CP28">
        <v>25.3011</v>
      </c>
      <c r="CQ28">
        <v>26.6636</v>
      </c>
      <c r="CR28">
        <v>29.7681</v>
      </c>
      <c r="CS28">
        <v>98.7607</v>
      </c>
      <c r="CT28">
        <v>26.23</v>
      </c>
      <c r="CU28">
        <v>419.676</v>
      </c>
      <c r="CV28">
        <v>23.2911</v>
      </c>
      <c r="CW28">
        <v>105.623</v>
      </c>
      <c r="CX28">
        <v>102.379</v>
      </c>
    </row>
    <row r="29" spans="1:102">
      <c r="A29">
        <v>13</v>
      </c>
      <c r="B29">
        <v>1625955818.1</v>
      </c>
      <c r="C29">
        <v>2040.09999990463</v>
      </c>
      <c r="D29" t="s">
        <v>229</v>
      </c>
      <c r="E29" t="s">
        <v>230</v>
      </c>
      <c r="F29">
        <v>1625955816.85</v>
      </c>
      <c r="G29">
        <f>AW29*AH29*(AU29-AV29)/(100*AO29*(1000-AH29*AU29))</f>
        <v>0</v>
      </c>
      <c r="H29">
        <f>AW29*AH29*(AT29-AS29*(1000-AH29*AV29)/(1000-AH29*AU29))/(100*AO29)</f>
        <v>0</v>
      </c>
      <c r="I29">
        <f>AS29 - IF(AH29&gt;1, H29*AO29*100.0/(AJ29*BC29), 0)</f>
        <v>0</v>
      </c>
      <c r="J29">
        <f>((P29-G29/2)*I29-H29)/(P29+G29/2)</f>
        <v>0</v>
      </c>
      <c r="K29">
        <f>J29*(AX29+AY29)/1000.0</f>
        <v>0</v>
      </c>
      <c r="L29">
        <f>(AS29 - IF(AH29&gt;1, H29*AO29*100.0/(AJ29*BC29), 0))*(AX29+AY29)/1000.0</f>
        <v>0</v>
      </c>
      <c r="M29">
        <f>2.0/((1/O29-1/N29)+SIGN(O29)*SQRT((1/O29-1/N29)*(1/O29-1/N29) + 4*AP29/((AP29+1)*(AP29+1))*(2*1/O29*1/N29-1/N29*1/N29)))</f>
        <v>0</v>
      </c>
      <c r="N29">
        <f>AE29+AD29*AO29+AC29*AO29*AO29</f>
        <v>0</v>
      </c>
      <c r="O29">
        <f>G29*(1000-(1000*0.61365*exp(17.502*S29/(240.97+S29))/(AX29+AY29)+AU29)/2)/(1000*0.61365*exp(17.502*S29/(240.97+S29))/(AX29+AY29)-AU29)</f>
        <v>0</v>
      </c>
      <c r="P29">
        <f>1/((AP29+1)/(M29/1.6)+1/(N29/1.37)) + AP29/((AP29+1)/(M29/1.6) + AP29/(N29/1.37))</f>
        <v>0</v>
      </c>
      <c r="Q29">
        <f>(AL29*AN29)</f>
        <v>0</v>
      </c>
      <c r="R29">
        <f>(AZ29+(Q29+2*0.95*5.67E-8*(((AZ29+$B$7)+273)^4-(AZ29+273)^4)-44100*G29)/(1.84*29.3*N29+8*0.95*5.67E-8*(AZ29+273)^3))</f>
        <v>0</v>
      </c>
      <c r="S29">
        <f>($C$7*BA29+$D$7*BB29+$E$7*R29)</f>
        <v>0</v>
      </c>
      <c r="T29">
        <f>0.61365*exp(17.502*S29/(240.97+S29))</f>
        <v>0</v>
      </c>
      <c r="U29">
        <f>(V29/W29*100)</f>
        <v>0</v>
      </c>
      <c r="V29">
        <f>AU29*(AX29+AY29)/1000</f>
        <v>0</v>
      </c>
      <c r="W29">
        <f>0.61365*exp(17.502*AZ29/(240.97+AZ29))</f>
        <v>0</v>
      </c>
      <c r="X29">
        <f>(T29-AU29*(AX29+AY29)/1000)</f>
        <v>0</v>
      </c>
      <c r="Y29">
        <f>(-G29*44100)</f>
        <v>0</v>
      </c>
      <c r="Z29">
        <f>2*29.3*N29*0.92*(AZ29-S29)</f>
        <v>0</v>
      </c>
      <c r="AA29">
        <f>2*0.95*5.67E-8*(((AZ29+$B$7)+273)^4-(S29+273)^4)</f>
        <v>0</v>
      </c>
      <c r="AB29">
        <f>Q29+AA29+Y29+Z29</f>
        <v>0</v>
      </c>
      <c r="AC29">
        <v>0.019657188660626</v>
      </c>
      <c r="AD29">
        <v>-0.440825894587019</v>
      </c>
      <c r="AE29">
        <v>4.77217197469528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MAX(0,($B$13+$C$13*BC29)/(1+$D$13*BC29)*AX29/(AZ29+273)*$E$13)</f>
        <v>0</v>
      </c>
      <c r="AK29">
        <f>$B$11*BD29+$C$11*BE29+$D$11*BF29</f>
        <v>0</v>
      </c>
      <c r="AL29">
        <f>AK29*AM29</f>
        <v>0</v>
      </c>
      <c r="AM29">
        <f>($B$11*$D$9+$C$11*$D$9+$D$11*(BG29*$E$9+BH29*$G$9))/($B$11+$C$11+$D$11)</f>
        <v>0</v>
      </c>
      <c r="AN29">
        <f>($B$11*$K$9+$C$11*$K$9+$D$11*(BG29*$L$9+BH29*$N$9))/($B$11+$C$11+$D$11)</f>
        <v>0</v>
      </c>
      <c r="AO29">
        <v>9</v>
      </c>
      <c r="AP29">
        <v>0.11</v>
      </c>
      <c r="AQ29" t="s">
        <v>210</v>
      </c>
      <c r="AR29">
        <v>1625955816.85</v>
      </c>
      <c r="AS29">
        <v>420.003</v>
      </c>
      <c r="AT29">
        <v>419.57225</v>
      </c>
      <c r="AU29">
        <v>23.328275</v>
      </c>
      <c r="AV29">
        <v>23.28885</v>
      </c>
      <c r="AW29">
        <v>700.0525</v>
      </c>
      <c r="AX29">
        <v>100.21525</v>
      </c>
      <c r="AY29">
        <v>0.1002305</v>
      </c>
      <c r="AZ29">
        <v>25.886875</v>
      </c>
      <c r="BA29">
        <v>26.975525</v>
      </c>
      <c r="BB29">
        <v>999.9</v>
      </c>
      <c r="BC29">
        <v>9982.9675</v>
      </c>
      <c r="BD29">
        <v>602.908</v>
      </c>
      <c r="BE29">
        <v>0</v>
      </c>
      <c r="BF29">
        <v>1499.995</v>
      </c>
      <c r="BG29">
        <v>0.90000025</v>
      </c>
      <c r="BH29">
        <v>0.0999997</v>
      </c>
      <c r="BI29">
        <v>27</v>
      </c>
      <c r="BJ29">
        <v>32388.75</v>
      </c>
      <c r="BK29">
        <v>1625953604.5</v>
      </c>
      <c r="BL29" t="s">
        <v>211</v>
      </c>
      <c r="BM29">
        <v>8</v>
      </c>
      <c r="BN29">
        <v>1.159</v>
      </c>
      <c r="BO29">
        <v>0.217</v>
      </c>
      <c r="BP29">
        <v>429</v>
      </c>
      <c r="BQ29">
        <v>22</v>
      </c>
      <c r="BR29">
        <v>0.18</v>
      </c>
      <c r="BS29">
        <v>0.14</v>
      </c>
      <c r="BT29">
        <v>0.424809097560976</v>
      </c>
      <c r="BU29">
        <v>-0.037440041811855</v>
      </c>
      <c r="BV29">
        <v>0.0382280196502608</v>
      </c>
      <c r="BW29">
        <v>1</v>
      </c>
      <c r="BX29">
        <v>0.0586429414634146</v>
      </c>
      <c r="BY29">
        <v>0.0809371547038567</v>
      </c>
      <c r="BZ29">
        <v>0.0237413112524733</v>
      </c>
      <c r="CA29">
        <v>1</v>
      </c>
      <c r="CB29">
        <v>2</v>
      </c>
      <c r="CC29">
        <v>2</v>
      </c>
      <c r="CD29" t="s">
        <v>216</v>
      </c>
      <c r="CE29">
        <v>100</v>
      </c>
      <c r="CF29">
        <v>100</v>
      </c>
      <c r="CG29">
        <v>1.159</v>
      </c>
      <c r="CH29">
        <v>0.217</v>
      </c>
      <c r="CI29">
        <v>3</v>
      </c>
      <c r="CJ29">
        <v>743.612</v>
      </c>
      <c r="CK29">
        <v>664.252</v>
      </c>
      <c r="CL29">
        <v>26.2309</v>
      </c>
      <c r="CM29">
        <v>25.4375</v>
      </c>
      <c r="CN29">
        <v>30.0005</v>
      </c>
      <c r="CO29">
        <v>25.4116</v>
      </c>
      <c r="CP29">
        <v>25.3814</v>
      </c>
      <c r="CQ29">
        <v>26.6671</v>
      </c>
      <c r="CR29">
        <v>30.9536</v>
      </c>
      <c r="CS29">
        <v>99.3066</v>
      </c>
      <c r="CT29">
        <v>26.23</v>
      </c>
      <c r="CU29">
        <v>419.544</v>
      </c>
      <c r="CV29">
        <v>23.3207</v>
      </c>
      <c r="CW29">
        <v>105.603</v>
      </c>
      <c r="CX29">
        <v>102.369</v>
      </c>
    </row>
    <row r="30" spans="1:102">
      <c r="A30">
        <v>14</v>
      </c>
      <c r="B30">
        <v>1625955960.6</v>
      </c>
      <c r="C30">
        <v>2182.59999990463</v>
      </c>
      <c r="D30" t="s">
        <v>231</v>
      </c>
      <c r="E30" t="s">
        <v>230</v>
      </c>
      <c r="F30">
        <v>1625955959.35</v>
      </c>
      <c r="G30">
        <f>AW30*AH30*(AU30-AV30)/(100*AO30*(1000-AH30*AU30))</f>
        <v>0</v>
      </c>
      <c r="H30">
        <f>AW30*AH30*(AT30-AS30*(1000-AH30*AV30)/(1000-AH30*AU30))/(100*AO30)</f>
        <v>0</v>
      </c>
      <c r="I30">
        <f>AS30 - IF(AH30&gt;1, H30*AO30*100.0/(AJ30*BC30), 0)</f>
        <v>0</v>
      </c>
      <c r="J30">
        <f>((P30-G30/2)*I30-H30)/(P30+G30/2)</f>
        <v>0</v>
      </c>
      <c r="K30">
        <f>J30*(AX30+AY30)/1000.0</f>
        <v>0</v>
      </c>
      <c r="L30">
        <f>(AS30 - IF(AH30&gt;1, H30*AO30*100.0/(AJ30*BC30), 0))*(AX30+AY30)/1000.0</f>
        <v>0</v>
      </c>
      <c r="M30">
        <f>2.0/((1/O30-1/N30)+SIGN(O30)*SQRT((1/O30-1/N30)*(1/O30-1/N30) + 4*AP30/((AP30+1)*(AP30+1))*(2*1/O30*1/N30-1/N30*1/N30)))</f>
        <v>0</v>
      </c>
      <c r="N30">
        <f>AE30+AD30*AO30+AC30*AO30*AO30</f>
        <v>0</v>
      </c>
      <c r="O30">
        <f>G30*(1000-(1000*0.61365*exp(17.502*S30/(240.97+S30))/(AX30+AY30)+AU30)/2)/(1000*0.61365*exp(17.502*S30/(240.97+S30))/(AX30+AY30)-AU30)</f>
        <v>0</v>
      </c>
      <c r="P30">
        <f>1/((AP30+1)/(M30/1.6)+1/(N30/1.37)) + AP30/((AP30+1)/(M30/1.6) + AP30/(N30/1.37))</f>
        <v>0</v>
      </c>
      <c r="Q30">
        <f>(AL30*AN30)</f>
        <v>0</v>
      </c>
      <c r="R30">
        <f>(AZ30+(Q30+2*0.95*5.67E-8*(((AZ30+$B$7)+273)^4-(AZ30+273)^4)-44100*G30)/(1.84*29.3*N30+8*0.95*5.67E-8*(AZ30+273)^3))</f>
        <v>0</v>
      </c>
      <c r="S30">
        <f>($C$7*BA30+$D$7*BB30+$E$7*R30)</f>
        <v>0</v>
      </c>
      <c r="T30">
        <f>0.61365*exp(17.502*S30/(240.97+S30))</f>
        <v>0</v>
      </c>
      <c r="U30">
        <f>(V30/W30*100)</f>
        <v>0</v>
      </c>
      <c r="V30">
        <f>AU30*(AX30+AY30)/1000</f>
        <v>0</v>
      </c>
      <c r="W30">
        <f>0.61365*exp(17.502*AZ30/(240.97+AZ30))</f>
        <v>0</v>
      </c>
      <c r="X30">
        <f>(T30-AU30*(AX30+AY30)/1000)</f>
        <v>0</v>
      </c>
      <c r="Y30">
        <f>(-G30*44100)</f>
        <v>0</v>
      </c>
      <c r="Z30">
        <f>2*29.3*N30*0.92*(AZ30-S30)</f>
        <v>0</v>
      </c>
      <c r="AA30">
        <f>2*0.95*5.67E-8*(((AZ30+$B$7)+273)^4-(S30+273)^4)</f>
        <v>0</v>
      </c>
      <c r="AB30">
        <f>Q30+AA30+Y30+Z30</f>
        <v>0</v>
      </c>
      <c r="AC30">
        <v>0.0196455512224813</v>
      </c>
      <c r="AD30">
        <v>-0.44056491708055</v>
      </c>
      <c r="AE30">
        <v>4.76986166858688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MAX(0,($B$13+$C$13*BC30)/(1+$D$13*BC30)*AX30/(AZ30+273)*$E$13)</f>
        <v>0</v>
      </c>
      <c r="AK30">
        <f>$B$11*BD30+$C$11*BE30+$D$11*BF30</f>
        <v>0</v>
      </c>
      <c r="AL30">
        <f>AK30*AM30</f>
        <v>0</v>
      </c>
      <c r="AM30">
        <f>($B$11*$D$9+$C$11*$D$9+$D$11*(BG30*$E$9+BH30*$G$9))/($B$11+$C$11+$D$11)</f>
        <v>0</v>
      </c>
      <c r="AN30">
        <f>($B$11*$K$9+$C$11*$K$9+$D$11*(BG30*$L$9+BH30*$N$9))/($B$11+$C$11+$D$11)</f>
        <v>0</v>
      </c>
      <c r="AO30">
        <v>9</v>
      </c>
      <c r="AP30">
        <v>0.11</v>
      </c>
      <c r="AQ30" t="s">
        <v>210</v>
      </c>
      <c r="AR30">
        <v>1625955959.35</v>
      </c>
      <c r="AS30">
        <v>419.8125</v>
      </c>
      <c r="AT30">
        <v>420.1055</v>
      </c>
      <c r="AU30">
        <v>23.3325</v>
      </c>
      <c r="AV30">
        <v>23.2804</v>
      </c>
      <c r="AW30">
        <v>700.0435</v>
      </c>
      <c r="AX30">
        <v>100.2155</v>
      </c>
      <c r="AY30">
        <v>0.1001335</v>
      </c>
      <c r="AZ30">
        <v>25.934275</v>
      </c>
      <c r="BA30">
        <v>27.0423</v>
      </c>
      <c r="BB30">
        <v>999.9</v>
      </c>
      <c r="BC30">
        <v>9977.0325</v>
      </c>
      <c r="BD30">
        <v>603.49225</v>
      </c>
      <c r="BE30">
        <v>0</v>
      </c>
      <c r="BF30">
        <v>1500</v>
      </c>
      <c r="BG30">
        <v>0.899998</v>
      </c>
      <c r="BH30">
        <v>0.100002</v>
      </c>
      <c r="BI30">
        <v>28</v>
      </c>
      <c r="BJ30">
        <v>32388.75</v>
      </c>
      <c r="BK30">
        <v>1625953604.5</v>
      </c>
      <c r="BL30" t="s">
        <v>211</v>
      </c>
      <c r="BM30">
        <v>8</v>
      </c>
      <c r="BN30">
        <v>1.159</v>
      </c>
      <c r="BO30">
        <v>0.217</v>
      </c>
      <c r="BP30">
        <v>429</v>
      </c>
      <c r="BQ30">
        <v>22</v>
      </c>
      <c r="BR30">
        <v>0.18</v>
      </c>
      <c r="BS30">
        <v>0.14</v>
      </c>
      <c r="BT30">
        <v>-0.291323048780488</v>
      </c>
      <c r="BU30">
        <v>0.591449351916163</v>
      </c>
      <c r="BV30">
        <v>0.0751824783394769</v>
      </c>
      <c r="BW30">
        <v>0</v>
      </c>
      <c r="BX30">
        <v>0.0486313414634146</v>
      </c>
      <c r="BY30">
        <v>0.0290807540069618</v>
      </c>
      <c r="BZ30">
        <v>0.00306612684342773</v>
      </c>
      <c r="CA30">
        <v>1</v>
      </c>
      <c r="CB30">
        <v>1</v>
      </c>
      <c r="CC30">
        <v>2</v>
      </c>
      <c r="CD30" t="s">
        <v>212</v>
      </c>
      <c r="CE30">
        <v>100</v>
      </c>
      <c r="CF30">
        <v>100</v>
      </c>
      <c r="CG30">
        <v>1.159</v>
      </c>
      <c r="CH30">
        <v>0.217</v>
      </c>
      <c r="CI30">
        <v>3</v>
      </c>
      <c r="CJ30">
        <v>745.191</v>
      </c>
      <c r="CK30">
        <v>662.928</v>
      </c>
      <c r="CL30">
        <v>26.2298</v>
      </c>
      <c r="CM30">
        <v>25.5671</v>
      </c>
      <c r="CN30">
        <v>30.0003</v>
      </c>
      <c r="CO30">
        <v>25.5322</v>
      </c>
      <c r="CP30">
        <v>25.4959</v>
      </c>
      <c r="CQ30">
        <v>26.6995</v>
      </c>
      <c r="CR30">
        <v>31.1005</v>
      </c>
      <c r="CS30">
        <v>99.3066</v>
      </c>
      <c r="CT30">
        <v>26.23</v>
      </c>
      <c r="CU30">
        <v>420.279</v>
      </c>
      <c r="CV30">
        <v>23.3571</v>
      </c>
      <c r="CW30">
        <v>105.573</v>
      </c>
      <c r="CX30">
        <v>102.346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2021-07-11T15:17:47Z</dcterms:created>
  <dcterms:modified xsi:type="dcterms:W3CDTF">2021-07-11T15:17:47Z</dcterms:modified>
</cp:coreProperties>
</file>