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WBH\Desktop\NYU\Spring2021\American Barrick\"/>
    </mc:Choice>
  </mc:AlternateContent>
  <xr:revisionPtr revIDLastSave="0" documentId="13_ncr:1_{664F4465-3701-4731-B9C3-72CFACD4CB08}" xr6:coauthVersionLast="46" xr6:coauthVersionMax="46" xr10:uidLastSave="{00000000-0000-0000-0000-000000000000}"/>
  <bookViews>
    <workbookView xWindow="12" yWindow="0" windowWidth="23028" windowHeight="12960" activeTab="3" xr2:uid="{00000000-000D-0000-FFFF-FFFF00000000}"/>
  </bookViews>
  <sheets>
    <sheet name="Forwards" sheetId="2" r:id="rId1"/>
    <sheet name="ABXPriceSensitivity" sheetId="9" r:id="rId2"/>
    <sheet name="SpotDeferredContract" sheetId="1" r:id="rId3"/>
    <sheet name="Stack&amp;StripHedges"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6" i="7" l="1"/>
  <c r="I36" i="7"/>
  <c r="I37" i="7"/>
  <c r="I38" i="7"/>
  <c r="I39" i="7"/>
  <c r="I40" i="7"/>
  <c r="I41" i="7"/>
  <c r="I42" i="7"/>
  <c r="I43" i="7"/>
  <c r="I44" i="7"/>
  <c r="I45" i="7"/>
  <c r="I46" i="7"/>
  <c r="I47" i="7"/>
  <c r="I48" i="7"/>
  <c r="I49" i="7"/>
  <c r="I50" i="7"/>
  <c r="I51" i="7"/>
  <c r="I52" i="7"/>
  <c r="I53" i="7"/>
  <c r="I54" i="7"/>
  <c r="I55" i="7"/>
  <c r="I35" i="7"/>
  <c r="H56" i="7"/>
  <c r="H36" i="7"/>
  <c r="H37" i="7"/>
  <c r="H38" i="7"/>
  <c r="H39" i="7"/>
  <c r="H40" i="7"/>
  <c r="H41" i="7"/>
  <c r="H42" i="7"/>
  <c r="H43" i="7"/>
  <c r="H44" i="7"/>
  <c r="H45" i="7"/>
  <c r="H46" i="7"/>
  <c r="H47" i="7"/>
  <c r="H48" i="7"/>
  <c r="H49" i="7"/>
  <c r="H50" i="7"/>
  <c r="H51" i="7"/>
  <c r="H52" i="7"/>
  <c r="H53" i="7"/>
  <c r="H54" i="7"/>
  <c r="H55" i="7"/>
  <c r="H35" i="7"/>
  <c r="G56" i="7"/>
  <c r="F56" i="7"/>
  <c r="E56" i="7"/>
  <c r="G36" i="7"/>
  <c r="G37" i="7"/>
  <c r="G38" i="7"/>
  <c r="G39" i="7"/>
  <c r="G40" i="7"/>
  <c r="G41" i="7"/>
  <c r="G42" i="7"/>
  <c r="G43" i="7"/>
  <c r="G44" i="7"/>
  <c r="G45" i="7"/>
  <c r="G46" i="7"/>
  <c r="G47" i="7"/>
  <c r="G48" i="7"/>
  <c r="G49" i="7"/>
  <c r="G50" i="7"/>
  <c r="G51" i="7"/>
  <c r="G52" i="7"/>
  <c r="G53" i="7"/>
  <c r="G54" i="7"/>
  <c r="G55" i="7"/>
  <c r="G35" i="7"/>
  <c r="F36" i="7"/>
  <c r="F37" i="7"/>
  <c r="F38" i="7"/>
  <c r="F39" i="7"/>
  <c r="F40" i="7"/>
  <c r="F41" i="7"/>
  <c r="F42" i="7"/>
  <c r="F43" i="7"/>
  <c r="F44" i="7"/>
  <c r="F45" i="7"/>
  <c r="F46" i="7"/>
  <c r="F47" i="7"/>
  <c r="F48" i="7"/>
  <c r="F49" i="7"/>
  <c r="F50" i="7"/>
  <c r="F51" i="7"/>
  <c r="F52" i="7"/>
  <c r="F53" i="7"/>
  <c r="F54" i="7"/>
  <c r="F55" i="7"/>
  <c r="F35" i="7"/>
  <c r="E36" i="7"/>
  <c r="E37" i="7"/>
  <c r="E38" i="7"/>
  <c r="E39" i="7"/>
  <c r="E40" i="7"/>
  <c r="E41" i="7"/>
  <c r="E42" i="7"/>
  <c r="E43" i="7"/>
  <c r="E44" i="7"/>
  <c r="E45" i="7"/>
  <c r="E46" i="7"/>
  <c r="E47" i="7"/>
  <c r="E48" i="7"/>
  <c r="E49" i="7"/>
  <c r="E50" i="7"/>
  <c r="E51" i="7"/>
  <c r="E52" i="7"/>
  <c r="E53" i="7"/>
  <c r="E54" i="7"/>
  <c r="E55" i="7"/>
  <c r="E35" i="7"/>
  <c r="E57" i="7"/>
  <c r="C20" i="1"/>
  <c r="F13" i="2"/>
  <c r="F14" i="2"/>
  <c r="F15" i="2"/>
  <c r="F16" i="2"/>
  <c r="F17" i="2"/>
  <c r="F18" i="2"/>
  <c r="F19" i="2"/>
  <c r="F20" i="2"/>
  <c r="F21" i="2"/>
  <c r="F22" i="2"/>
  <c r="F23" i="2"/>
  <c r="F24" i="2"/>
  <c r="F25" i="2"/>
  <c r="F26" i="2"/>
  <c r="F27" i="2"/>
  <c r="F28" i="2"/>
  <c r="F29" i="2"/>
  <c r="F30" i="2"/>
  <c r="F31" i="2"/>
  <c r="F32" i="2"/>
  <c r="F12" i="2"/>
  <c r="E13" i="2"/>
  <c r="E14" i="2"/>
  <c r="E15" i="2"/>
  <c r="E16" i="2"/>
  <c r="E17" i="2"/>
  <c r="E18" i="2"/>
  <c r="E19" i="2"/>
  <c r="E20" i="2"/>
  <c r="E21" i="2"/>
  <c r="E22" i="2"/>
  <c r="E23" i="2"/>
  <c r="E24" i="2"/>
  <c r="E25" i="2"/>
  <c r="E26" i="2"/>
  <c r="E27" i="2"/>
  <c r="E28" i="2"/>
  <c r="E29" i="2"/>
  <c r="E30" i="2"/>
  <c r="E31" i="2"/>
  <c r="E32" i="2"/>
  <c r="E12" i="2"/>
  <c r="D56" i="7"/>
  <c r="C16" i="7" l="1"/>
  <c r="C21" i="7" s="1"/>
  <c r="C19" i="1"/>
  <c r="C18" i="1"/>
</calcChain>
</file>

<file path=xl/sharedStrings.xml><?xml version="1.0" encoding="utf-8"?>
<sst xmlns="http://schemas.openxmlformats.org/spreadsheetml/2006/main" count="130" uniqueCount="121">
  <si>
    <t>AmericanBarrick.xls</t>
  </si>
  <si>
    <t>r</t>
  </si>
  <si>
    <t>So</t>
  </si>
  <si>
    <t>N</t>
  </si>
  <si>
    <t>g</t>
  </si>
  <si>
    <t>rf</t>
  </si>
  <si>
    <t>S1</t>
  </si>
  <si>
    <t>Fo</t>
  </si>
  <si>
    <t>F1</t>
  </si>
  <si>
    <t>Interest rate for lending USD</t>
  </si>
  <si>
    <t>gold lease rate = Interest rate for lending gold</t>
  </si>
  <si>
    <t>Contract</t>
  </si>
  <si>
    <t>Settle Price</t>
  </si>
  <si>
    <t>Contango</t>
  </si>
  <si>
    <t>Contango %</t>
  </si>
  <si>
    <t>From AmericanBarrickTeachingNote.doc, p 3 “In 1994 one analyst estimated that gold stocks should move 3 1/3% for each 1% change in gold prices”</t>
  </si>
  <si>
    <t>American Barrick (ABX) could sell its projected gold production forward using forward or futures contracts.</t>
  </si>
  <si>
    <t>Spot Gold =</t>
  </si>
  <si>
    <t>Today's Date:</t>
  </si>
  <si>
    <t>However, since futures liquidity is constrained to shorter maturities, forwards from OTC dealers are mostly used.</t>
  </si>
  <si>
    <t>Nevertheless a portion of ABX production could be hedged using futures.</t>
  </si>
  <si>
    <t>1 year forward Interest rate for lending USD</t>
  </si>
  <si>
    <t>Gold Spot price 1 year from today</t>
  </si>
  <si>
    <t>Gold Spot price today</t>
  </si>
  <si>
    <t>Assume the following parameters apply to a 2-year scenario and calculate the spot deferred contract price (SDC).</t>
  </si>
  <si>
    <t>American Barrick (ABX) has a mine producing 200,000 oz of gold per year</t>
  </si>
  <si>
    <t>The contract requires delivery of the gold at the seller's option at the end of either year.</t>
  </si>
  <si>
    <t>SDC price =</t>
  </si>
  <si>
    <t># oz of gold to hedge / year</t>
  </si>
  <si>
    <t>Stack and Roll Hedge</t>
  </si>
  <si>
    <t>oz of annual production</t>
  </si>
  <si>
    <t>m = N/12</t>
  </si>
  <si>
    <t>oz of monthly production</t>
  </si>
  <si>
    <t xml:space="preserve">Contract Size </t>
  </si>
  <si>
    <t>troy oz</t>
  </si>
  <si>
    <t xml:space="preserve">Open Interest </t>
  </si>
  <si>
    <t>Open Interest</t>
  </si>
  <si>
    <t>At Close</t>
  </si>
  <si>
    <t>AUG 14</t>
  </si>
  <si>
    <t>SEP 14</t>
  </si>
  <si>
    <t>OCT 14</t>
  </si>
  <si>
    <t>DEC 14</t>
  </si>
  <si>
    <t>FEB 15</t>
  </si>
  <si>
    <t>APR 15</t>
  </si>
  <si>
    <t>JUN 15</t>
  </si>
  <si>
    <t>AUG 15</t>
  </si>
  <si>
    <t>OCT 15</t>
  </si>
  <si>
    <t>DEC 15</t>
  </si>
  <si>
    <t>FEB 16</t>
  </si>
  <si>
    <t>APR 16</t>
  </si>
  <si>
    <t>JUN 16</t>
  </si>
  <si>
    <t>DEC 16</t>
  </si>
  <si>
    <t>JUN 17</t>
  </si>
  <si>
    <t>DEC 17</t>
  </si>
  <si>
    <t>JUN 18</t>
  </si>
  <si>
    <t>DEC 18</t>
  </si>
  <si>
    <t>JUN 19</t>
  </si>
  <si>
    <t>DEC 19</t>
  </si>
  <si>
    <t>JUN 20</t>
  </si>
  <si>
    <t>TOTALS</t>
  </si>
  <si>
    <t>n = m/100</t>
  </si>
  <si>
    <t>number of futures contracts required for each month</t>
  </si>
  <si>
    <t>p</t>
  </si>
  <si>
    <t>Futures</t>
  </si>
  <si>
    <t>ABX sells a 2-yr Spot Deferred Contract to Counterparty B with year-end delivery dates at t = 1 and 2 years.</t>
  </si>
  <si>
    <t>ABX Management wants to know the price sensitivity of ABX shares to changes in gold prices.</t>
  </si>
  <si>
    <t>Calculate the percentage change in ABX share price for a 1 standard deviation change in gold price.</t>
  </si>
  <si>
    <t>How is this calculation relevant to the question management is asking you?</t>
  </si>
  <si>
    <t>Using the standard deviation of gold price changes estimate the historic volatility for changes in gold shares =</t>
  </si>
  <si>
    <t>Should you advise management that hedging programs for gold mining firms make good sense?  For ABX?</t>
  </si>
  <si>
    <t>Management wants you to explain how a Spot Deferred Contract works and why it is preferred to a simple forward for hedging.</t>
  </si>
  <si>
    <t>You use the following example.</t>
  </si>
  <si>
    <t xml:space="preserve">Scenario 1:  </t>
  </si>
  <si>
    <t>Gold Spot price 1 year from today is less than a 1 year simple forward contract price today.</t>
  </si>
  <si>
    <t>1 year simple forward contract price today</t>
  </si>
  <si>
    <t>1 year simple forward contract price 1 year from today</t>
  </si>
  <si>
    <t xml:space="preserve">Scenario 2:  </t>
  </si>
  <si>
    <t>Gold Spot price 1 year from today is greater than a 1 year simple forward contract price today.</t>
  </si>
  <si>
    <t>What are the advantages to ABX of using a Spot Deferred Contract vs. a simple forward?</t>
  </si>
  <si>
    <t>ABX Applications</t>
  </si>
  <si>
    <t>For ABX</t>
  </si>
  <si>
    <t>N =</t>
  </si>
  <si>
    <t>CME Gold futures contract specifications</t>
  </si>
  <si>
    <t>Given the open interest data below and the value of p, construct a 1 month stack hedge.</t>
  </si>
  <si>
    <t>What are the advantages/disadvantages of these futures hedges vs. forward and SDC hedges?</t>
  </si>
  <si>
    <t>For the contracts listed below (by expiration month/year) calculate and plot the Contango % (forward premium).</t>
  </si>
  <si>
    <t>Use daily prices obtained from a reliable source.</t>
  </si>
  <si>
    <t>Specify the number of contracts in each expiration month</t>
  </si>
  <si>
    <t>When the Contango % is negative, the futures are said to be in normal Backwardation and the Backwardation % = (-1.0) x Contango %</t>
  </si>
  <si>
    <t>Use the following data on gold futures.</t>
  </si>
  <si>
    <t>Strip Hedge</t>
  </si>
  <si>
    <t>Explain how a strip hedge works.</t>
  </si>
  <si>
    <t>Provide a simple example.</t>
  </si>
  <si>
    <t>Explain how a stack and roll hedge works.</t>
  </si>
  <si>
    <t xml:space="preserve">Constraint #1:  </t>
  </si>
  <si>
    <t>maximum percentage of open interest ABX is allowed to hold in any single contract</t>
  </si>
  <si>
    <t>a.</t>
  </si>
  <si>
    <t>b.</t>
  </si>
  <si>
    <t xml:space="preserve">Constraint #2:  </t>
  </si>
  <si>
    <t>Given the open interest data below and the value of p, construct a strip hedge for average monthly production.</t>
  </si>
  <si>
    <t>Do not permit more than 10% of total required futures, n,  to have the same expiration</t>
  </si>
  <si>
    <t xml:space="preserve">Understand the sensitivity of ABX stocks prices to gold price fluctuations, and allow us to calculate how much gold to hedge. </t>
  </si>
  <si>
    <t>No</t>
  </si>
  <si>
    <t>A strip hedge happens when futures contracts over many maturities ranges are purchased to hedge the underlying cash positions. </t>
  </si>
  <si>
    <t>This normally happens when there is high liquidity for futures contracts over longer time horizons. There is no basis risk due to the strip hedge as the basis becomes locked and changes cannot affect the risk.</t>
  </si>
  <si>
    <t>For example, an oil producer might have signed an agreement to deliver a fixed amount of oil each month for the next year. One method of hedging the price risk is to immediately go long in a series of forward contracts (i.e., a strip hedge) with delivery dates and amounts matching the agreement.</t>
  </si>
  <si>
    <t>This type of hedging involves purchasing futures contracts for a nearby delivery date and on that date rolling the position forward by purchasing a fewer number of contracts. This process then continues for futures delivery dates until each position maturity exposure is hedged. It normally happens when there is no adequate liquidity for the long term futures contract traded in the market. </t>
  </si>
  <si>
    <t xml:space="preserve">oil producer would enter into a 1-month futures contract equaling the total value of the year’s promised deliveries.t the end of the first month, the producer rolls into the next 1-month contract, and so forth, each month setting the total amount of the contract equal to the remaining promised deliveries. </t>
  </si>
  <si>
    <t>That can give Barrick strong protection against a falling market. If the spot price is $300, for example, the hedge strategy could lock in a price five years in the future of about $345. If the spot market is higher than that price, Barrick can sell its gold there and defer the delivery against the contract. As a result, Barrick, on average, has made about $65 an ounce above spot market prices on gold sales the last 15 years</t>
  </si>
  <si>
    <t xml:space="preserve">1.liquid 2.leverage 3.position can be closed out easily 4.include convergence </t>
  </si>
  <si>
    <t xml:space="preserve">1. legal obligation 2. has standardized features 3. includes initial and daily variation margins </t>
  </si>
  <si>
    <t>Future:</t>
  </si>
  <si>
    <t>Advantages of Hedging</t>
  </si>
  <si>
    <t xml:space="preserve">Disadvantages of Hedging </t>
  </si>
  <si>
    <t>Forward:</t>
  </si>
  <si>
    <t>no control over future events, price fluctuations, and the potential reduction in asset prices as the expiration date approaches.</t>
  </si>
  <si>
    <t>easy pricing, high liquidity, and risk hedging.</t>
  </si>
  <si>
    <t>Price* Open Interest</t>
  </si>
  <si>
    <t>%</t>
  </si>
  <si>
    <t>Strip</t>
  </si>
  <si>
    <t>Allocated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</si>
</sst>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1"/>
      <color rgb="FF333333"/>
      <name val="Arial"/>
      <family val="2"/>
    </font>
    <font>
      <b/>
      <sz val="11"/>
      <color rgb="FF333333"/>
      <name val="Arial"/>
      <family val="2"/>
    </font>
    <font>
      <sz val="11"/>
      <color rgb="FF333333"/>
      <name val="Calibri"/>
      <family val="2"/>
      <scheme val="minor"/>
    </font>
    <font>
      <b/>
      <sz val="10"/>
      <name val="Arial"/>
      <family val="2"/>
    </font>
    <font>
      <b/>
      <u/>
      <sz val="11"/>
      <color theme="1"/>
      <name val="Calibri"/>
      <family val="2"/>
      <scheme val="minor"/>
    </font>
    <font>
      <sz val="11"/>
      <color rgb="FFFF0000"/>
      <name val="Calibri"/>
      <family val="2"/>
      <scheme val="minor"/>
    </font>
    <font>
      <b/>
      <sz val="11"/>
      <color rgb="FFFF0000"/>
      <name val="Calibri"/>
      <family val="2"/>
      <scheme val="minor"/>
    </font>
    <font>
      <sz val="11"/>
      <color rgb="FF333333"/>
      <name val="Source Sans Pro"/>
      <family val="2"/>
    </font>
    <font>
      <sz val="12"/>
      <color rgb="FF333333"/>
      <name val="Georgia"/>
      <family val="1"/>
    </font>
    <font>
      <sz val="10"/>
      <color rgb="FF202124"/>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49">
    <xf numFmtId="0" fontId="0" fillId="0" borderId="0" xfId="0"/>
    <xf numFmtId="0" fontId="1" fillId="2" borderId="0" xfId="0" applyFont="1" applyFill="1"/>
    <xf numFmtId="0" fontId="0" fillId="0" borderId="0" xfId="0" applyAlignment="1">
      <alignment horizontal="center"/>
    </xf>
    <xf numFmtId="0" fontId="1" fillId="0" borderId="0" xfId="0" applyFont="1" applyFill="1"/>
    <xf numFmtId="0" fontId="0" fillId="0" borderId="0" xfId="0" applyFill="1"/>
    <xf numFmtId="0" fontId="0" fillId="0" borderId="0" xfId="0" applyAlignment="1"/>
    <xf numFmtId="0" fontId="0" fillId="0" borderId="0" xfId="0" applyFill="1" applyAlignment="1">
      <alignment horizontal="center"/>
    </xf>
    <xf numFmtId="9" fontId="0" fillId="0" borderId="0" xfId="0" applyNumberFormat="1" applyFill="1" applyAlignment="1">
      <alignment horizontal="center"/>
    </xf>
    <xf numFmtId="0" fontId="0" fillId="3" borderId="0" xfId="0" applyFill="1"/>
    <xf numFmtId="17" fontId="4" fillId="3" borderId="0" xfId="0" applyNumberFormat="1" applyFont="1" applyFill="1" applyAlignment="1">
      <alignment vertical="center"/>
    </xf>
    <xf numFmtId="0" fontId="3" fillId="0" borderId="0" xfId="0" applyFont="1" applyFill="1" applyAlignment="1">
      <alignment vertical="center"/>
    </xf>
    <xf numFmtId="0" fontId="3" fillId="3" borderId="0" xfId="0" applyFont="1" applyFill="1" applyAlignment="1">
      <alignment vertical="center"/>
    </xf>
    <xf numFmtId="17" fontId="5" fillId="0" borderId="1" xfId="0" applyNumberFormat="1" applyFont="1" applyFill="1" applyBorder="1" applyAlignment="1">
      <alignment horizontal="center" vertical="center"/>
    </xf>
    <xf numFmtId="0" fontId="0" fillId="0" borderId="1" xfId="0" applyBorder="1" applyAlignment="1">
      <alignment horizontal="center"/>
    </xf>
    <xf numFmtId="0" fontId="0" fillId="0" borderId="0" xfId="0" applyAlignment="1">
      <alignment vertical="center"/>
    </xf>
    <xf numFmtId="0" fontId="1" fillId="0" borderId="0" xfId="0" applyFont="1"/>
    <xf numFmtId="0" fontId="1" fillId="0" borderId="0" xfId="0" applyFont="1" applyAlignment="1">
      <alignment horizontal="center"/>
    </xf>
    <xf numFmtId="0" fontId="0" fillId="4" borderId="0" xfId="0" applyFill="1"/>
    <xf numFmtId="0" fontId="1" fillId="2" borderId="4" xfId="0" applyFont="1" applyFill="1" applyBorder="1" applyAlignment="1">
      <alignment horizontal="center"/>
    </xf>
    <xf numFmtId="15" fontId="1" fillId="2" borderId="2" xfId="0" applyNumberFormat="1" applyFont="1" applyFill="1" applyBorder="1" applyAlignment="1">
      <alignment horizontal="center"/>
    </xf>
    <xf numFmtId="0" fontId="1" fillId="2" borderId="2" xfId="0" applyFont="1" applyFill="1" applyBorder="1" applyAlignment="1">
      <alignment horizontal="center"/>
    </xf>
    <xf numFmtId="0" fontId="7" fillId="0" borderId="3" xfId="0" applyFont="1" applyFill="1" applyBorder="1" applyAlignment="1">
      <alignment horizontal="center"/>
    </xf>
    <xf numFmtId="0" fontId="7" fillId="0" borderId="3" xfId="0" applyFont="1" applyBorder="1" applyAlignment="1">
      <alignment horizontal="center"/>
    </xf>
    <xf numFmtId="3" fontId="0" fillId="0" borderId="0" xfId="0" applyNumberFormat="1" applyAlignment="1">
      <alignment horizontal="center"/>
    </xf>
    <xf numFmtId="0" fontId="7" fillId="0" borderId="0" xfId="0" applyFont="1" applyFill="1"/>
    <xf numFmtId="0" fontId="1" fillId="4" borderId="4" xfId="0" applyFont="1" applyFill="1" applyBorder="1"/>
    <xf numFmtId="4" fontId="0" fillId="0" borderId="0" xfId="0" applyNumberFormat="1" applyAlignment="1">
      <alignment horizontal="center"/>
    </xf>
    <xf numFmtId="3" fontId="0" fillId="0" borderId="0" xfId="0" applyNumberFormat="1"/>
    <xf numFmtId="0" fontId="0" fillId="0" borderId="0" xfId="0" applyAlignment="1">
      <alignment horizontal="right"/>
    </xf>
    <xf numFmtId="9" fontId="0" fillId="0" borderId="0" xfId="0" applyNumberFormat="1"/>
    <xf numFmtId="0" fontId="7" fillId="0" borderId="0" xfId="0" applyFont="1"/>
    <xf numFmtId="0" fontId="6" fillId="0" borderId="0" xfId="0" applyFont="1" applyFill="1" applyAlignment="1">
      <alignment horizontal="center"/>
    </xf>
    <xf numFmtId="0" fontId="0" fillId="4" borderId="1" xfId="0" applyFill="1" applyBorder="1" applyAlignment="1">
      <alignment horizontal="center"/>
    </xf>
    <xf numFmtId="10" fontId="0" fillId="4" borderId="1" xfId="1" applyNumberFormat="1" applyFont="1" applyFill="1" applyBorder="1" applyAlignment="1">
      <alignment horizontal="center"/>
    </xf>
    <xf numFmtId="164" fontId="0" fillId="4" borderId="1" xfId="0" applyNumberFormat="1" applyFill="1" applyBorder="1"/>
    <xf numFmtId="0" fontId="8" fillId="0" borderId="0" xfId="0" applyFont="1"/>
    <xf numFmtId="0" fontId="9" fillId="0" borderId="0" xfId="0" applyFont="1"/>
    <xf numFmtId="0" fontId="1" fillId="2" borderId="0" xfId="0" applyFont="1" applyFill="1" applyAlignment="1">
      <alignment horizontal="center"/>
    </xf>
    <xf numFmtId="2" fontId="1" fillId="4" borderId="1" xfId="0" applyNumberFormat="1" applyFont="1" applyFill="1" applyBorder="1" applyAlignment="1">
      <alignment horizontal="center"/>
    </xf>
    <xf numFmtId="0" fontId="10" fillId="4" borderId="0" xfId="0" applyFont="1" applyFill="1"/>
    <xf numFmtId="0" fontId="0" fillId="4" borderId="0" xfId="0" applyFont="1" applyFill="1"/>
    <xf numFmtId="0" fontId="11" fillId="0" borderId="0" xfId="0" applyFont="1" applyAlignment="1"/>
    <xf numFmtId="0" fontId="11" fillId="4" borderId="0" xfId="0" applyFont="1" applyFill="1" applyAlignment="1">
      <alignment horizontal="center" wrapText="1"/>
    </xf>
    <xf numFmtId="0" fontId="0" fillId="4" borderId="0" xfId="0" applyFill="1" applyAlignment="1">
      <alignment horizontal="right"/>
    </xf>
    <xf numFmtId="0" fontId="0" fillId="4" borderId="0" xfId="0" applyFill="1" applyAlignment="1">
      <alignment horizontal="center"/>
    </xf>
    <xf numFmtId="0" fontId="0" fillId="4" borderId="0" xfId="0" applyFill="1" applyAlignment="1">
      <alignment horizontal="center"/>
    </xf>
    <xf numFmtId="0" fontId="12" fillId="4" borderId="0" xfId="0" applyFont="1" applyFill="1"/>
    <xf numFmtId="10" fontId="0" fillId="0" borderId="0" xfId="1" applyNumberFormat="1" applyFont="1"/>
    <xf numFmtId="1" fontId="0" fillId="0" borderId="0" xfId="0" applyNumberFormat="1"/>
  </cellXfs>
  <cellStyles count="2">
    <cellStyle name="常规"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
  <sheetViews>
    <sheetView workbookViewId="0">
      <selection activeCell="H14" sqref="H14"/>
    </sheetView>
  </sheetViews>
  <sheetFormatPr defaultRowHeight="14.4" x14ac:dyDescent="0.3"/>
  <cols>
    <col min="3" max="3" width="12.33203125" customWidth="1"/>
    <col min="4" max="4" width="11.44140625" customWidth="1"/>
    <col min="5" max="5" width="11.33203125" customWidth="1"/>
    <col min="6" max="6" width="11.44140625" bestFit="1" customWidth="1"/>
    <col min="10" max="10" width="9.88671875" style="5" bestFit="1" customWidth="1"/>
    <col min="11" max="11" width="9.109375" style="5"/>
  </cols>
  <sheetData>
    <row r="1" spans="1:15" x14ac:dyDescent="0.3">
      <c r="A1" s="1" t="s">
        <v>0</v>
      </c>
    </row>
    <row r="3" spans="1:15" x14ac:dyDescent="0.3">
      <c r="B3" t="s">
        <v>16</v>
      </c>
    </row>
    <row r="4" spans="1:15" x14ac:dyDescent="0.3">
      <c r="B4" t="s">
        <v>19</v>
      </c>
    </row>
    <row r="5" spans="1:15" x14ac:dyDescent="0.3">
      <c r="B5" t="s">
        <v>20</v>
      </c>
    </row>
    <row r="6" spans="1:15" x14ac:dyDescent="0.3">
      <c r="B6" t="s">
        <v>85</v>
      </c>
    </row>
    <row r="7" spans="1:15" x14ac:dyDescent="0.3">
      <c r="B7" s="4" t="s">
        <v>88</v>
      </c>
      <c r="I7" s="5"/>
      <c r="L7" s="5"/>
      <c r="M7" s="5"/>
      <c r="N7" s="5"/>
      <c r="O7" s="5"/>
    </row>
    <row r="8" spans="1:15" x14ac:dyDescent="0.3">
      <c r="B8" s="4" t="s">
        <v>89</v>
      </c>
      <c r="I8" s="5"/>
      <c r="L8" s="5"/>
      <c r="M8" s="5"/>
      <c r="N8" s="5"/>
      <c r="O8" s="5"/>
    </row>
    <row r="9" spans="1:15" x14ac:dyDescent="0.3">
      <c r="B9" s="4"/>
      <c r="I9" s="5"/>
      <c r="L9" s="5"/>
      <c r="M9" s="5"/>
      <c r="N9" s="5"/>
      <c r="O9" s="5"/>
    </row>
    <row r="10" spans="1:15" ht="15" customHeight="1" x14ac:dyDescent="0.3">
      <c r="C10" s="18" t="s">
        <v>18</v>
      </c>
      <c r="D10" s="19">
        <v>41876</v>
      </c>
      <c r="E10" s="18" t="s">
        <v>17</v>
      </c>
      <c r="F10" s="20">
        <v>1278.5</v>
      </c>
      <c r="L10" s="5"/>
      <c r="M10" s="5"/>
      <c r="N10" s="5"/>
      <c r="O10" s="5"/>
    </row>
    <row r="11" spans="1:15" x14ac:dyDescent="0.3">
      <c r="C11" s="21" t="s">
        <v>11</v>
      </c>
      <c r="D11" s="21" t="s">
        <v>12</v>
      </c>
      <c r="E11" s="22" t="s">
        <v>13</v>
      </c>
      <c r="F11" s="22" t="s">
        <v>14</v>
      </c>
      <c r="H11" s="35"/>
      <c r="L11" s="10"/>
    </row>
    <row r="12" spans="1:15" x14ac:dyDescent="0.3">
      <c r="C12" s="12">
        <v>41852</v>
      </c>
      <c r="D12" s="13">
        <v>1277.3</v>
      </c>
      <c r="E12" s="32">
        <f>D12-$F$10</f>
        <v>-1.2000000000000455</v>
      </c>
      <c r="F12" s="33">
        <f>E12/$F$10</f>
        <v>-9.3859992178337546E-4</v>
      </c>
      <c r="H12" s="35"/>
      <c r="L12" s="10"/>
    </row>
    <row r="13" spans="1:15" x14ac:dyDescent="0.3">
      <c r="C13" s="12">
        <v>41883</v>
      </c>
      <c r="D13" s="13">
        <v>1277.5</v>
      </c>
      <c r="E13" s="32">
        <f t="shared" ref="E13:E32" si="0">D13-$F$10</f>
        <v>-1</v>
      </c>
      <c r="F13" s="33">
        <f t="shared" ref="F13:F32" si="1">E13/$F$10</f>
        <v>-7.8216660148611649E-4</v>
      </c>
      <c r="H13" s="35"/>
      <c r="L13" s="8"/>
    </row>
    <row r="14" spans="1:15" x14ac:dyDescent="0.3">
      <c r="C14" s="12">
        <v>41913</v>
      </c>
      <c r="D14" s="13">
        <v>1278</v>
      </c>
      <c r="E14" s="32">
        <f t="shared" si="0"/>
        <v>-0.5</v>
      </c>
      <c r="F14" s="33">
        <f t="shared" si="1"/>
        <v>-3.9108330074305825E-4</v>
      </c>
      <c r="L14" s="8"/>
    </row>
    <row r="15" spans="1:15" x14ac:dyDescent="0.3">
      <c r="C15" s="12">
        <v>41974</v>
      </c>
      <c r="D15" s="13">
        <v>1278.9000000000001</v>
      </c>
      <c r="E15" s="32">
        <f t="shared" si="0"/>
        <v>0.40000000000009095</v>
      </c>
      <c r="F15" s="33">
        <f t="shared" si="1"/>
        <v>3.1286664059451778E-4</v>
      </c>
      <c r="L15" s="8"/>
    </row>
    <row r="16" spans="1:15" x14ac:dyDescent="0.3">
      <c r="C16" s="12">
        <v>42036</v>
      </c>
      <c r="D16" s="13">
        <v>1279.8</v>
      </c>
      <c r="E16" s="32">
        <f t="shared" si="0"/>
        <v>1.2999999999999545</v>
      </c>
      <c r="F16" s="33">
        <f t="shared" si="1"/>
        <v>1.0168165819319159E-3</v>
      </c>
      <c r="L16" s="8"/>
    </row>
    <row r="17" spans="3:12" x14ac:dyDescent="0.3">
      <c r="C17" s="12">
        <v>42095</v>
      </c>
      <c r="D17" s="13">
        <v>1280.7</v>
      </c>
      <c r="E17" s="32">
        <f t="shared" si="0"/>
        <v>2.2000000000000455</v>
      </c>
      <c r="F17" s="33">
        <f t="shared" si="1"/>
        <v>1.7207665232694921E-3</v>
      </c>
      <c r="L17" s="8"/>
    </row>
    <row r="18" spans="3:12" x14ac:dyDescent="0.3">
      <c r="C18" s="12">
        <v>42156</v>
      </c>
      <c r="D18" s="13">
        <v>1281.4000000000001</v>
      </c>
      <c r="E18" s="32">
        <f t="shared" si="0"/>
        <v>2.9000000000000909</v>
      </c>
      <c r="F18" s="33">
        <f t="shared" si="1"/>
        <v>2.2682831443098092E-3</v>
      </c>
      <c r="L18" s="8"/>
    </row>
    <row r="19" spans="3:12" x14ac:dyDescent="0.3">
      <c r="C19" s="12">
        <v>42217</v>
      </c>
      <c r="D19" s="13">
        <v>1282.4000000000001</v>
      </c>
      <c r="E19" s="32">
        <f t="shared" si="0"/>
        <v>3.9000000000000909</v>
      </c>
      <c r="F19" s="33">
        <f t="shared" si="1"/>
        <v>3.0504497457959257E-3</v>
      </c>
      <c r="L19" s="8"/>
    </row>
    <row r="20" spans="3:12" x14ac:dyDescent="0.3">
      <c r="C20" s="12">
        <v>42278</v>
      </c>
      <c r="D20" s="13">
        <v>1283.5</v>
      </c>
      <c r="E20" s="32">
        <f t="shared" si="0"/>
        <v>5</v>
      </c>
      <c r="F20" s="33">
        <f t="shared" si="1"/>
        <v>3.9108330074305829E-3</v>
      </c>
      <c r="L20" s="8"/>
    </row>
    <row r="21" spans="3:12" x14ac:dyDescent="0.3">
      <c r="C21" s="12">
        <v>42339</v>
      </c>
      <c r="D21" s="13">
        <v>1284.8</v>
      </c>
      <c r="E21" s="32">
        <f t="shared" si="0"/>
        <v>6.2999999999999545</v>
      </c>
      <c r="F21" s="33">
        <f t="shared" si="1"/>
        <v>4.927649589362499E-3</v>
      </c>
      <c r="L21" s="8"/>
    </row>
    <row r="22" spans="3:12" x14ac:dyDescent="0.3">
      <c r="C22" s="12">
        <v>42401</v>
      </c>
      <c r="D22" s="13">
        <v>1286.4000000000001</v>
      </c>
      <c r="E22" s="32">
        <f t="shared" si="0"/>
        <v>7.9000000000000909</v>
      </c>
      <c r="F22" s="33">
        <f t="shared" si="1"/>
        <v>6.1791161517403921E-3</v>
      </c>
      <c r="L22" s="8"/>
    </row>
    <row r="23" spans="3:12" x14ac:dyDescent="0.3">
      <c r="C23" s="12">
        <v>42461</v>
      </c>
      <c r="D23" s="13">
        <v>1288.3</v>
      </c>
      <c r="E23" s="32">
        <f t="shared" si="0"/>
        <v>9.7999999999999545</v>
      </c>
      <c r="F23" s="33">
        <f t="shared" si="1"/>
        <v>7.6652326945639065E-3</v>
      </c>
      <c r="L23" s="8"/>
    </row>
    <row r="24" spans="3:12" x14ac:dyDescent="0.3">
      <c r="C24" s="12">
        <v>42522</v>
      </c>
      <c r="D24" s="13">
        <v>1290.4000000000001</v>
      </c>
      <c r="E24" s="32">
        <f t="shared" si="0"/>
        <v>11.900000000000091</v>
      </c>
      <c r="F24" s="33">
        <f t="shared" si="1"/>
        <v>9.3077825576848572E-3</v>
      </c>
      <c r="L24" s="8"/>
    </row>
    <row r="25" spans="3:12" x14ac:dyDescent="0.3">
      <c r="C25" s="12">
        <v>42705</v>
      </c>
      <c r="D25" s="13">
        <v>1298.4000000000001</v>
      </c>
      <c r="E25" s="32">
        <f t="shared" si="0"/>
        <v>19.900000000000091</v>
      </c>
      <c r="F25" s="33">
        <f t="shared" si="1"/>
        <v>1.5565115369573791E-2</v>
      </c>
      <c r="L25" s="8"/>
    </row>
    <row r="26" spans="3:12" x14ac:dyDescent="0.3">
      <c r="C26" s="12">
        <v>42887</v>
      </c>
      <c r="D26" s="13">
        <v>1309.4000000000001</v>
      </c>
      <c r="E26" s="32">
        <f t="shared" si="0"/>
        <v>30.900000000000091</v>
      </c>
      <c r="F26" s="33">
        <f t="shared" si="1"/>
        <v>2.4168947985921074E-2</v>
      </c>
      <c r="L26" s="8"/>
    </row>
    <row r="27" spans="3:12" x14ac:dyDescent="0.3">
      <c r="C27" s="12">
        <v>43070</v>
      </c>
      <c r="D27" s="13">
        <v>1322.9</v>
      </c>
      <c r="E27" s="32">
        <f t="shared" si="0"/>
        <v>44.400000000000091</v>
      </c>
      <c r="F27" s="33">
        <f t="shared" si="1"/>
        <v>3.4728197105983648E-2</v>
      </c>
      <c r="L27" s="8"/>
    </row>
    <row r="28" spans="3:12" x14ac:dyDescent="0.3">
      <c r="C28" s="12">
        <v>43252</v>
      </c>
      <c r="D28" s="13">
        <v>1338.3</v>
      </c>
      <c r="E28" s="32">
        <f t="shared" si="0"/>
        <v>59.799999999999955</v>
      </c>
      <c r="F28" s="33">
        <f t="shared" si="1"/>
        <v>4.6773562768869736E-2</v>
      </c>
      <c r="L28" s="8"/>
    </row>
    <row r="29" spans="3:12" x14ac:dyDescent="0.3">
      <c r="C29" s="12">
        <v>43435</v>
      </c>
      <c r="D29" s="13">
        <v>1355.9</v>
      </c>
      <c r="E29" s="32">
        <f t="shared" si="0"/>
        <v>77.400000000000091</v>
      </c>
      <c r="F29" s="33">
        <f t="shared" si="1"/>
        <v>6.0539694955025494E-2</v>
      </c>
      <c r="L29" s="8"/>
    </row>
    <row r="30" spans="3:12" x14ac:dyDescent="0.3">
      <c r="C30" s="12">
        <v>43617</v>
      </c>
      <c r="D30" s="13">
        <v>1377</v>
      </c>
      <c r="E30" s="32">
        <f t="shared" si="0"/>
        <v>98.5</v>
      </c>
      <c r="F30" s="33">
        <f t="shared" si="1"/>
        <v>7.7043410246382477E-2</v>
      </c>
      <c r="L30" s="8"/>
    </row>
    <row r="31" spans="3:12" x14ac:dyDescent="0.3">
      <c r="C31" s="12">
        <v>43800</v>
      </c>
      <c r="D31" s="13">
        <v>1403.1</v>
      </c>
      <c r="E31" s="32">
        <f t="shared" si="0"/>
        <v>124.59999999999991</v>
      </c>
      <c r="F31" s="33">
        <f t="shared" si="1"/>
        <v>9.7457958545170045E-2</v>
      </c>
      <c r="L31" s="8"/>
    </row>
    <row r="32" spans="3:12" x14ac:dyDescent="0.3">
      <c r="C32" s="12">
        <v>43983</v>
      </c>
      <c r="D32" s="13">
        <v>1433.1</v>
      </c>
      <c r="E32" s="32">
        <f t="shared" si="0"/>
        <v>154.59999999999991</v>
      </c>
      <c r="F32" s="33">
        <f t="shared" si="1"/>
        <v>0.12092295658975355</v>
      </c>
      <c r="L32" s="8"/>
    </row>
    <row r="33" spans="10:12" x14ac:dyDescent="0.3">
      <c r="L33" s="8"/>
    </row>
    <row r="34" spans="10:12" x14ac:dyDescent="0.3">
      <c r="L34" s="8"/>
    </row>
    <row r="35" spans="10:12" x14ac:dyDescent="0.3">
      <c r="J35" s="9"/>
      <c r="K35" s="11"/>
      <c r="L35"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workbookViewId="0">
      <selection activeCell="M13" sqref="M13"/>
    </sheetView>
  </sheetViews>
  <sheetFormatPr defaultRowHeight="14.4" x14ac:dyDescent="0.3"/>
  <sheetData>
    <row r="1" spans="1:13" x14ac:dyDescent="0.3">
      <c r="A1" s="1" t="s">
        <v>0</v>
      </c>
    </row>
    <row r="3" spans="1:13" x14ac:dyDescent="0.3">
      <c r="A3">
        <v>1</v>
      </c>
      <c r="B3" t="s">
        <v>65</v>
      </c>
    </row>
    <row r="4" spans="1:13" x14ac:dyDescent="0.3">
      <c r="B4" t="s">
        <v>66</v>
      </c>
      <c r="M4" s="34">
        <v>0.22</v>
      </c>
    </row>
    <row r="5" spans="1:13" x14ac:dyDescent="0.3">
      <c r="C5" t="s">
        <v>86</v>
      </c>
    </row>
    <row r="6" spans="1:13" x14ac:dyDescent="0.3">
      <c r="B6" t="s">
        <v>67</v>
      </c>
    </row>
    <row r="8" spans="1:13" x14ac:dyDescent="0.3">
      <c r="B8" s="17" t="s">
        <v>101</v>
      </c>
      <c r="C8" s="17"/>
      <c r="D8" s="17"/>
      <c r="E8" s="17"/>
      <c r="F8" s="17"/>
      <c r="G8" s="17"/>
      <c r="H8" s="17"/>
      <c r="I8" s="17"/>
      <c r="J8" s="17"/>
      <c r="K8" s="17"/>
      <c r="L8" s="17"/>
      <c r="M8" s="17"/>
    </row>
    <row r="10" spans="1:13" x14ac:dyDescent="0.3">
      <c r="A10">
        <v>2</v>
      </c>
      <c r="B10" s="14" t="s">
        <v>15</v>
      </c>
    </row>
    <row r="11" spans="1:13" x14ac:dyDescent="0.3">
      <c r="B11" s="14" t="s">
        <v>68</v>
      </c>
      <c r="M11" s="34">
        <v>4.3999999999999997E-2</v>
      </c>
    </row>
    <row r="12" spans="1:13" x14ac:dyDescent="0.3">
      <c r="B12" t="s">
        <v>69</v>
      </c>
      <c r="M12" t="s">
        <v>102</v>
      </c>
    </row>
    <row r="14" spans="1:13" x14ac:dyDescent="0.3">
      <c r="C14" s="3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5"/>
  <sheetViews>
    <sheetView workbookViewId="0">
      <selection activeCell="H19" sqref="H19"/>
    </sheetView>
  </sheetViews>
  <sheetFormatPr defaultRowHeight="14.4" x14ac:dyDescent="0.3"/>
  <cols>
    <col min="2" max="2" width="10.44140625" customWidth="1"/>
    <col min="3" max="3" width="13" customWidth="1"/>
    <col min="4" max="4" width="14.6640625" customWidth="1"/>
    <col min="7" max="7" width="15.109375" bestFit="1" customWidth="1"/>
    <col min="8" max="8" width="16.6640625" bestFit="1" customWidth="1"/>
    <col min="9" max="9" width="16.44140625" bestFit="1" customWidth="1"/>
  </cols>
  <sheetData>
    <row r="1" spans="1:13" x14ac:dyDescent="0.3">
      <c r="A1" s="1" t="s">
        <v>0</v>
      </c>
    </row>
    <row r="2" spans="1:13" s="4" customFormat="1" x14ac:dyDescent="0.3">
      <c r="B2" s="3"/>
    </row>
    <row r="3" spans="1:13" s="4" customFormat="1" x14ac:dyDescent="0.3">
      <c r="A3" s="3">
        <v>1</v>
      </c>
      <c r="B3" s="3" t="s">
        <v>25</v>
      </c>
      <c r="C3" s="3"/>
    </row>
    <row r="4" spans="1:13" s="4" customFormat="1" x14ac:dyDescent="0.3">
      <c r="A4" s="3"/>
      <c r="B4" s="3" t="s">
        <v>70</v>
      </c>
      <c r="C4" s="3"/>
    </row>
    <row r="5" spans="1:13" s="4" customFormat="1" x14ac:dyDescent="0.3">
      <c r="A5" s="3"/>
      <c r="B5" s="3" t="s">
        <v>71</v>
      </c>
      <c r="C5" s="3"/>
    </row>
    <row r="6" spans="1:13" s="4" customFormat="1" x14ac:dyDescent="0.3"/>
    <row r="7" spans="1:13" s="4" customFormat="1" x14ac:dyDescent="0.3">
      <c r="B7" s="4" t="s">
        <v>64</v>
      </c>
    </row>
    <row r="8" spans="1:13" s="4" customFormat="1" x14ac:dyDescent="0.3">
      <c r="B8" s="4" t="s">
        <v>26</v>
      </c>
    </row>
    <row r="9" spans="1:13" s="4" customFormat="1" x14ac:dyDescent="0.3">
      <c r="B9" s="4" t="s">
        <v>24</v>
      </c>
    </row>
    <row r="10" spans="1:13" s="4" customFormat="1" x14ac:dyDescent="0.3">
      <c r="B10" s="4" t="s">
        <v>72</v>
      </c>
      <c r="C10" t="s">
        <v>77</v>
      </c>
    </row>
    <row r="11" spans="1:13" s="4" customFormat="1" x14ac:dyDescent="0.3">
      <c r="B11" s="4" t="s">
        <v>76</v>
      </c>
      <c r="C11" t="s">
        <v>73</v>
      </c>
    </row>
    <row r="12" spans="1:13" s="4" customFormat="1" x14ac:dyDescent="0.3">
      <c r="B12" s="6" t="s">
        <v>1</v>
      </c>
      <c r="C12" s="7">
        <v>0.06</v>
      </c>
      <c r="D12" t="s">
        <v>9</v>
      </c>
    </row>
    <row r="13" spans="1:13" s="4" customFormat="1" x14ac:dyDescent="0.3">
      <c r="B13" s="6" t="s">
        <v>5</v>
      </c>
      <c r="C13" s="7">
        <v>0.06</v>
      </c>
      <c r="D13" t="s">
        <v>21</v>
      </c>
      <c r="M13"/>
    </row>
    <row r="14" spans="1:13" s="4" customFormat="1" x14ac:dyDescent="0.3">
      <c r="B14" s="6" t="s">
        <v>4</v>
      </c>
      <c r="C14" s="7">
        <v>0.02</v>
      </c>
      <c r="D14" t="s">
        <v>10</v>
      </c>
    </row>
    <row r="15" spans="1:13" s="4" customFormat="1" x14ac:dyDescent="0.3">
      <c r="B15" s="6" t="s">
        <v>2</v>
      </c>
      <c r="C15" s="26">
        <v>1278.5</v>
      </c>
      <c r="D15" t="s">
        <v>23</v>
      </c>
    </row>
    <row r="16" spans="1:13" s="4" customFormat="1" x14ac:dyDescent="0.3">
      <c r="B16" s="6" t="s">
        <v>6</v>
      </c>
      <c r="C16" s="26">
        <v>1448.7</v>
      </c>
      <c r="D16" t="s">
        <v>22</v>
      </c>
    </row>
    <row r="17" spans="1:12" s="4" customFormat="1" x14ac:dyDescent="0.3">
      <c r="B17" s="6" t="s">
        <v>3</v>
      </c>
      <c r="C17" s="23">
        <v>200000</v>
      </c>
      <c r="D17" t="s">
        <v>28</v>
      </c>
    </row>
    <row r="18" spans="1:12" x14ac:dyDescent="0.3">
      <c r="A18" s="4"/>
      <c r="B18" s="6" t="s">
        <v>7</v>
      </c>
      <c r="C18" s="26">
        <f>C15*(1+C12-C14)</f>
        <v>1329.64</v>
      </c>
      <c r="D18" s="4" t="s">
        <v>74</v>
      </c>
      <c r="E18" s="4"/>
      <c r="F18" s="4"/>
      <c r="G18" s="4"/>
      <c r="H18" s="4"/>
      <c r="I18" s="4"/>
      <c r="J18" s="4"/>
      <c r="K18" s="4"/>
      <c r="L18" s="4"/>
    </row>
    <row r="19" spans="1:12" x14ac:dyDescent="0.3">
      <c r="A19" s="4"/>
      <c r="B19" s="6" t="s">
        <v>8</v>
      </c>
      <c r="C19" s="26">
        <f>C16*(1+C13-C14)</f>
        <v>1506.6480000000001</v>
      </c>
      <c r="D19" s="4" t="s">
        <v>75</v>
      </c>
      <c r="E19" s="4"/>
      <c r="F19" s="4"/>
      <c r="G19" s="4"/>
      <c r="H19" s="4"/>
      <c r="I19" s="4"/>
      <c r="J19" s="4"/>
      <c r="K19" s="4"/>
      <c r="L19" s="4"/>
    </row>
    <row r="20" spans="1:12" x14ac:dyDescent="0.3">
      <c r="A20" s="4"/>
      <c r="B20" s="25" t="s">
        <v>27</v>
      </c>
      <c r="C20" s="38">
        <f>C19-(C16-C18)*(1+C13)</f>
        <v>1380.4444000000001</v>
      </c>
      <c r="D20" s="4"/>
      <c r="E20" s="4"/>
      <c r="F20" s="4"/>
      <c r="G20" s="4"/>
      <c r="H20" s="4"/>
      <c r="I20" s="4"/>
      <c r="J20" s="4"/>
      <c r="K20" s="4"/>
      <c r="L20" s="4"/>
    </row>
    <row r="21" spans="1:12" x14ac:dyDescent="0.3">
      <c r="A21" s="4"/>
      <c r="B21" s="4"/>
      <c r="C21" s="6"/>
      <c r="D21" s="4"/>
      <c r="E21" s="4"/>
      <c r="F21" s="4"/>
      <c r="G21" s="4"/>
      <c r="H21" s="4"/>
      <c r="I21" s="4"/>
      <c r="J21" s="4"/>
      <c r="K21" s="4"/>
      <c r="L21" s="4"/>
    </row>
    <row r="22" spans="1:12" x14ac:dyDescent="0.3">
      <c r="A22" s="3">
        <v>2</v>
      </c>
      <c r="B22" s="3" t="s">
        <v>78</v>
      </c>
      <c r="C22" s="4"/>
      <c r="D22" s="4"/>
      <c r="E22" s="4"/>
      <c r="F22" s="4"/>
      <c r="G22" s="4"/>
      <c r="H22" s="4"/>
      <c r="I22" s="4"/>
      <c r="J22" s="4"/>
      <c r="K22" s="4"/>
      <c r="L22" s="4"/>
    </row>
    <row r="23" spans="1:12" x14ac:dyDescent="0.3">
      <c r="A23" s="4"/>
      <c r="B23" s="24"/>
      <c r="C23" s="4"/>
      <c r="D23" s="4"/>
      <c r="E23" s="4"/>
      <c r="F23" s="4"/>
      <c r="G23" s="4"/>
      <c r="H23" s="4"/>
      <c r="I23" s="4"/>
      <c r="J23" s="4"/>
      <c r="K23" s="4"/>
      <c r="L23" s="4"/>
    </row>
    <row r="24" spans="1:12" ht="15.6" customHeight="1" x14ac:dyDescent="0.3">
      <c r="A24" s="4"/>
      <c r="B24" s="42" t="s">
        <v>108</v>
      </c>
      <c r="C24" s="42"/>
      <c r="D24" s="42"/>
      <c r="E24" s="42"/>
      <c r="F24" s="42"/>
      <c r="G24" s="42"/>
      <c r="H24" s="42"/>
      <c r="I24" s="4"/>
      <c r="J24" s="4"/>
      <c r="K24" s="4"/>
      <c r="L24" s="4"/>
    </row>
    <row r="25" spans="1:12" ht="14.4" customHeight="1" x14ac:dyDescent="0.3">
      <c r="A25" s="4"/>
      <c r="B25" s="42"/>
      <c r="C25" s="42"/>
      <c r="D25" s="42"/>
      <c r="E25" s="42"/>
      <c r="F25" s="42"/>
      <c r="G25" s="42"/>
      <c r="H25" s="42"/>
      <c r="I25" s="4"/>
      <c r="J25" s="4"/>
      <c r="K25" s="4"/>
      <c r="L25" s="4"/>
    </row>
    <row r="26" spans="1:12" ht="14.4" customHeight="1" x14ac:dyDescent="0.3">
      <c r="A26" s="4"/>
      <c r="B26" s="42"/>
      <c r="C26" s="42"/>
      <c r="D26" s="42"/>
      <c r="E26" s="42"/>
      <c r="F26" s="42"/>
      <c r="G26" s="42"/>
      <c r="H26" s="42"/>
      <c r="I26" s="4"/>
      <c r="J26" s="4"/>
      <c r="K26" s="4"/>
      <c r="L26" s="4"/>
    </row>
    <row r="27" spans="1:12" ht="14.4" customHeight="1" x14ac:dyDescent="0.3">
      <c r="A27" s="4"/>
      <c r="B27" s="42"/>
      <c r="C27" s="42"/>
      <c r="D27" s="42"/>
      <c r="E27" s="42"/>
      <c r="F27" s="42"/>
      <c r="G27" s="42"/>
      <c r="H27" s="42"/>
      <c r="I27" s="4"/>
      <c r="J27" s="4"/>
      <c r="K27" s="4"/>
      <c r="L27" s="4"/>
    </row>
    <row r="28" spans="1:12" ht="14.4" customHeight="1" x14ac:dyDescent="0.3">
      <c r="A28" s="4"/>
      <c r="B28" s="42"/>
      <c r="C28" s="42"/>
      <c r="D28" s="42"/>
      <c r="E28" s="42"/>
      <c r="F28" s="42"/>
      <c r="G28" s="42"/>
      <c r="H28" s="42"/>
      <c r="I28" s="4"/>
      <c r="J28" s="4"/>
      <c r="K28" s="4"/>
      <c r="L28" s="4"/>
    </row>
    <row r="29" spans="1:12" ht="14.4" customHeight="1" x14ac:dyDescent="0.3">
      <c r="A29" s="4"/>
      <c r="B29" s="42"/>
      <c r="C29" s="42"/>
      <c r="D29" s="42"/>
      <c r="E29" s="42"/>
      <c r="F29" s="42"/>
      <c r="G29" s="42"/>
      <c r="H29" s="42"/>
      <c r="I29" s="4"/>
      <c r="J29" s="4"/>
      <c r="K29" s="4"/>
      <c r="L29" s="4"/>
    </row>
    <row r="30" spans="1:12" ht="14.4" customHeight="1" x14ac:dyDescent="0.3">
      <c r="A30" s="4"/>
      <c r="B30" s="41"/>
      <c r="C30" s="41"/>
      <c r="D30" s="41"/>
      <c r="E30" s="41"/>
      <c r="F30" s="41"/>
      <c r="G30" s="41"/>
      <c r="H30" s="41"/>
      <c r="I30" s="4"/>
      <c r="J30" s="4"/>
      <c r="K30" s="4"/>
      <c r="L30" s="4"/>
    </row>
    <row r="31" spans="1:12" x14ac:dyDescent="0.3">
      <c r="A31" s="4"/>
      <c r="B31" s="3"/>
      <c r="C31" s="4"/>
      <c r="D31" s="4"/>
      <c r="E31" s="4"/>
      <c r="F31" s="4"/>
      <c r="G31" s="4"/>
      <c r="H31" s="4"/>
      <c r="I31" s="4"/>
      <c r="J31" s="4"/>
      <c r="K31" s="4"/>
      <c r="L31" s="4"/>
    </row>
    <row r="32" spans="1:12" x14ac:dyDescent="0.3">
      <c r="A32" s="4"/>
      <c r="B32" s="3"/>
      <c r="C32" s="4"/>
      <c r="D32" s="4"/>
      <c r="E32" s="4"/>
      <c r="F32" s="4"/>
      <c r="G32" s="4"/>
      <c r="H32" s="4"/>
      <c r="I32" s="4"/>
      <c r="J32" s="4"/>
      <c r="K32" s="4"/>
      <c r="L32" s="4"/>
    </row>
    <row r="33" spans="1:12" x14ac:dyDescent="0.3">
      <c r="A33" s="4"/>
      <c r="B33" s="3"/>
      <c r="C33" s="4"/>
      <c r="D33" s="4"/>
      <c r="E33" s="4"/>
      <c r="F33" s="4"/>
      <c r="G33" s="4"/>
      <c r="H33" s="4"/>
      <c r="I33" s="4"/>
      <c r="J33" s="4"/>
      <c r="K33" s="4"/>
      <c r="L33" s="4"/>
    </row>
    <row r="34" spans="1:12" x14ac:dyDescent="0.3">
      <c r="A34" s="4"/>
      <c r="B34" s="3"/>
      <c r="C34" s="4"/>
      <c r="D34" s="4"/>
      <c r="E34" s="4"/>
      <c r="F34" s="4"/>
      <c r="G34" s="4"/>
      <c r="H34" s="4"/>
      <c r="I34" s="4"/>
      <c r="J34" s="4"/>
      <c r="K34" s="4"/>
      <c r="L34" s="4"/>
    </row>
    <row r="35" spans="1:12" x14ac:dyDescent="0.3">
      <c r="A35" s="4"/>
      <c r="B35" s="3"/>
      <c r="C35" s="4"/>
      <c r="D35" s="4"/>
      <c r="E35" s="4"/>
      <c r="F35" s="4"/>
      <c r="G35" s="4"/>
      <c r="H35" s="4"/>
      <c r="I35" s="4"/>
      <c r="J35" s="4"/>
      <c r="K35" s="4"/>
      <c r="L35" s="4"/>
    </row>
  </sheetData>
  <mergeCells count="1">
    <mergeCell ref="B24:H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62"/>
  <sheetViews>
    <sheetView tabSelected="1" topLeftCell="A32" workbookViewId="0">
      <selection activeCell="I57" sqref="I57"/>
    </sheetView>
  </sheetViews>
  <sheetFormatPr defaultRowHeight="14.4" x14ac:dyDescent="0.3"/>
  <cols>
    <col min="1" max="1" width="18.6640625" bestFit="1" customWidth="1"/>
    <col min="2" max="2" width="15.33203125" customWidth="1"/>
    <col min="4" max="4" width="12.109375" customWidth="1"/>
    <col min="5" max="5" width="17.6640625" customWidth="1"/>
    <col min="7" max="7" width="11.6640625" bestFit="1" customWidth="1"/>
    <col min="8" max="8" width="11.6640625" customWidth="1"/>
    <col min="9" max="9" width="8.6640625" customWidth="1"/>
  </cols>
  <sheetData>
    <row r="1" spans="1:36" x14ac:dyDescent="0.3">
      <c r="A1" s="1" t="s">
        <v>0</v>
      </c>
    </row>
    <row r="2" spans="1:36" x14ac:dyDescent="0.3">
      <c r="A2" s="15">
        <v>1</v>
      </c>
      <c r="B2" s="30" t="s">
        <v>90</v>
      </c>
    </row>
    <row r="3" spans="1:36" x14ac:dyDescent="0.3">
      <c r="B3" t="s">
        <v>91</v>
      </c>
    </row>
    <row r="4" spans="1:36" ht="15" customHeight="1" x14ac:dyDescent="0.3">
      <c r="B4" t="s">
        <v>92</v>
      </c>
    </row>
    <row r="5" spans="1:36" ht="15" customHeight="1" x14ac:dyDescent="0.3">
      <c r="B5" s="39" t="s">
        <v>103</v>
      </c>
      <c r="C5" s="17"/>
      <c r="D5" s="17"/>
      <c r="E5" s="17"/>
      <c r="F5" s="17"/>
      <c r="G5" s="17"/>
      <c r="H5" s="17"/>
      <c r="I5" s="17"/>
      <c r="J5" s="17"/>
      <c r="K5" s="17"/>
      <c r="L5" s="17"/>
      <c r="M5" s="17"/>
      <c r="N5" s="17"/>
      <c r="O5" s="17"/>
      <c r="P5" s="17"/>
      <c r="Q5" s="17"/>
      <c r="R5" s="17"/>
      <c r="S5" s="17"/>
    </row>
    <row r="6" spans="1:36" ht="15" customHeight="1" x14ac:dyDescent="0.3">
      <c r="B6" s="39" t="s">
        <v>104</v>
      </c>
      <c r="C6" s="17"/>
      <c r="D6" s="17"/>
      <c r="E6" s="17"/>
      <c r="F6" s="17"/>
      <c r="G6" s="17"/>
      <c r="H6" s="17"/>
      <c r="I6" s="17"/>
      <c r="J6" s="17"/>
      <c r="K6" s="17"/>
      <c r="L6" s="17"/>
      <c r="M6" s="17"/>
      <c r="N6" s="17"/>
      <c r="O6" s="17"/>
      <c r="P6" s="17"/>
      <c r="Q6" s="17"/>
      <c r="R6" s="17"/>
      <c r="S6" s="17"/>
    </row>
    <row r="7" spans="1:36" ht="15" customHeight="1" x14ac:dyDescent="0.3">
      <c r="B7" s="39" t="s">
        <v>105</v>
      </c>
      <c r="C7" s="17"/>
      <c r="D7" s="17"/>
      <c r="E7" s="39"/>
      <c r="F7" s="17"/>
      <c r="G7" s="17"/>
      <c r="H7" s="39"/>
      <c r="I7" s="17"/>
      <c r="J7" s="17"/>
      <c r="K7" s="39"/>
      <c r="L7" s="17"/>
      <c r="M7" s="17"/>
      <c r="N7" s="39"/>
      <c r="O7" s="17"/>
      <c r="P7" s="17"/>
      <c r="Q7" s="39"/>
      <c r="R7" s="17"/>
      <c r="S7" s="17"/>
      <c r="T7" s="39"/>
      <c r="U7" s="17"/>
      <c r="V7" s="17"/>
      <c r="W7" s="39"/>
    </row>
    <row r="8" spans="1:36" x14ac:dyDescent="0.3">
      <c r="A8" s="15">
        <v>2</v>
      </c>
      <c r="B8" s="30" t="s">
        <v>29</v>
      </c>
    </row>
    <row r="9" spans="1:36" x14ac:dyDescent="0.3">
      <c r="B9" t="s">
        <v>93</v>
      </c>
    </row>
    <row r="10" spans="1:36" x14ac:dyDescent="0.3">
      <c r="B10" t="s">
        <v>92</v>
      </c>
    </row>
    <row r="11" spans="1:36" x14ac:dyDescent="0.3">
      <c r="B11" s="39" t="s">
        <v>106</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row>
    <row r="12" spans="1:36" x14ac:dyDescent="0.3">
      <c r="B12" s="39" t="s">
        <v>107</v>
      </c>
      <c r="C12" s="40"/>
      <c r="D12" s="40"/>
      <c r="E12" s="40"/>
      <c r="F12" s="40"/>
      <c r="G12" s="40"/>
      <c r="H12" s="40"/>
      <c r="I12" s="40"/>
      <c r="J12" s="40"/>
      <c r="K12" s="40"/>
      <c r="L12" s="40"/>
      <c r="M12" s="40"/>
      <c r="N12" s="40"/>
      <c r="O12" s="40"/>
      <c r="P12" s="40"/>
      <c r="Q12" s="40"/>
      <c r="R12" s="40"/>
      <c r="S12" s="40"/>
      <c r="T12" s="40"/>
      <c r="U12" s="40"/>
      <c r="V12" s="40"/>
      <c r="W12" s="40"/>
      <c r="X12" s="40"/>
      <c r="Y12" s="40"/>
      <c r="Z12" s="40"/>
    </row>
    <row r="13" spans="1:36" x14ac:dyDescent="0.3">
      <c r="A13" s="15">
        <v>3</v>
      </c>
      <c r="B13" s="30" t="s">
        <v>79</v>
      </c>
    </row>
    <row r="14" spans="1:36" x14ac:dyDescent="0.3">
      <c r="B14" t="s">
        <v>80</v>
      </c>
    </row>
    <row r="15" spans="1:36" x14ac:dyDescent="0.3">
      <c r="B15" t="s">
        <v>81</v>
      </c>
      <c r="C15" s="27">
        <v>1200000</v>
      </c>
      <c r="D15" t="s">
        <v>30</v>
      </c>
    </row>
    <row r="16" spans="1:36" x14ac:dyDescent="0.3">
      <c r="B16" t="s">
        <v>31</v>
      </c>
      <c r="C16" s="27">
        <f>C15/12</f>
        <v>100000</v>
      </c>
      <c r="D16" t="s">
        <v>32</v>
      </c>
    </row>
    <row r="17" spans="1:10" x14ac:dyDescent="0.3">
      <c r="C17" s="27"/>
    </row>
    <row r="18" spans="1:10" x14ac:dyDescent="0.3">
      <c r="B18" s="30" t="s">
        <v>82</v>
      </c>
    </row>
    <row r="20" spans="1:10" x14ac:dyDescent="0.3">
      <c r="B20" t="s">
        <v>33</v>
      </c>
      <c r="C20" s="17">
        <v>100</v>
      </c>
      <c r="D20" t="s">
        <v>34</v>
      </c>
    </row>
    <row r="21" spans="1:10" x14ac:dyDescent="0.3">
      <c r="B21" t="s">
        <v>60</v>
      </c>
      <c r="C21" s="17">
        <f>C16/C20</f>
        <v>1000</v>
      </c>
      <c r="D21" t="s">
        <v>61</v>
      </c>
    </row>
    <row r="22" spans="1:10" x14ac:dyDescent="0.3">
      <c r="A22" s="37" t="s">
        <v>94</v>
      </c>
      <c r="B22" t="s">
        <v>62</v>
      </c>
      <c r="C22" s="29">
        <v>0.2</v>
      </c>
      <c r="D22" t="s">
        <v>95</v>
      </c>
      <c r="J22" s="36"/>
    </row>
    <row r="26" spans="1:10" x14ac:dyDescent="0.3">
      <c r="B26" s="30" t="s">
        <v>35</v>
      </c>
    </row>
    <row r="27" spans="1:10" x14ac:dyDescent="0.3">
      <c r="A27" s="28" t="s">
        <v>96</v>
      </c>
      <c r="B27" t="s">
        <v>83</v>
      </c>
    </row>
    <row r="28" spans="1:10" x14ac:dyDescent="0.3">
      <c r="A28" s="28" t="s">
        <v>97</v>
      </c>
      <c r="B28" t="s">
        <v>99</v>
      </c>
    </row>
    <row r="29" spans="1:10" x14ac:dyDescent="0.3">
      <c r="A29" s="37" t="s">
        <v>98</v>
      </c>
      <c r="C29" t="s">
        <v>100</v>
      </c>
      <c r="J29" s="36"/>
    </row>
    <row r="30" spans="1:10" x14ac:dyDescent="0.3">
      <c r="C30" t="s">
        <v>87</v>
      </c>
    </row>
    <row r="31" spans="1:10" x14ac:dyDescent="0.3">
      <c r="B31" t="s">
        <v>84</v>
      </c>
    </row>
    <row r="33" spans="3:9" x14ac:dyDescent="0.3">
      <c r="C33" s="31" t="s">
        <v>63</v>
      </c>
      <c r="D33" s="31" t="s">
        <v>36</v>
      </c>
      <c r="H33" t="s">
        <v>120</v>
      </c>
    </row>
    <row r="34" spans="3:9" x14ac:dyDescent="0.3">
      <c r="C34" s="31" t="s">
        <v>11</v>
      </c>
      <c r="D34" s="31" t="s">
        <v>37</v>
      </c>
      <c r="E34" s="16" t="s">
        <v>117</v>
      </c>
      <c r="F34" t="s">
        <v>118</v>
      </c>
      <c r="G34" t="s">
        <v>119</v>
      </c>
      <c r="H34" t="s">
        <v>119</v>
      </c>
      <c r="I34" t="s">
        <v>119</v>
      </c>
    </row>
    <row r="35" spans="3:9" x14ac:dyDescent="0.3">
      <c r="C35" t="s">
        <v>38</v>
      </c>
      <c r="D35" s="28">
        <v>0</v>
      </c>
      <c r="E35" s="2">
        <f>D35*$C$22</f>
        <v>0</v>
      </c>
      <c r="F35" s="47">
        <f>E35/E$56</f>
        <v>0</v>
      </c>
      <c r="G35">
        <f>IF(E35&lt;100,0,100)</f>
        <v>0</v>
      </c>
      <c r="H35" s="48">
        <f>F35*$C$21</f>
        <v>0</v>
      </c>
      <c r="I35" s="48">
        <f>IF(H35&lt;20,0,H35)</f>
        <v>0</v>
      </c>
    </row>
    <row r="36" spans="3:9" x14ac:dyDescent="0.3">
      <c r="C36" t="s">
        <v>39</v>
      </c>
      <c r="D36" s="28">
        <v>281</v>
      </c>
      <c r="E36" s="2">
        <f t="shared" ref="E36:E56" si="0">D36*$C$22</f>
        <v>56.2</v>
      </c>
      <c r="F36" s="47">
        <f t="shared" ref="F36:F56" si="1">E36/E$56</f>
        <v>7.6867945793052887E-4</v>
      </c>
      <c r="G36">
        <f t="shared" ref="G36:G56" si="2">IF(E36&lt;100,0,100)</f>
        <v>0</v>
      </c>
      <c r="H36" s="48">
        <f t="shared" ref="H36:H55" si="3">F36*$C$21</f>
        <v>0.76867945793052883</v>
      </c>
      <c r="I36" s="48">
        <f t="shared" ref="I36:I55" si="4">IF(H36&lt;20,0,H36)</f>
        <v>0</v>
      </c>
    </row>
    <row r="37" spans="3:9" x14ac:dyDescent="0.3">
      <c r="C37" t="s">
        <v>40</v>
      </c>
      <c r="D37" s="28">
        <v>22409</v>
      </c>
      <c r="E37" s="2">
        <f t="shared" si="0"/>
        <v>4481.8</v>
      </c>
      <c r="F37" s="47">
        <f t="shared" si="1"/>
        <v>6.1300135134395806E-2</v>
      </c>
      <c r="G37">
        <f t="shared" si="2"/>
        <v>100</v>
      </c>
      <c r="H37" s="48">
        <f t="shared" si="3"/>
        <v>61.300135134395802</v>
      </c>
      <c r="I37" s="48">
        <f t="shared" si="4"/>
        <v>61.300135134395802</v>
      </c>
    </row>
    <row r="38" spans="3:9" x14ac:dyDescent="0.3">
      <c r="C38" t="s">
        <v>41</v>
      </c>
      <c r="D38" s="28">
        <v>267842</v>
      </c>
      <c r="E38" s="2">
        <f t="shared" si="0"/>
        <v>53568.4</v>
      </c>
      <c r="F38" s="47">
        <f t="shared" si="1"/>
        <v>0.73268556359796688</v>
      </c>
      <c r="G38">
        <f t="shared" si="2"/>
        <v>100</v>
      </c>
      <c r="H38" s="48">
        <f t="shared" si="3"/>
        <v>732.68556359796685</v>
      </c>
      <c r="I38" s="48">
        <f t="shared" si="4"/>
        <v>732.68556359796685</v>
      </c>
    </row>
    <row r="39" spans="3:9" x14ac:dyDescent="0.3">
      <c r="C39" t="s">
        <v>42</v>
      </c>
      <c r="D39" s="28">
        <v>18432</v>
      </c>
      <c r="E39" s="2">
        <f t="shared" si="0"/>
        <v>3686.4</v>
      </c>
      <c r="F39" s="47">
        <f t="shared" si="1"/>
        <v>5.0420995617706431E-2</v>
      </c>
      <c r="G39">
        <f t="shared" si="2"/>
        <v>100</v>
      </c>
      <c r="H39" s="48">
        <f t="shared" si="3"/>
        <v>50.420995617706431</v>
      </c>
      <c r="I39" s="48">
        <f t="shared" si="4"/>
        <v>50.420995617706431</v>
      </c>
    </row>
    <row r="40" spans="3:9" x14ac:dyDescent="0.3">
      <c r="C40" t="s">
        <v>43</v>
      </c>
      <c r="D40" s="28">
        <v>10861</v>
      </c>
      <c r="E40" s="2">
        <f t="shared" si="0"/>
        <v>2172.2000000000003</v>
      </c>
      <c r="F40" s="47">
        <f t="shared" si="1"/>
        <v>2.9710418478944747E-2</v>
      </c>
      <c r="G40">
        <f t="shared" si="2"/>
        <v>100</v>
      </c>
      <c r="H40" s="48">
        <f t="shared" si="3"/>
        <v>29.710418478944746</v>
      </c>
      <c r="I40" s="48">
        <f t="shared" si="4"/>
        <v>29.710418478944746</v>
      </c>
    </row>
    <row r="41" spans="3:9" x14ac:dyDescent="0.3">
      <c r="C41" t="s">
        <v>44</v>
      </c>
      <c r="D41" s="28">
        <v>8524</v>
      </c>
      <c r="E41" s="2">
        <f t="shared" si="0"/>
        <v>1704.8000000000002</v>
      </c>
      <c r="F41" s="47">
        <f t="shared" si="1"/>
        <v>2.3317522061921097E-2</v>
      </c>
      <c r="G41">
        <f t="shared" si="2"/>
        <v>100</v>
      </c>
      <c r="H41" s="48">
        <f t="shared" si="3"/>
        <v>23.317522061921096</v>
      </c>
      <c r="I41" s="48">
        <f t="shared" si="4"/>
        <v>23.317522061921096</v>
      </c>
    </row>
    <row r="42" spans="3:9" x14ac:dyDescent="0.3">
      <c r="C42" t="s">
        <v>45</v>
      </c>
      <c r="D42" s="28">
        <v>5259</v>
      </c>
      <c r="E42" s="2">
        <f t="shared" si="0"/>
        <v>1051.8</v>
      </c>
      <c r="F42" s="47">
        <f t="shared" si="1"/>
        <v>1.4386068573867084E-2</v>
      </c>
      <c r="G42">
        <f t="shared" si="2"/>
        <v>100</v>
      </c>
      <c r="H42" s="48">
        <f t="shared" si="3"/>
        <v>14.386068573867083</v>
      </c>
      <c r="I42" s="48">
        <f t="shared" si="4"/>
        <v>0</v>
      </c>
    </row>
    <row r="43" spans="3:9" x14ac:dyDescent="0.3">
      <c r="C43" t="s">
        <v>46</v>
      </c>
      <c r="D43" s="28">
        <v>567</v>
      </c>
      <c r="E43" s="2">
        <f t="shared" si="0"/>
        <v>113.4</v>
      </c>
      <c r="F43" s="47">
        <f t="shared" si="1"/>
        <v>1.5510364862868678E-3</v>
      </c>
      <c r="G43">
        <f t="shared" si="2"/>
        <v>100</v>
      </c>
      <c r="H43" s="48">
        <f t="shared" si="3"/>
        <v>1.5510364862868677</v>
      </c>
      <c r="I43" s="48">
        <f t="shared" si="4"/>
        <v>0</v>
      </c>
    </row>
    <row r="44" spans="3:9" x14ac:dyDescent="0.3">
      <c r="C44" t="s">
        <v>47</v>
      </c>
      <c r="D44" s="28">
        <v>13270</v>
      </c>
      <c r="E44" s="2">
        <f t="shared" si="0"/>
        <v>2654</v>
      </c>
      <c r="F44" s="47">
        <f t="shared" si="1"/>
        <v>3.630027191010006E-2</v>
      </c>
      <c r="G44">
        <f t="shared" si="2"/>
        <v>100</v>
      </c>
      <c r="H44" s="48">
        <f t="shared" si="3"/>
        <v>36.300271910100058</v>
      </c>
      <c r="I44" s="48">
        <f t="shared" si="4"/>
        <v>36.300271910100058</v>
      </c>
    </row>
    <row r="45" spans="3:9" x14ac:dyDescent="0.3">
      <c r="C45" t="s">
        <v>48</v>
      </c>
      <c r="D45" s="28">
        <v>848</v>
      </c>
      <c r="E45" s="2">
        <f t="shared" si="0"/>
        <v>169.60000000000002</v>
      </c>
      <c r="F45" s="47">
        <f t="shared" si="1"/>
        <v>2.3197159442173969E-3</v>
      </c>
      <c r="G45">
        <f t="shared" si="2"/>
        <v>100</v>
      </c>
      <c r="H45" s="48">
        <f t="shared" si="3"/>
        <v>2.3197159442173971</v>
      </c>
      <c r="I45" s="48">
        <f t="shared" si="4"/>
        <v>0</v>
      </c>
    </row>
    <row r="46" spans="3:9" x14ac:dyDescent="0.3">
      <c r="C46" t="s">
        <v>49</v>
      </c>
      <c r="D46" s="28">
        <v>150</v>
      </c>
      <c r="E46" s="2">
        <f t="shared" si="0"/>
        <v>30</v>
      </c>
      <c r="F46" s="47">
        <f t="shared" si="1"/>
        <v>4.1032711277430361E-4</v>
      </c>
      <c r="G46">
        <f t="shared" si="2"/>
        <v>0</v>
      </c>
      <c r="H46" s="48">
        <f t="shared" si="3"/>
        <v>0.41032711277430362</v>
      </c>
      <c r="I46" s="48">
        <f t="shared" si="4"/>
        <v>0</v>
      </c>
    </row>
    <row r="47" spans="3:9" x14ac:dyDescent="0.3">
      <c r="C47" t="s">
        <v>50</v>
      </c>
      <c r="D47" s="28">
        <v>4117</v>
      </c>
      <c r="E47" s="2">
        <f t="shared" si="0"/>
        <v>823.40000000000009</v>
      </c>
      <c r="F47" s="47">
        <f t="shared" si="1"/>
        <v>1.1262111488612055E-2</v>
      </c>
      <c r="G47">
        <f t="shared" si="2"/>
        <v>100</v>
      </c>
      <c r="H47" s="48">
        <f t="shared" si="3"/>
        <v>11.262111488612055</v>
      </c>
      <c r="I47" s="48">
        <f t="shared" si="4"/>
        <v>0</v>
      </c>
    </row>
    <row r="48" spans="3:9" x14ac:dyDescent="0.3">
      <c r="C48" t="s">
        <v>51</v>
      </c>
      <c r="D48" s="28">
        <v>5142</v>
      </c>
      <c r="E48" s="2">
        <f t="shared" si="0"/>
        <v>1028.4000000000001</v>
      </c>
      <c r="F48" s="47">
        <f t="shared" si="1"/>
        <v>1.4066013425903129E-2</v>
      </c>
      <c r="G48">
        <f t="shared" si="2"/>
        <v>100</v>
      </c>
      <c r="H48" s="48">
        <f t="shared" si="3"/>
        <v>14.06601342590313</v>
      </c>
      <c r="I48" s="48">
        <f t="shared" si="4"/>
        <v>0</v>
      </c>
    </row>
    <row r="49" spans="2:14" x14ac:dyDescent="0.3">
      <c r="C49" t="s">
        <v>52</v>
      </c>
      <c r="D49" s="28">
        <v>2489</v>
      </c>
      <c r="E49" s="2">
        <f t="shared" si="0"/>
        <v>497.8</v>
      </c>
      <c r="F49" s="47">
        <f t="shared" si="1"/>
        <v>6.808694557968278E-3</v>
      </c>
      <c r="G49">
        <f t="shared" si="2"/>
        <v>100</v>
      </c>
      <c r="H49" s="48">
        <f t="shared" si="3"/>
        <v>6.8086945579682778</v>
      </c>
      <c r="I49" s="48">
        <f t="shared" si="4"/>
        <v>0</v>
      </c>
    </row>
    <row r="50" spans="2:14" x14ac:dyDescent="0.3">
      <c r="C50" t="s">
        <v>53</v>
      </c>
      <c r="D50" s="28">
        <v>3488</v>
      </c>
      <c r="E50" s="2">
        <f t="shared" si="0"/>
        <v>697.6</v>
      </c>
      <c r="F50" s="47">
        <f t="shared" si="1"/>
        <v>9.5414731290451409E-3</v>
      </c>
      <c r="G50">
        <f t="shared" si="2"/>
        <v>100</v>
      </c>
      <c r="H50" s="48">
        <f t="shared" si="3"/>
        <v>9.5414731290451407</v>
      </c>
      <c r="I50" s="48">
        <f t="shared" si="4"/>
        <v>0</v>
      </c>
    </row>
    <row r="51" spans="2:14" x14ac:dyDescent="0.3">
      <c r="C51" t="s">
        <v>54</v>
      </c>
      <c r="D51" s="28">
        <v>1807</v>
      </c>
      <c r="E51" s="2">
        <f t="shared" si="0"/>
        <v>361.40000000000003</v>
      </c>
      <c r="F51" s="47">
        <f t="shared" si="1"/>
        <v>4.9430739518877779E-3</v>
      </c>
      <c r="G51">
        <f t="shared" si="2"/>
        <v>100</v>
      </c>
      <c r="H51" s="48">
        <f t="shared" si="3"/>
        <v>4.9430739518877775</v>
      </c>
      <c r="I51" s="48">
        <f t="shared" si="4"/>
        <v>0</v>
      </c>
    </row>
    <row r="52" spans="2:14" x14ac:dyDescent="0.3">
      <c r="C52" t="s">
        <v>55</v>
      </c>
      <c r="D52" s="28">
        <v>59</v>
      </c>
      <c r="E52" s="2">
        <f t="shared" si="0"/>
        <v>11.8</v>
      </c>
      <c r="F52" s="47">
        <f t="shared" si="1"/>
        <v>1.6139533102455943E-4</v>
      </c>
      <c r="G52">
        <f t="shared" si="2"/>
        <v>0</v>
      </c>
      <c r="H52" s="48">
        <f t="shared" si="3"/>
        <v>0.16139533102455944</v>
      </c>
      <c r="I52" s="48">
        <f t="shared" si="4"/>
        <v>0</v>
      </c>
    </row>
    <row r="53" spans="2:14" x14ac:dyDescent="0.3">
      <c r="C53" t="s">
        <v>56</v>
      </c>
      <c r="D53" s="28">
        <v>1</v>
      </c>
      <c r="E53" s="2">
        <f t="shared" si="0"/>
        <v>0.2</v>
      </c>
      <c r="F53" s="47">
        <f t="shared" si="1"/>
        <v>2.7355140851620243E-6</v>
      </c>
      <c r="G53">
        <f t="shared" si="2"/>
        <v>0</v>
      </c>
      <c r="H53" s="48">
        <f t="shared" si="3"/>
        <v>2.7355140851620242E-3</v>
      </c>
      <c r="I53" s="48">
        <f t="shared" si="4"/>
        <v>0</v>
      </c>
    </row>
    <row r="54" spans="2:14" x14ac:dyDescent="0.3">
      <c r="C54" t="s">
        <v>57</v>
      </c>
      <c r="D54" s="28">
        <v>14</v>
      </c>
      <c r="E54" s="2">
        <f t="shared" si="0"/>
        <v>2.8000000000000003</v>
      </c>
      <c r="F54" s="47">
        <f t="shared" si="1"/>
        <v>3.8297197192268342E-5</v>
      </c>
      <c r="G54">
        <f t="shared" si="2"/>
        <v>0</v>
      </c>
      <c r="H54" s="48">
        <f t="shared" si="3"/>
        <v>3.8297197192268345E-2</v>
      </c>
      <c r="I54" s="48">
        <f t="shared" si="4"/>
        <v>0</v>
      </c>
    </row>
    <row r="55" spans="2:14" x14ac:dyDescent="0.3">
      <c r="C55" t="s">
        <v>58</v>
      </c>
      <c r="D55" s="28">
        <v>2</v>
      </c>
      <c r="E55" s="2">
        <f t="shared" si="0"/>
        <v>0.4</v>
      </c>
      <c r="F55" s="47">
        <f t="shared" si="1"/>
        <v>5.4710281703240487E-6</v>
      </c>
      <c r="G55">
        <f t="shared" si="2"/>
        <v>0</v>
      </c>
      <c r="H55" s="48">
        <f t="shared" si="3"/>
        <v>5.4710281703240484E-3</v>
      </c>
      <c r="I55" s="48">
        <f t="shared" si="4"/>
        <v>0</v>
      </c>
    </row>
    <row r="56" spans="2:14" x14ac:dyDescent="0.3">
      <c r="C56" t="s">
        <v>59</v>
      </c>
      <c r="D56">
        <f>SUM(D35:D55)</f>
        <v>365562</v>
      </c>
      <c r="E56" s="2">
        <f>D56*$C$22</f>
        <v>73112.400000000009</v>
      </c>
      <c r="F56" s="47">
        <f>E56/E$56</f>
        <v>1</v>
      </c>
      <c r="G56">
        <f>SUM(G35:G55)</f>
        <v>1400</v>
      </c>
      <c r="H56">
        <f>SUM(H35:H55)</f>
        <v>999.99999999999989</v>
      </c>
      <c r="I56" s="48">
        <f>SUM(I35:I55)</f>
        <v>933.73490680103498</v>
      </c>
    </row>
    <row r="57" spans="2:14" x14ac:dyDescent="0.3">
      <c r="B57" s="17" t="s">
        <v>111</v>
      </c>
      <c r="C57" s="17"/>
      <c r="D57" s="43"/>
      <c r="E57" s="44">
        <f t="shared" ref="E36:E57" si="5">D57*C44</f>
        <v>0</v>
      </c>
      <c r="F57" s="17"/>
      <c r="G57" s="17"/>
      <c r="H57" s="17"/>
      <c r="I57" s="17"/>
      <c r="J57" s="17"/>
      <c r="K57" s="17"/>
      <c r="L57" s="17"/>
      <c r="M57" s="17"/>
      <c r="N57" s="17"/>
    </row>
    <row r="58" spans="2:14" x14ac:dyDescent="0.3">
      <c r="B58" s="45" t="s">
        <v>112</v>
      </c>
      <c r="C58" s="45"/>
      <c r="D58" s="45"/>
      <c r="E58" s="17" t="s">
        <v>109</v>
      </c>
      <c r="F58" s="17"/>
      <c r="G58" s="17"/>
      <c r="H58" s="17"/>
      <c r="I58" s="17"/>
      <c r="J58" s="17"/>
      <c r="K58" s="17"/>
      <c r="L58" s="17"/>
      <c r="M58" s="17"/>
      <c r="N58" s="17"/>
    </row>
    <row r="59" spans="2:14" x14ac:dyDescent="0.3">
      <c r="B59" s="45" t="s">
        <v>113</v>
      </c>
      <c r="C59" s="45"/>
      <c r="D59" s="45"/>
      <c r="E59" s="17" t="s">
        <v>110</v>
      </c>
      <c r="F59" s="17"/>
      <c r="G59" s="17"/>
      <c r="H59" s="17"/>
      <c r="I59" s="17"/>
      <c r="J59" s="17"/>
      <c r="K59" s="17"/>
      <c r="L59" s="17"/>
      <c r="M59" s="17"/>
      <c r="N59" s="17"/>
    </row>
    <row r="60" spans="2:14" x14ac:dyDescent="0.3">
      <c r="B60" s="17" t="s">
        <v>114</v>
      </c>
      <c r="C60" s="17"/>
      <c r="D60" s="17"/>
      <c r="E60" s="17"/>
      <c r="F60" s="17"/>
      <c r="G60" s="17"/>
      <c r="H60" s="17"/>
      <c r="I60" s="17"/>
      <c r="J60" s="17"/>
      <c r="K60" s="17"/>
      <c r="L60" s="17"/>
      <c r="M60" s="17"/>
      <c r="N60" s="17"/>
    </row>
    <row r="61" spans="2:14" x14ac:dyDescent="0.3">
      <c r="B61" s="45" t="s">
        <v>112</v>
      </c>
      <c r="C61" s="45"/>
      <c r="D61" s="45"/>
      <c r="E61" s="46" t="s">
        <v>116</v>
      </c>
      <c r="F61" s="40"/>
      <c r="G61" s="40"/>
      <c r="H61" s="40"/>
      <c r="I61" s="17"/>
      <c r="J61" s="17"/>
      <c r="K61" s="17"/>
      <c r="L61" s="17"/>
      <c r="M61" s="17"/>
      <c r="N61" s="17"/>
    </row>
    <row r="62" spans="2:14" x14ac:dyDescent="0.3">
      <c r="B62" s="45" t="s">
        <v>113</v>
      </c>
      <c r="C62" s="45"/>
      <c r="D62" s="45"/>
      <c r="E62" s="46" t="s">
        <v>115</v>
      </c>
      <c r="F62" s="17"/>
      <c r="G62" s="17"/>
      <c r="H62" s="17"/>
      <c r="I62" s="17"/>
      <c r="J62" s="17"/>
      <c r="K62" s="17"/>
      <c r="L62" s="17"/>
      <c r="M62" s="17"/>
      <c r="N62" s="17"/>
    </row>
  </sheetData>
  <mergeCells count="4">
    <mergeCell ref="B58:D58"/>
    <mergeCell ref="B59:D59"/>
    <mergeCell ref="B61:D61"/>
    <mergeCell ref="B62:D6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Forwards</vt:lpstr>
      <vt:lpstr>ABXPriceSensitivity</vt:lpstr>
      <vt:lpstr>SpotDeferredContract</vt:lpstr>
      <vt:lpstr>Stack&amp;StripHedges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rtslivka</dc:creator>
  <cp:lastModifiedBy>WBH</cp:lastModifiedBy>
  <dcterms:created xsi:type="dcterms:W3CDTF">2014-08-25T19:37:31Z</dcterms:created>
  <dcterms:modified xsi:type="dcterms:W3CDTF">2021-02-08T12:53:14Z</dcterms:modified>
</cp:coreProperties>
</file>