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BF423791-27E3-44EA-859E-4AD57C23B2F1}" xr6:coauthVersionLast="47" xr6:coauthVersionMax="47" xr10:uidLastSave="{00000000-0000-0000-0000-000000000000}"/>
  <bookViews>
    <workbookView xWindow="-108" yWindow="-108" windowWidth="23256" windowHeight="13176" tabRatio="591" xr2:uid="{871DA5A6-C76E-48F7-BF8F-6BC815BCA02D}"/>
  </bookViews>
  <sheets>
    <sheet name="Gráfica" sheetId="3" r:id="rId1"/>
    <sheet name="Data" sheetId="2" r:id="rId2"/>
    <sheet name="SUSCRIBETE" sheetId="4" r:id="rId3"/>
  </sheets>
  <definedNames>
    <definedName name="_xlnm._FilterDatabase" localSheetId="1" hidden="1">Data!$B$5:$I$56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3" l="1"/>
  <c r="B7" i="2"/>
  <c r="B8" i="2" l="1"/>
  <c r="N10" i="3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B9" i="2" l="1"/>
  <c r="N25" i="3"/>
  <c r="L5" i="2"/>
  <c r="L8" i="2" s="1"/>
  <c r="L6" i="2"/>
  <c r="M6" i="2" s="1"/>
  <c r="L9" i="2" s="1"/>
  <c r="B10" i="2" l="1"/>
  <c r="N26" i="3"/>
  <c r="M5" i="2"/>
  <c r="N5" i="2" s="1"/>
  <c r="N6" i="2"/>
  <c r="B11" i="2" l="1"/>
  <c r="N27" i="3"/>
  <c r="T28" i="3" s="1"/>
  <c r="H16" i="2"/>
  <c r="I16" i="2" s="1"/>
  <c r="H8" i="2"/>
  <c r="I8" i="2" s="1"/>
  <c r="H37" i="2"/>
  <c r="I37" i="2" s="1"/>
  <c r="H41" i="2"/>
  <c r="I41" i="2" s="1"/>
  <c r="H38" i="2"/>
  <c r="I38" i="2" s="1"/>
  <c r="H29" i="2"/>
  <c r="I29" i="2" s="1"/>
  <c r="H46" i="2"/>
  <c r="I46" i="2" s="1"/>
  <c r="H34" i="2"/>
  <c r="I34" i="2" s="1"/>
  <c r="H19" i="2"/>
  <c r="I19" i="2" s="1"/>
  <c r="H49" i="2"/>
  <c r="I49" i="2" s="1"/>
  <c r="H26" i="2"/>
  <c r="I26" i="2" s="1"/>
  <c r="H7" i="2"/>
  <c r="I7" i="2" s="1"/>
  <c r="H30" i="2"/>
  <c r="I30" i="2" s="1"/>
  <c r="H18" i="2"/>
  <c r="I18" i="2" s="1"/>
  <c r="H33" i="2"/>
  <c r="I33" i="2" s="1"/>
  <c r="H21" i="2"/>
  <c r="I21" i="2" s="1"/>
  <c r="H55" i="2"/>
  <c r="I55" i="2" s="1"/>
  <c r="H22" i="2"/>
  <c r="I22" i="2" s="1"/>
  <c r="H10" i="2"/>
  <c r="I10" i="2" s="1"/>
  <c r="H44" i="2"/>
  <c r="I44" i="2" s="1"/>
  <c r="H25" i="2"/>
  <c r="I25" i="2" s="1"/>
  <c r="H13" i="2"/>
  <c r="I13" i="2" s="1"/>
  <c r="H47" i="2"/>
  <c r="I47" i="2" s="1"/>
  <c r="H48" i="2"/>
  <c r="I48" i="2" s="1"/>
  <c r="H31" i="2"/>
  <c r="I31" i="2" s="1"/>
  <c r="H14" i="2"/>
  <c r="I14" i="2" s="1"/>
  <c r="H17" i="2"/>
  <c r="I17" i="2" s="1"/>
  <c r="H51" i="2"/>
  <c r="I51" i="2" s="1"/>
  <c r="H6" i="2"/>
  <c r="I6" i="2" s="1"/>
  <c r="H28" i="2"/>
  <c r="I28" i="2" s="1"/>
  <c r="H9" i="2"/>
  <c r="I9" i="2" s="1"/>
  <c r="H50" i="2"/>
  <c r="I50" i="2" s="1"/>
  <c r="H32" i="2"/>
  <c r="I32" i="2" s="1"/>
  <c r="H20" i="2"/>
  <c r="I20" i="2" s="1"/>
  <c r="H53" i="2"/>
  <c r="I53" i="2" s="1"/>
  <c r="H35" i="2"/>
  <c r="I35" i="2" s="1"/>
  <c r="H23" i="2"/>
  <c r="I23" i="2" s="1"/>
  <c r="H36" i="2"/>
  <c r="I36" i="2" s="1"/>
  <c r="H39" i="2"/>
  <c r="I39" i="2" s="1"/>
  <c r="H40" i="2"/>
  <c r="I40" i="2" s="1"/>
  <c r="H43" i="2"/>
  <c r="I43" i="2" s="1"/>
  <c r="H54" i="2"/>
  <c r="I54" i="2" s="1"/>
  <c r="H42" i="2"/>
  <c r="I42" i="2" s="1"/>
  <c r="H24" i="2"/>
  <c r="I24" i="2" s="1"/>
  <c r="H12" i="2"/>
  <c r="I12" i="2" s="1"/>
  <c r="H45" i="2"/>
  <c r="I45" i="2" s="1"/>
  <c r="H27" i="2"/>
  <c r="I27" i="2" s="1"/>
  <c r="H15" i="2"/>
  <c r="I15" i="2" s="1"/>
  <c r="H11" i="2"/>
  <c r="I11" i="2" s="1"/>
  <c r="H52" i="2"/>
  <c r="I52" i="2" s="1"/>
  <c r="B12" i="2" l="1"/>
  <c r="B13" i="2" l="1"/>
  <c r="B14" i="2" l="1"/>
  <c r="B15" i="2" l="1"/>
  <c r="B16" i="2" l="1"/>
  <c r="B17" i="2" l="1"/>
  <c r="B18" i="2" l="1"/>
  <c r="B19" i="2" l="1"/>
  <c r="B20" i="2" l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S27" i="3" s="1"/>
  <c r="P27" i="3" l="1"/>
  <c r="Q27" i="3" s="1"/>
  <c r="O27" i="3"/>
  <c r="R8" i="3"/>
  <c r="S9" i="3"/>
  <c r="P8" i="3"/>
  <c r="Q8" i="3" s="1"/>
  <c r="S24" i="3"/>
  <c r="O24" i="3"/>
  <c r="S18" i="3"/>
  <c r="S10" i="3"/>
  <c r="S11" i="3"/>
  <c r="S17" i="3"/>
  <c r="P9" i="3"/>
  <c r="Q9" i="3" s="1"/>
  <c r="P16" i="3"/>
  <c r="Q16" i="3" s="1"/>
  <c r="O12" i="3"/>
  <c r="O9" i="3"/>
  <c r="O8" i="3"/>
  <c r="R23" i="3"/>
  <c r="P20" i="3"/>
  <c r="Q20" i="3" s="1"/>
  <c r="R9" i="3"/>
  <c r="P14" i="3"/>
  <c r="Q14" i="3" s="1"/>
  <c r="R22" i="3"/>
  <c r="P13" i="3"/>
  <c r="Q13" i="3" s="1"/>
  <c r="P24" i="3"/>
  <c r="Q24" i="3" s="1"/>
  <c r="R10" i="3"/>
  <c r="O14" i="3"/>
  <c r="S8" i="3"/>
  <c r="P19" i="3"/>
  <c r="Q19" i="3" s="1"/>
  <c r="O19" i="3"/>
  <c r="R21" i="3"/>
  <c r="P23" i="3"/>
  <c r="Q23" i="3" s="1"/>
  <c r="R15" i="3"/>
  <c r="O22" i="3"/>
  <c r="O13" i="3"/>
  <c r="R13" i="3"/>
  <c r="R12" i="3"/>
  <c r="S12" i="3"/>
  <c r="S20" i="3"/>
  <c r="R11" i="3"/>
  <c r="O17" i="3"/>
  <c r="R17" i="3"/>
  <c r="P26" i="3"/>
  <c r="Q26" i="3" s="1"/>
  <c r="O20" i="3"/>
  <c r="R14" i="3"/>
  <c r="R18" i="3"/>
  <c r="R25" i="3"/>
  <c r="O11" i="3"/>
  <c r="P22" i="3"/>
  <c r="Q22" i="3" s="1"/>
  <c r="O10" i="3"/>
  <c r="P10" i="3"/>
  <c r="Q10" i="3" s="1"/>
  <c r="R20" i="3"/>
  <c r="O18" i="3"/>
  <c r="S14" i="3"/>
  <c r="O21" i="3"/>
  <c r="S22" i="3"/>
  <c r="R24" i="3"/>
  <c r="O16" i="3"/>
  <c r="P15" i="3"/>
  <c r="Q15" i="3" s="1"/>
  <c r="S21" i="3"/>
  <c r="O15" i="3"/>
  <c r="R16" i="3"/>
  <c r="P11" i="3"/>
  <c r="Q11" i="3" s="1"/>
  <c r="S25" i="3"/>
  <c r="S13" i="3"/>
  <c r="P21" i="3"/>
  <c r="Q21" i="3" s="1"/>
  <c r="S16" i="3"/>
  <c r="O23" i="3"/>
  <c r="S15" i="3"/>
  <c r="R19" i="3"/>
  <c r="P18" i="3"/>
  <c r="Q18" i="3" s="1"/>
  <c r="S19" i="3"/>
  <c r="P12" i="3"/>
  <c r="Q12" i="3" s="1"/>
  <c r="P17" i="3"/>
  <c r="Q17" i="3" s="1"/>
  <c r="S23" i="3"/>
  <c r="R26" i="3"/>
  <c r="S26" i="3"/>
  <c r="O25" i="3"/>
  <c r="P25" i="3"/>
  <c r="Q25" i="3" s="1"/>
  <c r="R27" i="3"/>
  <c r="O26" i="3"/>
</calcChain>
</file>

<file path=xl/sharedStrings.xml><?xml version="1.0" encoding="utf-8"?>
<sst xmlns="http://schemas.openxmlformats.org/spreadsheetml/2006/main" count="121" uniqueCount="121">
  <si>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</si>
  <si>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</si>
  <si>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</si>
  <si>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</si>
  <si>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</si>
  <si>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</si>
  <si>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</si>
  <si>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</si>
  <si>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</si>
  <si>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</si>
  <si>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</si>
  <si>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</si>
  <si>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</si>
  <si>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</si>
  <si>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Producto 15</t>
  </si>
  <si>
    <t>Producto 16</t>
  </si>
  <si>
    <t>Producto 17</t>
  </si>
  <si>
    <t>Producto 18</t>
  </si>
  <si>
    <t>Producto 19</t>
  </si>
  <si>
    <t>Producto 20</t>
  </si>
  <si>
    <t>Producto 21</t>
  </si>
  <si>
    <t>Producto 22</t>
  </si>
  <si>
    <t>Producto 23</t>
  </si>
  <si>
    <t>Producto 24</t>
  </si>
  <si>
    <t>Producto 25</t>
  </si>
  <si>
    <t>Producto 26</t>
  </si>
  <si>
    <t>Producto 27</t>
  </si>
  <si>
    <t>Producto 28</t>
  </si>
  <si>
    <t>Producto 29</t>
  </si>
  <si>
    <t>Producto 30</t>
  </si>
  <si>
    <t>Producto 31</t>
  </si>
  <si>
    <t>Producto 32</t>
  </si>
  <si>
    <t>Producto 33</t>
  </si>
  <si>
    <t>Producto 34</t>
  </si>
  <si>
    <t>Producto 35</t>
  </si>
  <si>
    <t>Producto 36</t>
  </si>
  <si>
    <t>Producto 37</t>
  </si>
  <si>
    <t>Producto 38</t>
  </si>
  <si>
    <t>Producto 39</t>
  </si>
  <si>
    <t>Producto 40</t>
  </si>
  <si>
    <t>Producto 41</t>
  </si>
  <si>
    <t>Producto 42</t>
  </si>
  <si>
    <t>Producto 43</t>
  </si>
  <si>
    <t>Producto 44</t>
  </si>
  <si>
    <t>Producto 45</t>
  </si>
  <si>
    <t>Producto 46</t>
  </si>
  <si>
    <t>Producto 47</t>
  </si>
  <si>
    <t>Producto 48</t>
  </si>
  <si>
    <t>Producto 49</t>
  </si>
  <si>
    <t>Producto 50</t>
  </si>
  <si>
    <t>Producto</t>
  </si>
  <si>
    <t>Valor Ventas</t>
  </si>
  <si>
    <t>Unidades Vendidas</t>
  </si>
  <si>
    <t>% Utilidad</t>
  </si>
  <si>
    <t>Eje X</t>
  </si>
  <si>
    <t>Eje Y</t>
  </si>
  <si>
    <t>Tamaño</t>
  </si>
  <si>
    <t>Resaltar</t>
  </si>
  <si>
    <t>No Resaltar</t>
  </si>
  <si>
    <t>Prod. 1</t>
  </si>
  <si>
    <t>Prod. 2</t>
  </si>
  <si>
    <t>Prod. 3</t>
  </si>
  <si>
    <t>Prod. 4</t>
  </si>
  <si>
    <t>Prod. 5</t>
  </si>
  <si>
    <t>Prod. 6</t>
  </si>
  <si>
    <t>Prod. 7</t>
  </si>
  <si>
    <t>Prod. 8</t>
  </si>
  <si>
    <t>Prod. 9</t>
  </si>
  <si>
    <t>Prod. 10</t>
  </si>
  <si>
    <t>Prod. 11</t>
  </si>
  <si>
    <t>Prod. 12</t>
  </si>
  <si>
    <t>Prod. 13</t>
  </si>
  <si>
    <t>Prod. 14</t>
  </si>
  <si>
    <t>Prod. 15</t>
  </si>
  <si>
    <t>Prod. 16</t>
  </si>
  <si>
    <t>Prod. 17</t>
  </si>
  <si>
    <t>Prod. 18</t>
  </si>
  <si>
    <t>Prod. 19</t>
  </si>
  <si>
    <t>Prod. 20</t>
  </si>
  <si>
    <t>Prod. 21</t>
  </si>
  <si>
    <t>Prod. 22</t>
  </si>
  <si>
    <t>Prod. 23</t>
  </si>
  <si>
    <t>Prod. 24</t>
  </si>
  <si>
    <t>Prod. 25</t>
  </si>
  <si>
    <t>Prod. 26</t>
  </si>
  <si>
    <t>Prod. 27</t>
  </si>
  <si>
    <t>Prod. 28</t>
  </si>
  <si>
    <t>Prod. 29</t>
  </si>
  <si>
    <t>Prod. 30</t>
  </si>
  <si>
    <t>Prod. 31</t>
  </si>
  <si>
    <t>Prod. 32</t>
  </si>
  <si>
    <t>Prod. 33</t>
  </si>
  <si>
    <t>Prod. 34</t>
  </si>
  <si>
    <t>Prod. 35</t>
  </si>
  <si>
    <t>Prod. 36</t>
  </si>
  <si>
    <t>Prod. 37</t>
  </si>
  <si>
    <t>Prod. 38</t>
  </si>
  <si>
    <t>Prod. 39</t>
  </si>
  <si>
    <t>Prod. 40</t>
  </si>
  <si>
    <t>Prod. 41</t>
  </si>
  <si>
    <t>Prod. 42</t>
  </si>
  <si>
    <t>Prod. 43</t>
  </si>
  <si>
    <t>Prod. 44</t>
  </si>
  <si>
    <t>Prod. 45</t>
  </si>
  <si>
    <t>Prod. 46</t>
  </si>
  <si>
    <t>Prod. 47</t>
  </si>
  <si>
    <t>Prod. 48</t>
  </si>
  <si>
    <t>Prod. 49</t>
  </si>
  <si>
    <t>Prod. 50</t>
  </si>
  <si>
    <t>Abreviación</t>
  </si>
  <si>
    <t>Posición</t>
  </si>
  <si>
    <t>Auxiliar 1</t>
  </si>
  <si>
    <t>Auxiliar 2</t>
  </si>
  <si>
    <t>Scroll %</t>
  </si>
  <si>
    <t>Scroll Ventas</t>
  </si>
  <si>
    <t>Selección</t>
  </si>
  <si>
    <t>Condicional</t>
  </si>
  <si>
    <t>Complemento Gráfica</t>
  </si>
  <si>
    <t>Etiqueta 1</t>
  </si>
  <si>
    <t>Etiqueta 2</t>
  </si>
  <si>
    <t>Tabla de Datos Gráfica de Burbuja con Cuadrantes Dinámicos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</si>
</sst>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2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0" borderId="2" xfId="0" applyFont="1" applyBorder="1"/>
    <xf numFmtId="164" fontId="0" fillId="0" borderId="2" xfId="0" applyNumberFormat="1" applyFont="1" applyBorder="1" applyAlignment="1">
      <alignment horizontal="center" vertical="center"/>
    </xf>
    <xf numFmtId="9" fontId="0" fillId="0" borderId="2" xfId="0" applyNumberFormat="1" applyBorder="1"/>
    <xf numFmtId="0" fontId="0" fillId="0" borderId="2" xfId="0" applyBorder="1"/>
    <xf numFmtId="164" fontId="0" fillId="0" borderId="2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7" fillId="2" borderId="3" xfId="0" applyFont="1" applyFill="1" applyBorder="1"/>
    <xf numFmtId="0" fontId="0" fillId="2" borderId="3" xfId="0" applyFill="1" applyBorder="1"/>
    <xf numFmtId="3" fontId="0" fillId="2" borderId="3" xfId="0" applyNumberFormat="1" applyFill="1" applyBorder="1"/>
    <xf numFmtId="9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/>
    <xf numFmtId="0" fontId="5" fillId="4" borderId="2" xfId="0" applyFont="1" applyFill="1" applyBorder="1" applyAlignment="1">
      <alignment horizontal="center" vertical="center"/>
    </xf>
    <xf numFmtId="3" fontId="5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0000"/>
      <color rgb="FFF2F2F2"/>
      <color rgb="FFDA2E42"/>
      <color rgb="FFF3E203"/>
      <color rgb="FF0F49FB"/>
      <color rgb="FFD50D38"/>
      <color rgb="FFE20000"/>
      <color rgb="FF043BEA"/>
      <color rgb="FFFF6C8F"/>
      <color rgb="FF4351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06020556833828E-2"/>
          <c:y val="2.8556593977154723E-2"/>
          <c:w val="0.86980247287087087"/>
          <c:h val="0.90343128837867226"/>
        </c:manualLayout>
      </c:layout>
      <c:bubbleChart>
        <c:varyColors val="0"/>
        <c:ser>
          <c:idx val="0"/>
          <c:order val="0"/>
          <c:tx>
            <c:strRef>
              <c:f>Data!$H$5</c:f>
              <c:strCache>
                <c:ptCount val="1"/>
                <c:pt idx="0">
                  <c:v>Resaltar</c:v>
                </c:pt>
              </c:strCache>
            </c:strRef>
          </c:tx>
          <c:spPr>
            <a:solidFill>
              <a:srgbClr val="FF000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99D497-29B5-4DA0-82A3-35B9DD3E256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C56-4B71-9D7D-F277B284A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7106DF-DF59-49D5-B0E1-7AFAF017FBC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C56-4B71-9D7D-F277B284A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A23B91-731E-4451-B42E-2FEAC80AFFB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C56-4B71-9D7D-F277B284A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FE92AF-8563-4FA4-B8EB-5FFC654DF57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C56-4B71-9D7D-F277B284A2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AB3EEF-8991-4FEA-A366-EA875940D81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C56-4B71-9D7D-F277B284A2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6D70FE-D8BB-4669-9C1E-88B3C23FBD8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C56-4B71-9D7D-F277B284A2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8568B3-62C5-4549-AF5A-045EEB632A0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C56-4B71-9D7D-F277B284A2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5618F4-E86E-405B-9594-AB649825838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C56-4B71-9D7D-F277B284A2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2C0BCE-F580-4CE2-9CBC-9E922A33476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C56-4B71-9D7D-F277B284A2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185470-3ECC-42D1-94AD-F7F76396CA5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C56-4B71-9D7D-F277B284A2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3D1BA25-E885-4F1D-9867-1BC200AF494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C56-4B71-9D7D-F277B284A2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B3050A-3B90-4E49-AB16-7D1FD0472E6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C56-4B71-9D7D-F277B284A2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F402EA1-1EB8-4193-880F-349CB5DAED5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C56-4B71-9D7D-F277B284A2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088B06F-8F3E-4EA2-B2A7-078C0B69125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C56-4B71-9D7D-F277B284A2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AC9F71-BBAC-4569-AB89-4E5A3DB2C47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C56-4B71-9D7D-F277B284A2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97CFFC-EB46-4793-BFCE-516E38C3D34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C56-4B71-9D7D-F277B284A2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840F671-037C-4B13-9E5A-BDBA6D9A15F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C56-4B71-9D7D-F277B284A2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B3474EE-AA2B-4044-AFB5-A7718F5744D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C56-4B71-9D7D-F277B284A2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9FB9AE7-D3AE-4CDC-B4DC-BE700EDD7ED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C56-4B71-9D7D-F277B284A2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4E1530F-1A0E-49E2-9917-4B27252BA56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C56-4B71-9D7D-F277B284A23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6EB4135-4949-47A0-A125-2EBC0944C13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C56-4B71-9D7D-F277B284A23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74196E-7F28-4147-84BD-62DE5F9F89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C56-4B71-9D7D-F277B284A23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EDAA01E-4749-4D44-82C6-5DA45BB9FF6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C56-4B71-9D7D-F277B284A23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73FFD89-19DD-480D-AA32-BDA8D3909A4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C56-4B71-9D7D-F277B284A23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23F2E8F-FD01-4C57-9D25-26CA718E12F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C56-4B71-9D7D-F277B284A23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632B8BC-CB06-4B88-A721-621BD8AC1B5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C56-4B71-9D7D-F277B284A23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AEAF5E-7D11-4A1D-A773-98178A348B7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5C56-4B71-9D7D-F277B284A23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03D65DE-AFF0-45DA-960B-1DCFD58190A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5C56-4B71-9D7D-F277B284A23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61ED4AA-18D1-4905-8C83-82D580AFADF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C56-4B71-9D7D-F277B284A23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885F967-E59A-41EC-BEF4-172DE5CC6CC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C56-4B71-9D7D-F277B284A23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8080261-E56D-4977-BC46-5A400E41934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C56-4B71-9D7D-F277B284A23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C5B5659-E559-437E-B7CC-E7F594D441D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C56-4B71-9D7D-F277B284A23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00B0F7B-7F88-48C3-82D6-AEABD7734E9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C56-4B71-9D7D-F277B284A23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F810F25-7E17-4406-9A52-68DFE37225B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5C56-4B71-9D7D-F277B284A23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0B0BE3A-FB8C-4DEE-AC28-EB34277CC66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C56-4B71-9D7D-F277B284A23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8D1C54E-F9F6-4FE4-B540-B78EE594F8F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C56-4B71-9D7D-F277B284A23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09F2025-6DB8-4A4A-B7F3-A2A9327AF31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C56-4B71-9D7D-F277B284A23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3CAA3EB-E442-43BC-9510-0C55764CCA7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5C56-4B71-9D7D-F277B284A23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CFD7561-8557-4886-83B4-97905DC4ABF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5C56-4B71-9D7D-F277B284A23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3DF8F49-788D-47C0-9884-B59088B5114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C56-4B71-9D7D-F277B284A23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45C2BB9-51CD-4E7D-803F-9E3D20B5E96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C56-4B71-9D7D-F277B284A23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4DACFA4-E38B-4418-98EB-21410938329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C56-4B71-9D7D-F277B284A23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902C218-EE20-4044-9D05-97061831ABE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C56-4B71-9D7D-F277B284A23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A0565D5-A0DB-4EBB-AEA5-65786AD19EB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C56-4B71-9D7D-F277B284A23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C2D520E-1CAA-4D73-B55A-EB6092A4536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C56-4B71-9D7D-F277B284A23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CFFF9C8-843D-493D-AD05-FCD5AD90FAF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C56-4B71-9D7D-F277B284A23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4930AA3-494B-47E6-B4F1-A58EC1DE87E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5C56-4B71-9D7D-F277B284A23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5D39DAD-0E60-45B9-B133-19FD0A996CC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C56-4B71-9D7D-F277B284A23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57AC7BC-A4DA-41F3-A888-65382CD6685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C56-4B71-9D7D-F277B284A23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28D34DB-3312-4E13-9A45-D2E6E49E5DE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C56-4B71-9D7D-F277B284A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3E203"/>
                    </a:solidFill>
                    <a:latin typeface="+mj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Data!$E$6:$E$55</c:f>
              <c:numCache>
                <c:formatCode>0%</c:formatCode>
                <c:ptCount val="50"/>
                <c:pt idx="0">
                  <c:v>0.43</c:v>
                </c:pt>
                <c:pt idx="1">
                  <c:v>0.54</c:v>
                </c:pt>
                <c:pt idx="2">
                  <c:v>0.31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0.35</c:v>
                </c:pt>
                <c:pt idx="6">
                  <c:v>0.49</c:v>
                </c:pt>
                <c:pt idx="7">
                  <c:v>0.71</c:v>
                </c:pt>
                <c:pt idx="8">
                  <c:v>0.1</c:v>
                </c:pt>
                <c:pt idx="9">
                  <c:v>0.44</c:v>
                </c:pt>
                <c:pt idx="10">
                  <c:v>0.44</c:v>
                </c:pt>
                <c:pt idx="11">
                  <c:v>0.91</c:v>
                </c:pt>
                <c:pt idx="12">
                  <c:v>0.93</c:v>
                </c:pt>
                <c:pt idx="13">
                  <c:v>0.48</c:v>
                </c:pt>
                <c:pt idx="14">
                  <c:v>0.79</c:v>
                </c:pt>
                <c:pt idx="15">
                  <c:v>0.17</c:v>
                </c:pt>
                <c:pt idx="16">
                  <c:v>0.23</c:v>
                </c:pt>
                <c:pt idx="17">
                  <c:v>0.28999999999999998</c:v>
                </c:pt>
                <c:pt idx="18">
                  <c:v>0.66</c:v>
                </c:pt>
                <c:pt idx="19">
                  <c:v>0.13</c:v>
                </c:pt>
                <c:pt idx="20">
                  <c:v>0.84</c:v>
                </c:pt>
                <c:pt idx="21">
                  <c:v>0.56999999999999995</c:v>
                </c:pt>
                <c:pt idx="22">
                  <c:v>0.82</c:v>
                </c:pt>
                <c:pt idx="23">
                  <c:v>0.22</c:v>
                </c:pt>
                <c:pt idx="24">
                  <c:v>0.86</c:v>
                </c:pt>
                <c:pt idx="25">
                  <c:v>0.63</c:v>
                </c:pt>
                <c:pt idx="26">
                  <c:v>0.39</c:v>
                </c:pt>
                <c:pt idx="27">
                  <c:v>0.28999999999999998</c:v>
                </c:pt>
                <c:pt idx="28">
                  <c:v>0.95</c:v>
                </c:pt>
                <c:pt idx="29">
                  <c:v>0.45</c:v>
                </c:pt>
                <c:pt idx="30">
                  <c:v>0.56999999999999995</c:v>
                </c:pt>
                <c:pt idx="31">
                  <c:v>0.75</c:v>
                </c:pt>
                <c:pt idx="32">
                  <c:v>0.79</c:v>
                </c:pt>
                <c:pt idx="33">
                  <c:v>0.92</c:v>
                </c:pt>
                <c:pt idx="34">
                  <c:v>0.81</c:v>
                </c:pt>
                <c:pt idx="35">
                  <c:v>0.73</c:v>
                </c:pt>
                <c:pt idx="36">
                  <c:v>0.53</c:v>
                </c:pt>
                <c:pt idx="37">
                  <c:v>0.48</c:v>
                </c:pt>
                <c:pt idx="38">
                  <c:v>0.17</c:v>
                </c:pt>
                <c:pt idx="39">
                  <c:v>0.49</c:v>
                </c:pt>
                <c:pt idx="40">
                  <c:v>0.57999999999999996</c:v>
                </c:pt>
                <c:pt idx="41">
                  <c:v>0.59</c:v>
                </c:pt>
                <c:pt idx="42">
                  <c:v>0.44</c:v>
                </c:pt>
                <c:pt idx="43">
                  <c:v>0.92</c:v>
                </c:pt>
                <c:pt idx="44">
                  <c:v>0.4</c:v>
                </c:pt>
                <c:pt idx="45">
                  <c:v>0.63</c:v>
                </c:pt>
                <c:pt idx="46">
                  <c:v>0.54</c:v>
                </c:pt>
                <c:pt idx="47">
                  <c:v>0.69</c:v>
                </c:pt>
                <c:pt idx="48">
                  <c:v>0.87</c:v>
                </c:pt>
                <c:pt idx="49">
                  <c:v>0.63</c:v>
                </c:pt>
              </c:numCache>
            </c:numRef>
          </c:xVal>
          <c:yVal>
            <c:numRef>
              <c:f>Data!$F$6:$F$55</c:f>
              <c:numCache>
                <c:formatCode>#,##0</c:formatCode>
                <c:ptCount val="50"/>
                <c:pt idx="0">
                  <c:v>5489000</c:v>
                </c:pt>
                <c:pt idx="1">
                  <c:v>4165000</c:v>
                </c:pt>
                <c:pt idx="2">
                  <c:v>5487000</c:v>
                </c:pt>
                <c:pt idx="3">
                  <c:v>4950000</c:v>
                </c:pt>
                <c:pt idx="4">
                  <c:v>3334000</c:v>
                </c:pt>
                <c:pt idx="5">
                  <c:v>6664000</c:v>
                </c:pt>
                <c:pt idx="6">
                  <c:v>4148000</c:v>
                </c:pt>
                <c:pt idx="7">
                  <c:v>6637000</c:v>
                </c:pt>
                <c:pt idx="8">
                  <c:v>1649000</c:v>
                </c:pt>
                <c:pt idx="9">
                  <c:v>3675000</c:v>
                </c:pt>
                <c:pt idx="10">
                  <c:v>5851000</c:v>
                </c:pt>
                <c:pt idx="11">
                  <c:v>9073000</c:v>
                </c:pt>
                <c:pt idx="12">
                  <c:v>5640000</c:v>
                </c:pt>
                <c:pt idx="13">
                  <c:v>4444000</c:v>
                </c:pt>
                <c:pt idx="14">
                  <c:v>3688000</c:v>
                </c:pt>
                <c:pt idx="15">
                  <c:v>8531000</c:v>
                </c:pt>
                <c:pt idx="16">
                  <c:v>7566000</c:v>
                </c:pt>
                <c:pt idx="17">
                  <c:v>6968000</c:v>
                </c:pt>
                <c:pt idx="18">
                  <c:v>5907000</c:v>
                </c:pt>
                <c:pt idx="19">
                  <c:v>5485000</c:v>
                </c:pt>
                <c:pt idx="20">
                  <c:v>4418000</c:v>
                </c:pt>
                <c:pt idx="21">
                  <c:v>1817000</c:v>
                </c:pt>
                <c:pt idx="22">
                  <c:v>9568000</c:v>
                </c:pt>
                <c:pt idx="23">
                  <c:v>4023000</c:v>
                </c:pt>
                <c:pt idx="24">
                  <c:v>8067000</c:v>
                </c:pt>
                <c:pt idx="25">
                  <c:v>9907000</c:v>
                </c:pt>
                <c:pt idx="26">
                  <c:v>4542000</c:v>
                </c:pt>
                <c:pt idx="27">
                  <c:v>1415000</c:v>
                </c:pt>
                <c:pt idx="28">
                  <c:v>7662000</c:v>
                </c:pt>
                <c:pt idx="29">
                  <c:v>6262000</c:v>
                </c:pt>
                <c:pt idx="30">
                  <c:v>8042000</c:v>
                </c:pt>
                <c:pt idx="31">
                  <c:v>9900000</c:v>
                </c:pt>
                <c:pt idx="32">
                  <c:v>8563000</c:v>
                </c:pt>
                <c:pt idx="33">
                  <c:v>3218000</c:v>
                </c:pt>
                <c:pt idx="34">
                  <c:v>6269000</c:v>
                </c:pt>
                <c:pt idx="35">
                  <c:v>5187000</c:v>
                </c:pt>
                <c:pt idx="36">
                  <c:v>7811000</c:v>
                </c:pt>
                <c:pt idx="37">
                  <c:v>5563000</c:v>
                </c:pt>
                <c:pt idx="38">
                  <c:v>9539000</c:v>
                </c:pt>
                <c:pt idx="39">
                  <c:v>7735000</c:v>
                </c:pt>
                <c:pt idx="40">
                  <c:v>6562000</c:v>
                </c:pt>
                <c:pt idx="41">
                  <c:v>6173000</c:v>
                </c:pt>
                <c:pt idx="42">
                  <c:v>9101000</c:v>
                </c:pt>
                <c:pt idx="43">
                  <c:v>10000000</c:v>
                </c:pt>
                <c:pt idx="44">
                  <c:v>8603000</c:v>
                </c:pt>
                <c:pt idx="45">
                  <c:v>7989000</c:v>
                </c:pt>
                <c:pt idx="46">
                  <c:v>3652000</c:v>
                </c:pt>
                <c:pt idx="47">
                  <c:v>8235000</c:v>
                </c:pt>
                <c:pt idx="48">
                  <c:v>7226000</c:v>
                </c:pt>
                <c:pt idx="49">
                  <c:v>9231000</c:v>
                </c:pt>
              </c:numCache>
            </c:numRef>
          </c:yVal>
          <c:bubbleSize>
            <c:numRef>
              <c:f>Data!$H$6:$H$56</c:f>
              <c:numCache>
                <c:formatCode>General</c:formatCode>
                <c:ptCount val="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3129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44461</c:v>
                </c:pt>
                <c:pt idx="12">
                  <c:v>24967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12234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35919</c:v>
                </c:pt>
                <c:pt idx="23">
                  <c:v>#N/A</c:v>
                </c:pt>
                <c:pt idx="24">
                  <c:v>45557</c:v>
                </c:pt>
                <c:pt idx="25">
                  <c:v>44336</c:v>
                </c:pt>
                <c:pt idx="26">
                  <c:v>#N/A</c:v>
                </c:pt>
                <c:pt idx="27">
                  <c:v>#N/A</c:v>
                </c:pt>
                <c:pt idx="28">
                  <c:v>47418</c:v>
                </c:pt>
                <c:pt idx="29">
                  <c:v>#N/A</c:v>
                </c:pt>
                <c:pt idx="30">
                  <c:v>29948</c:v>
                </c:pt>
                <c:pt idx="31">
                  <c:v>120000</c:v>
                </c:pt>
                <c:pt idx="32">
                  <c:v>31435</c:v>
                </c:pt>
                <c:pt idx="33">
                  <c:v>#N/A</c:v>
                </c:pt>
                <c:pt idx="34">
                  <c:v>17682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22678</c:v>
                </c:pt>
                <c:pt idx="41">
                  <c:v>19637</c:v>
                </c:pt>
                <c:pt idx="42">
                  <c:v>#N/A</c:v>
                </c:pt>
                <c:pt idx="43">
                  <c:v>12369</c:v>
                </c:pt>
                <c:pt idx="44">
                  <c:v>#N/A</c:v>
                </c:pt>
                <c:pt idx="45">
                  <c:v>33049</c:v>
                </c:pt>
                <c:pt idx="46">
                  <c:v>#N/A</c:v>
                </c:pt>
                <c:pt idx="47">
                  <c:v>40038</c:v>
                </c:pt>
                <c:pt idx="48">
                  <c:v>25809</c:v>
                </c:pt>
                <c:pt idx="49">
                  <c:v>32546</c:v>
                </c:pt>
                <c:pt idx="50" formatCode="#,##0">
                  <c:v>300000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Data!$C$6:$C$55</c15:f>
                <c15:dlblRangeCache>
                  <c:ptCount val="50"/>
                  <c:pt idx="0">
                    <c:v>Prod. 1</c:v>
                  </c:pt>
                  <c:pt idx="1">
                    <c:v>Prod. 2</c:v>
                  </c:pt>
                  <c:pt idx="2">
                    <c:v>Prod. 3</c:v>
                  </c:pt>
                  <c:pt idx="3">
                    <c:v>Prod. 4</c:v>
                  </c:pt>
                  <c:pt idx="4">
                    <c:v>Prod. 5</c:v>
                  </c:pt>
                  <c:pt idx="5">
                    <c:v>Prod. 6</c:v>
                  </c:pt>
                  <c:pt idx="6">
                    <c:v>Prod. 7</c:v>
                  </c:pt>
                  <c:pt idx="7">
                    <c:v>Prod. 8</c:v>
                  </c:pt>
                  <c:pt idx="8">
                    <c:v>Prod. 9</c:v>
                  </c:pt>
                  <c:pt idx="9">
                    <c:v>Prod. 10</c:v>
                  </c:pt>
                  <c:pt idx="10">
                    <c:v>Prod. 11</c:v>
                  </c:pt>
                  <c:pt idx="11">
                    <c:v>Prod. 12</c:v>
                  </c:pt>
                  <c:pt idx="12">
                    <c:v>Prod. 13</c:v>
                  </c:pt>
                  <c:pt idx="13">
                    <c:v>Prod. 14</c:v>
                  </c:pt>
                  <c:pt idx="14">
                    <c:v>Prod. 15</c:v>
                  </c:pt>
                  <c:pt idx="15">
                    <c:v>Prod. 16</c:v>
                  </c:pt>
                  <c:pt idx="16">
                    <c:v>Prod. 17</c:v>
                  </c:pt>
                  <c:pt idx="17">
                    <c:v>Prod. 18</c:v>
                  </c:pt>
                  <c:pt idx="18">
                    <c:v>Prod. 19</c:v>
                  </c:pt>
                  <c:pt idx="19">
                    <c:v>Prod. 20</c:v>
                  </c:pt>
                  <c:pt idx="20">
                    <c:v>Prod. 21</c:v>
                  </c:pt>
                  <c:pt idx="21">
                    <c:v>Prod. 22</c:v>
                  </c:pt>
                  <c:pt idx="22">
                    <c:v>Prod. 23</c:v>
                  </c:pt>
                  <c:pt idx="23">
                    <c:v>Prod. 24</c:v>
                  </c:pt>
                  <c:pt idx="24">
                    <c:v>Prod. 25</c:v>
                  </c:pt>
                  <c:pt idx="25">
                    <c:v>Prod. 26</c:v>
                  </c:pt>
                  <c:pt idx="26">
                    <c:v>Prod. 27</c:v>
                  </c:pt>
                  <c:pt idx="27">
                    <c:v>Prod. 28</c:v>
                  </c:pt>
                  <c:pt idx="28">
                    <c:v>Prod. 29</c:v>
                  </c:pt>
                  <c:pt idx="29">
                    <c:v>Prod. 30</c:v>
                  </c:pt>
                  <c:pt idx="30">
                    <c:v>Prod. 31</c:v>
                  </c:pt>
                  <c:pt idx="31">
                    <c:v>Prod. 32</c:v>
                  </c:pt>
                  <c:pt idx="32">
                    <c:v>Prod. 33</c:v>
                  </c:pt>
                  <c:pt idx="33">
                    <c:v>Prod. 34</c:v>
                  </c:pt>
                  <c:pt idx="34">
                    <c:v>Prod. 35</c:v>
                  </c:pt>
                  <c:pt idx="35">
                    <c:v>Prod. 36</c:v>
                  </c:pt>
                  <c:pt idx="36">
                    <c:v>Prod. 37</c:v>
                  </c:pt>
                  <c:pt idx="37">
                    <c:v>Prod. 38</c:v>
                  </c:pt>
                  <c:pt idx="38">
                    <c:v>Prod. 39</c:v>
                  </c:pt>
                  <c:pt idx="39">
                    <c:v>Prod. 40</c:v>
                  </c:pt>
                  <c:pt idx="40">
                    <c:v>Prod. 41</c:v>
                  </c:pt>
                  <c:pt idx="41">
                    <c:v>Prod. 42</c:v>
                  </c:pt>
                  <c:pt idx="42">
                    <c:v>Prod. 43</c:v>
                  </c:pt>
                  <c:pt idx="43">
                    <c:v>Prod. 44</c:v>
                  </c:pt>
                  <c:pt idx="44">
                    <c:v>Prod. 45</c:v>
                  </c:pt>
                  <c:pt idx="45">
                    <c:v>Prod. 46</c:v>
                  </c:pt>
                  <c:pt idx="46">
                    <c:v>Prod. 47</c:v>
                  </c:pt>
                  <c:pt idx="47">
                    <c:v>Prod. 48</c:v>
                  </c:pt>
                  <c:pt idx="48">
                    <c:v>Prod. 49</c:v>
                  </c:pt>
                  <c:pt idx="49">
                    <c:v>Prod. 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C56-4B71-9D7D-F277B284A236}"/>
            </c:ext>
          </c:extLst>
        </c:ser>
        <c:ser>
          <c:idx val="1"/>
          <c:order val="1"/>
          <c:tx>
            <c:strRef>
              <c:f>Data!$I$5</c:f>
              <c:strCache>
                <c:ptCount val="1"/>
                <c:pt idx="0">
                  <c:v>No Resaltar</c:v>
                </c:pt>
              </c:strCache>
            </c:strRef>
          </c:tx>
          <c:spPr>
            <a:solidFill>
              <a:srgbClr val="0F49FB">
                <a:alpha val="6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Data!$E$6:$E$55</c:f>
              <c:numCache>
                <c:formatCode>0%</c:formatCode>
                <c:ptCount val="50"/>
                <c:pt idx="0">
                  <c:v>0.43</c:v>
                </c:pt>
                <c:pt idx="1">
                  <c:v>0.54</c:v>
                </c:pt>
                <c:pt idx="2">
                  <c:v>0.31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0.35</c:v>
                </c:pt>
                <c:pt idx="6">
                  <c:v>0.49</c:v>
                </c:pt>
                <c:pt idx="7">
                  <c:v>0.71</c:v>
                </c:pt>
                <c:pt idx="8">
                  <c:v>0.1</c:v>
                </c:pt>
                <c:pt idx="9">
                  <c:v>0.44</c:v>
                </c:pt>
                <c:pt idx="10">
                  <c:v>0.44</c:v>
                </c:pt>
                <c:pt idx="11">
                  <c:v>0.91</c:v>
                </c:pt>
                <c:pt idx="12">
                  <c:v>0.93</c:v>
                </c:pt>
                <c:pt idx="13">
                  <c:v>0.48</c:v>
                </c:pt>
                <c:pt idx="14">
                  <c:v>0.79</c:v>
                </c:pt>
                <c:pt idx="15">
                  <c:v>0.17</c:v>
                </c:pt>
                <c:pt idx="16">
                  <c:v>0.23</c:v>
                </c:pt>
                <c:pt idx="17">
                  <c:v>0.28999999999999998</c:v>
                </c:pt>
                <c:pt idx="18">
                  <c:v>0.66</c:v>
                </c:pt>
                <c:pt idx="19">
                  <c:v>0.13</c:v>
                </c:pt>
                <c:pt idx="20">
                  <c:v>0.84</c:v>
                </c:pt>
                <c:pt idx="21">
                  <c:v>0.56999999999999995</c:v>
                </c:pt>
                <c:pt idx="22">
                  <c:v>0.82</c:v>
                </c:pt>
                <c:pt idx="23">
                  <c:v>0.22</c:v>
                </c:pt>
                <c:pt idx="24">
                  <c:v>0.86</c:v>
                </c:pt>
                <c:pt idx="25">
                  <c:v>0.63</c:v>
                </c:pt>
                <c:pt idx="26">
                  <c:v>0.39</c:v>
                </c:pt>
                <c:pt idx="27">
                  <c:v>0.28999999999999998</c:v>
                </c:pt>
                <c:pt idx="28">
                  <c:v>0.95</c:v>
                </c:pt>
                <c:pt idx="29">
                  <c:v>0.45</c:v>
                </c:pt>
                <c:pt idx="30">
                  <c:v>0.56999999999999995</c:v>
                </c:pt>
                <c:pt idx="31">
                  <c:v>0.75</c:v>
                </c:pt>
                <c:pt idx="32">
                  <c:v>0.79</c:v>
                </c:pt>
                <c:pt idx="33">
                  <c:v>0.92</c:v>
                </c:pt>
                <c:pt idx="34">
                  <c:v>0.81</c:v>
                </c:pt>
                <c:pt idx="35">
                  <c:v>0.73</c:v>
                </c:pt>
                <c:pt idx="36">
                  <c:v>0.53</c:v>
                </c:pt>
                <c:pt idx="37">
                  <c:v>0.48</c:v>
                </c:pt>
                <c:pt idx="38">
                  <c:v>0.17</c:v>
                </c:pt>
                <c:pt idx="39">
                  <c:v>0.49</c:v>
                </c:pt>
                <c:pt idx="40">
                  <c:v>0.57999999999999996</c:v>
                </c:pt>
                <c:pt idx="41">
                  <c:v>0.59</c:v>
                </c:pt>
                <c:pt idx="42">
                  <c:v>0.44</c:v>
                </c:pt>
                <c:pt idx="43">
                  <c:v>0.92</c:v>
                </c:pt>
                <c:pt idx="44">
                  <c:v>0.4</c:v>
                </c:pt>
                <c:pt idx="45">
                  <c:v>0.63</c:v>
                </c:pt>
                <c:pt idx="46">
                  <c:v>0.54</c:v>
                </c:pt>
                <c:pt idx="47">
                  <c:v>0.69</c:v>
                </c:pt>
                <c:pt idx="48">
                  <c:v>0.87</c:v>
                </c:pt>
                <c:pt idx="49">
                  <c:v>0.63</c:v>
                </c:pt>
              </c:numCache>
            </c:numRef>
          </c:xVal>
          <c:yVal>
            <c:numRef>
              <c:f>Data!$F$6:$F$55</c:f>
              <c:numCache>
                <c:formatCode>#,##0</c:formatCode>
                <c:ptCount val="50"/>
                <c:pt idx="0">
                  <c:v>5489000</c:v>
                </c:pt>
                <c:pt idx="1">
                  <c:v>4165000</c:v>
                </c:pt>
                <c:pt idx="2">
                  <c:v>5487000</c:v>
                </c:pt>
                <c:pt idx="3">
                  <c:v>4950000</c:v>
                </c:pt>
                <c:pt idx="4">
                  <c:v>3334000</c:v>
                </c:pt>
                <c:pt idx="5">
                  <c:v>6664000</c:v>
                </c:pt>
                <c:pt idx="6">
                  <c:v>4148000</c:v>
                </c:pt>
                <c:pt idx="7">
                  <c:v>6637000</c:v>
                </c:pt>
                <c:pt idx="8">
                  <c:v>1649000</c:v>
                </c:pt>
                <c:pt idx="9">
                  <c:v>3675000</c:v>
                </c:pt>
                <c:pt idx="10">
                  <c:v>5851000</c:v>
                </c:pt>
                <c:pt idx="11">
                  <c:v>9073000</c:v>
                </c:pt>
                <c:pt idx="12">
                  <c:v>5640000</c:v>
                </c:pt>
                <c:pt idx="13">
                  <c:v>4444000</c:v>
                </c:pt>
                <c:pt idx="14">
                  <c:v>3688000</c:v>
                </c:pt>
                <c:pt idx="15">
                  <c:v>8531000</c:v>
                </c:pt>
                <c:pt idx="16">
                  <c:v>7566000</c:v>
                </c:pt>
                <c:pt idx="17">
                  <c:v>6968000</c:v>
                </c:pt>
                <c:pt idx="18">
                  <c:v>5907000</c:v>
                </c:pt>
                <c:pt idx="19">
                  <c:v>5485000</c:v>
                </c:pt>
                <c:pt idx="20">
                  <c:v>4418000</c:v>
                </c:pt>
                <c:pt idx="21">
                  <c:v>1817000</c:v>
                </c:pt>
                <c:pt idx="22">
                  <c:v>9568000</c:v>
                </c:pt>
                <c:pt idx="23">
                  <c:v>4023000</c:v>
                </c:pt>
                <c:pt idx="24">
                  <c:v>8067000</c:v>
                </c:pt>
                <c:pt idx="25">
                  <c:v>9907000</c:v>
                </c:pt>
                <c:pt idx="26">
                  <c:v>4542000</c:v>
                </c:pt>
                <c:pt idx="27">
                  <c:v>1415000</c:v>
                </c:pt>
                <c:pt idx="28">
                  <c:v>7662000</c:v>
                </c:pt>
                <c:pt idx="29">
                  <c:v>6262000</c:v>
                </c:pt>
                <c:pt idx="30">
                  <c:v>8042000</c:v>
                </c:pt>
                <c:pt idx="31">
                  <c:v>9900000</c:v>
                </c:pt>
                <c:pt idx="32">
                  <c:v>8563000</c:v>
                </c:pt>
                <c:pt idx="33">
                  <c:v>3218000</c:v>
                </c:pt>
                <c:pt idx="34">
                  <c:v>6269000</c:v>
                </c:pt>
                <c:pt idx="35">
                  <c:v>5187000</c:v>
                </c:pt>
                <c:pt idx="36">
                  <c:v>7811000</c:v>
                </c:pt>
                <c:pt idx="37">
                  <c:v>5563000</c:v>
                </c:pt>
                <c:pt idx="38">
                  <c:v>9539000</c:v>
                </c:pt>
                <c:pt idx="39">
                  <c:v>7735000</c:v>
                </c:pt>
                <c:pt idx="40">
                  <c:v>6562000</c:v>
                </c:pt>
                <c:pt idx="41">
                  <c:v>6173000</c:v>
                </c:pt>
                <c:pt idx="42">
                  <c:v>9101000</c:v>
                </c:pt>
                <c:pt idx="43">
                  <c:v>10000000</c:v>
                </c:pt>
                <c:pt idx="44">
                  <c:v>8603000</c:v>
                </c:pt>
                <c:pt idx="45">
                  <c:v>7989000</c:v>
                </c:pt>
                <c:pt idx="46">
                  <c:v>3652000</c:v>
                </c:pt>
                <c:pt idx="47">
                  <c:v>8235000</c:v>
                </c:pt>
                <c:pt idx="48">
                  <c:v>7226000</c:v>
                </c:pt>
                <c:pt idx="49">
                  <c:v>9231000</c:v>
                </c:pt>
              </c:numCache>
            </c:numRef>
          </c:yVal>
          <c:bubbleSize>
            <c:numRef>
              <c:f>Data!$I$6:$I$55</c:f>
              <c:numCache>
                <c:formatCode>General</c:formatCode>
                <c:ptCount val="50"/>
                <c:pt idx="0">
                  <c:v>9391</c:v>
                </c:pt>
                <c:pt idx="1">
                  <c:v>41122</c:v>
                </c:pt>
                <c:pt idx="2">
                  <c:v>34164</c:v>
                </c:pt>
                <c:pt idx="3">
                  <c:v>41872</c:v>
                </c:pt>
                <c:pt idx="4">
                  <c:v>15640</c:v>
                </c:pt>
                <c:pt idx="5">
                  <c:v>19369</c:v>
                </c:pt>
                <c:pt idx="6">
                  <c:v>24374</c:v>
                </c:pt>
                <c:pt idx="7">
                  <c:v>#N/A</c:v>
                </c:pt>
                <c:pt idx="8">
                  <c:v>19648</c:v>
                </c:pt>
                <c:pt idx="9">
                  <c:v>19155</c:v>
                </c:pt>
                <c:pt idx="10">
                  <c:v>15506</c:v>
                </c:pt>
                <c:pt idx="11">
                  <c:v>#N/A</c:v>
                </c:pt>
                <c:pt idx="12">
                  <c:v>#N/A</c:v>
                </c:pt>
                <c:pt idx="13">
                  <c:v>18293</c:v>
                </c:pt>
                <c:pt idx="14">
                  <c:v>43160</c:v>
                </c:pt>
                <c:pt idx="15">
                  <c:v>3579</c:v>
                </c:pt>
                <c:pt idx="16">
                  <c:v>4382</c:v>
                </c:pt>
                <c:pt idx="17">
                  <c:v>41342</c:v>
                </c:pt>
                <c:pt idx="18">
                  <c:v>#N/A</c:v>
                </c:pt>
                <c:pt idx="19">
                  <c:v>48590</c:v>
                </c:pt>
                <c:pt idx="20">
                  <c:v>21129</c:v>
                </c:pt>
                <c:pt idx="21">
                  <c:v>16550</c:v>
                </c:pt>
                <c:pt idx="22">
                  <c:v>#N/A</c:v>
                </c:pt>
                <c:pt idx="23">
                  <c:v>46530</c:v>
                </c:pt>
                <c:pt idx="24">
                  <c:v>#N/A</c:v>
                </c:pt>
                <c:pt idx="25">
                  <c:v>#N/A</c:v>
                </c:pt>
                <c:pt idx="26">
                  <c:v>10386</c:v>
                </c:pt>
                <c:pt idx="27">
                  <c:v>43789</c:v>
                </c:pt>
                <c:pt idx="28">
                  <c:v>#N/A</c:v>
                </c:pt>
                <c:pt idx="29">
                  <c:v>13534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15170</c:v>
                </c:pt>
                <c:pt idx="34">
                  <c:v>#N/A</c:v>
                </c:pt>
                <c:pt idx="35">
                  <c:v>21284</c:v>
                </c:pt>
                <c:pt idx="36">
                  <c:v>31787</c:v>
                </c:pt>
                <c:pt idx="37">
                  <c:v>24080</c:v>
                </c:pt>
                <c:pt idx="38">
                  <c:v>37848</c:v>
                </c:pt>
                <c:pt idx="39">
                  <c:v>10681</c:v>
                </c:pt>
                <c:pt idx="40">
                  <c:v>#N/A</c:v>
                </c:pt>
                <c:pt idx="41">
                  <c:v>#N/A</c:v>
                </c:pt>
                <c:pt idx="42">
                  <c:v>21914</c:v>
                </c:pt>
                <c:pt idx="43">
                  <c:v>#N/A</c:v>
                </c:pt>
                <c:pt idx="44">
                  <c:v>38015</c:v>
                </c:pt>
                <c:pt idx="45">
                  <c:v>#N/A</c:v>
                </c:pt>
                <c:pt idx="46">
                  <c:v>29736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C56-4B71-9D7D-F277B284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43645104"/>
        <c:axId val="643648016"/>
      </c:bubbleChart>
      <c:valAx>
        <c:axId val="6436451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3648016"/>
        <c:crosses val="autoZero"/>
        <c:crossBetween val="midCat"/>
      </c:valAx>
      <c:valAx>
        <c:axId val="643648016"/>
        <c:scaling>
          <c:orientation val="minMax"/>
          <c:max val="1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3645104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26018486819588E-2"/>
          <c:y val="3.294399520814615E-2"/>
          <c:w val="0.86964292506914898"/>
          <c:h val="0.8975793120199597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  <a:alpha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E-4531-B8DA-FE18C4B7F651}"/>
              </c:ext>
            </c:extLst>
          </c:dPt>
          <c:val>
            <c:numRef>
              <c:f>Data!$M$6</c:f>
              <c:numCache>
                <c:formatCode>#,##0</c:formatCode>
                <c:ptCount val="1"/>
                <c:pt idx="0">
                  <c:v>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E-4531-B8DA-FE18C4B7F65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Data!$N$6</c:f>
              <c:numCache>
                <c:formatCode>#,##0</c:formatCode>
                <c:ptCount val="1"/>
                <c:pt idx="0">
                  <c:v>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E-4531-B8DA-FE18C4B7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3645104"/>
        <c:axId val="643648016"/>
      </c:barChart>
      <c:catAx>
        <c:axId val="6436451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3648016"/>
        <c:crosses val="autoZero"/>
        <c:auto val="1"/>
        <c:lblAlgn val="ctr"/>
        <c:lblOffset val="100"/>
        <c:noMultiLvlLbl val="0"/>
      </c:catAx>
      <c:valAx>
        <c:axId val="643648016"/>
        <c:scaling>
          <c:orientation val="minMax"/>
          <c:max val="110000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643645104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26018486819588E-2"/>
          <c:y val="3.294399520814615E-2"/>
          <c:w val="0.86964292506914898"/>
          <c:h val="0.89757931201995977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2F2F2">
                <a:alpha val="60000"/>
              </a:srgbClr>
            </a:solidFill>
            <a:ln>
              <a:noFill/>
            </a:ln>
            <a:effectLst/>
          </c:spPr>
          <c:invertIfNegative val="0"/>
          <c:val>
            <c:numRef>
              <c:f>Data!$M$5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0-43D9-B7DC-FE38A09FCB3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Data!$N$5</c:f>
              <c:numCache>
                <c:formatCode>0%</c:formatCode>
                <c:ptCount val="1"/>
                <c:pt idx="0">
                  <c:v>0.44999999999999996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0-43D9-B7DC-FE38A09F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3645104"/>
        <c:axId val="643648016"/>
      </c:barChart>
      <c:catAx>
        <c:axId val="6436451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43648016"/>
        <c:crosses val="autoZero"/>
        <c:auto val="1"/>
        <c:lblAlgn val="ctr"/>
        <c:lblOffset val="100"/>
        <c:tickMarkSkip val="1"/>
        <c:noMultiLvlLbl val="0"/>
      </c:catAx>
      <c:valAx>
        <c:axId val="643648016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436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U$3" inc="5" max="120" page="10" val="55"/>
</file>

<file path=xl/ctrlProps/ctrlProp2.xml><?xml version="1.0" encoding="utf-8"?>
<formControlPr xmlns="http://schemas.microsoft.com/office/spreadsheetml/2009/9/main" objectType="Scroll" dx="26" fmlaLink="$U$2" horiz="1" inc="5" max="100" page="10" val="55"/>
</file>

<file path=xl/ctrlProps/ctrlProp3.xml><?xml version="1.0" encoding="utf-8"?>
<formControlPr xmlns="http://schemas.microsoft.com/office/spreadsheetml/2009/9/main" objectType="Scroll" dx="26" fmlaLink="$N$8" max="31" min="1" page="10"/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www.youtube.com/c/AsperosGeek" TargetMode="External"/><Relationship Id="rId11" Type="http://schemas.openxmlformats.org/officeDocument/2006/relationships/hyperlink" Target="https://www.youtube.com/asperosgeek" TargetMode="External"/><Relationship Id="rId5" Type="http://schemas.openxmlformats.org/officeDocument/2006/relationships/image" Target="../media/image2.svg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hyperlink" Target="https://twitter.com/Asperos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76200</xdr:rowOff>
    </xdr:from>
    <xdr:to>
      <xdr:col>11</xdr:col>
      <xdr:colOff>464820</xdr:colOff>
      <xdr:row>32</xdr:row>
      <xdr:rowOff>152400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8778" y="725311"/>
          <a:ext cx="7760264" cy="5396089"/>
          <a:chOff x="114300" y="723900"/>
          <a:chExt cx="7780020" cy="5379720"/>
        </a:xfrm>
      </xdr:grpSpPr>
      <xdr:grpSp>
        <xdr:nvGrpSpPr>
          <xdr:cNvPr id="16" name="Grupo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pSpPr/>
        </xdr:nvGrpSpPr>
        <xdr:grpSpPr>
          <a:xfrm>
            <a:off x="121920" y="1158244"/>
            <a:ext cx="7764784" cy="4945376"/>
            <a:chOff x="121920" y="1158244"/>
            <a:chExt cx="7764784" cy="4945376"/>
          </a:xfrm>
        </xdr:grpSpPr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334238" y="1226820"/>
              <a:ext cx="7499382" cy="4686300"/>
              <a:chOff x="716280" y="701040"/>
              <a:chExt cx="7536180" cy="4892040"/>
            </a:xfrm>
          </xdr:grpSpPr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0000000-0008-0000-0000-000003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39140" y="701040"/>
              <a:ext cx="7536180" cy="489204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00000000-0008-0000-0000-000004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39140" y="701040"/>
              <a:ext cx="7536180" cy="489204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0000000-0008-0000-0000-000002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39140" y="701040"/>
              <a:ext cx="7536180" cy="489204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073" name="Scroll Bar 1" hidden="1">
                  <a:extLst>
                    <a:ext uri="{63B3BB69-23CF-44E3-9099-C40C66FF867C}">
                      <a14:compatExt spid="_x0000_s3073"/>
                    </a:ext>
                    <a:ext uri="{FF2B5EF4-FFF2-40B4-BE49-F238E27FC236}">
                      <a16:creationId xmlns:a16="http://schemas.microsoft.com/office/drawing/2014/main" id="{00000000-0008-0000-0000-0000010C0000}"/>
                    </a:ext>
                  </a:extLst>
                </xdr:cNvPr>
                <xdr:cNvSpPr/>
              </xdr:nvSpPr>
              <xdr:spPr bwMode="auto">
                <a:xfrm>
                  <a:off x="121920" y="1158244"/>
                  <a:ext cx="198120" cy="4937760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074" name="Scroll Bar 2" hidden="1">
                  <a:extLst>
                    <a:ext uri="{63B3BB69-23CF-44E3-9099-C40C66FF867C}">
                      <a14:compatExt spid="_x0000_s3074"/>
                    </a:ext>
                    <a:ext uri="{FF2B5EF4-FFF2-40B4-BE49-F238E27FC236}">
                      <a16:creationId xmlns:a16="http://schemas.microsoft.com/office/drawing/2014/main" id="{00000000-0008-0000-0000-0000020C0000}"/>
                    </a:ext>
                  </a:extLst>
                </xdr:cNvPr>
                <xdr:cNvSpPr/>
              </xdr:nvSpPr>
              <xdr:spPr bwMode="auto">
                <a:xfrm>
                  <a:off x="720961" y="5905500"/>
                  <a:ext cx="7165743" cy="198120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</xdr:grpSp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21920" y="723900"/>
            <a:ext cx="7772400" cy="5379720"/>
          </a:xfrm>
          <a:prstGeom prst="roundRect">
            <a:avLst>
              <a:gd name="adj" fmla="val 0"/>
            </a:avLst>
          </a:prstGeom>
          <a:noFill/>
          <a:ln w="9525">
            <a:solidFill>
              <a:schemeClr val="bg1">
                <a:lumMod val="85000"/>
              </a:schemeClr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114300" y="739140"/>
            <a:ext cx="7780020" cy="403860"/>
            <a:chOff x="114300" y="739140"/>
            <a:chExt cx="7780020" cy="403860"/>
          </a:xfrm>
        </xdr:grpSpPr>
        <xdr:sp macro="" textlink="">
          <xdr:nvSpPr>
            <xdr:cNvPr id="10" name="Rectángul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29540" y="739140"/>
              <a:ext cx="7764780" cy="4038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14300" y="784860"/>
              <a:ext cx="7551420" cy="2971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4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Bahnschrift" panose="020B0502040204020203" pitchFamily="34" charset="0"/>
                </a:rPr>
                <a:t>DISTRIBUCIÓN POR CUADRANTE</a:t>
              </a:r>
              <a:r>
                <a:rPr lang="es-CO" sz="1400" b="1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Bahnschrift" panose="020B0502040204020203" pitchFamily="34" charset="0"/>
                </a:rPr>
                <a:t> </a:t>
              </a:r>
              <a:r>
                <a:rPr lang="es-CO" sz="14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Bahnschrift" panose="020B0502040204020203" pitchFamily="34" charset="0"/>
                </a:rPr>
                <a:t>VENTAS 2022</a:t>
              </a:r>
            </a:p>
          </xdr:txBody>
        </xdr:sp>
      </xdr:grpSp>
    </xdr:grpSp>
    <xdr:clientData/>
  </xdr:twoCellAnchor>
  <xdr:twoCellAnchor editAs="oneCell">
    <xdr:from>
      <xdr:col>1</xdr:col>
      <xdr:colOff>106680</xdr:colOff>
      <xdr:row>0</xdr:row>
      <xdr:rowOff>76200</xdr:rowOff>
    </xdr:from>
    <xdr:to>
      <xdr:col>2</xdr:col>
      <xdr:colOff>510540</xdr:colOff>
      <xdr:row>3</xdr:row>
      <xdr:rowOff>15240</xdr:rowOff>
    </xdr:to>
    <xdr:pic>
      <xdr:nvPicPr>
        <xdr:cNvPr id="15" name="Gráfico 14" descr="Gráfico de barras con tendencia alcista con relleno sólid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05740" y="259080"/>
          <a:ext cx="586740" cy="586740"/>
        </a:xfrm>
        <a:prstGeom prst="rect">
          <a:avLst/>
        </a:prstGeom>
      </xdr:spPr>
    </xdr:pic>
    <xdr:clientData/>
  </xdr:twoCellAnchor>
  <xdr:twoCellAnchor>
    <xdr:from>
      <xdr:col>16</xdr:col>
      <xdr:colOff>556259</xdr:colOff>
      <xdr:row>31</xdr:row>
      <xdr:rowOff>7620</xdr:rowOff>
    </xdr:from>
    <xdr:to>
      <xdr:col>17</xdr:col>
      <xdr:colOff>205082</xdr:colOff>
      <xdr:row>32</xdr:row>
      <xdr:rowOff>127784</xdr:rowOff>
    </xdr:to>
    <xdr:pic>
      <xdr:nvPicPr>
        <xdr:cNvPr id="22" name="Imagen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6559" y="5775960"/>
          <a:ext cx="441303" cy="303044"/>
        </a:xfrm>
        <a:prstGeom prst="rect">
          <a:avLst/>
        </a:prstGeom>
      </xdr:spPr>
    </xdr:pic>
    <xdr:clientData/>
  </xdr:twoCellAnchor>
  <xdr:twoCellAnchor>
    <xdr:from>
      <xdr:col>17</xdr:col>
      <xdr:colOff>381000</xdr:colOff>
      <xdr:row>30</xdr:row>
      <xdr:rowOff>101555</xdr:rowOff>
    </xdr:from>
    <xdr:to>
      <xdr:col>18</xdr:col>
      <xdr:colOff>68580</xdr:colOff>
      <xdr:row>33</xdr:row>
      <xdr:rowOff>40305</xdr:rowOff>
    </xdr:to>
    <xdr:pic>
      <xdr:nvPicPr>
        <xdr:cNvPr id="24" name="Imagen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3780" y="5687015"/>
          <a:ext cx="480060" cy="487390"/>
        </a:xfrm>
        <a:prstGeom prst="rect">
          <a:avLst/>
        </a:prstGeom>
      </xdr:spPr>
    </xdr:pic>
    <xdr:clientData/>
  </xdr:twoCellAnchor>
  <xdr:twoCellAnchor>
    <xdr:from>
      <xdr:col>18</xdr:col>
      <xdr:colOff>281940</xdr:colOff>
      <xdr:row>30</xdr:row>
      <xdr:rowOff>144780</xdr:rowOff>
    </xdr:from>
    <xdr:to>
      <xdr:col>18</xdr:col>
      <xdr:colOff>644700</xdr:colOff>
      <xdr:row>32</xdr:row>
      <xdr:rowOff>152014</xdr:rowOff>
    </xdr:to>
    <xdr:pic>
      <xdr:nvPicPr>
        <xdr:cNvPr id="25" name="Imagen 2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887200" y="5730240"/>
          <a:ext cx="362760" cy="372994"/>
        </a:xfrm>
        <a:prstGeom prst="ellipse">
          <a:avLst/>
        </a:prstGeom>
      </xdr:spPr>
    </xdr:pic>
    <xdr:clientData/>
  </xdr:twoCellAnchor>
  <xdr:twoCellAnchor>
    <xdr:from>
      <xdr:col>16</xdr:col>
      <xdr:colOff>449580</xdr:colOff>
      <xdr:row>30</xdr:row>
      <xdr:rowOff>175260</xdr:rowOff>
    </xdr:from>
    <xdr:to>
      <xdr:col>16</xdr:col>
      <xdr:colOff>449580</xdr:colOff>
      <xdr:row>32</xdr:row>
      <xdr:rowOff>167640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0469880" y="5760720"/>
          <a:ext cx="0" cy="35814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312420</xdr:colOff>
      <xdr:row>30</xdr:row>
      <xdr:rowOff>167640</xdr:rowOff>
    </xdr:from>
    <xdr:to>
      <xdr:col>17</xdr:col>
      <xdr:colOff>312420</xdr:colOff>
      <xdr:row>32</xdr:row>
      <xdr:rowOff>160020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11125200" y="5753100"/>
          <a:ext cx="0" cy="35814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129540</xdr:colOff>
      <xdr:row>31</xdr:row>
      <xdr:rowOff>7620</xdr:rowOff>
    </xdr:from>
    <xdr:to>
      <xdr:col>18</xdr:col>
      <xdr:colOff>129540</xdr:colOff>
      <xdr:row>33</xdr:row>
      <xdr:rowOff>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1734800" y="5775960"/>
          <a:ext cx="0" cy="35814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730392</xdr:colOff>
      <xdr:row>31</xdr:row>
      <xdr:rowOff>31890</xdr:rowOff>
    </xdr:from>
    <xdr:to>
      <xdr:col>15</xdr:col>
      <xdr:colOff>486552</xdr:colOff>
      <xdr:row>33</xdr:row>
      <xdr:rowOff>16651</xdr:rowOff>
    </xdr:to>
    <xdr:sp macro="" textlink="">
      <xdr:nvSpPr>
        <xdr:cNvPr id="30" name="CuadroTexto 2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8124614" y="5817446"/>
          <a:ext cx="1597660" cy="351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 baseline="0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rPr>
            <a:t>ÁSPEROS GEEK</a:t>
          </a:r>
          <a:endParaRPr lang="es-CO" sz="1400" b="1">
            <a:solidFill>
              <a:schemeClr val="bg1">
                <a:lumMod val="85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12</xdr:col>
      <xdr:colOff>22860</xdr:colOff>
      <xdr:row>30</xdr:row>
      <xdr:rowOff>76200</xdr:rowOff>
    </xdr:from>
    <xdr:to>
      <xdr:col>18</xdr:col>
      <xdr:colOff>662940</xdr:colOff>
      <xdr:row>30</xdr:row>
      <xdr:rowOff>76200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8229600" y="5295900"/>
          <a:ext cx="460248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365760</xdr:colOff>
      <xdr:row>31</xdr:row>
      <xdr:rowOff>7620</xdr:rowOff>
    </xdr:from>
    <xdr:to>
      <xdr:col>15</xdr:col>
      <xdr:colOff>365760</xdr:colOff>
      <xdr:row>33</xdr:row>
      <xdr:rowOff>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9593580" y="5775960"/>
          <a:ext cx="0" cy="358140"/>
        </a:xfrm>
        <a:prstGeom prst="line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320040</xdr:colOff>
      <xdr:row>30</xdr:row>
      <xdr:rowOff>152400</xdr:rowOff>
    </xdr:from>
    <xdr:to>
      <xdr:col>16</xdr:col>
      <xdr:colOff>457200</xdr:colOff>
      <xdr:row>32</xdr:row>
      <xdr:rowOff>137160</xdr:rowOff>
    </xdr:to>
    <xdr:sp macro="" textlink="">
      <xdr:nvSpPr>
        <xdr:cNvPr id="38" name="CuadroTexto 3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547860" y="5737860"/>
          <a:ext cx="92964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 baseline="0">
              <a:solidFill>
                <a:schemeClr val="bg1">
                  <a:lumMod val="85000"/>
                </a:schemeClr>
              </a:solidFill>
              <a:latin typeface="Bahnschrift" panose="020B0502040204020203" pitchFamily="34" charset="0"/>
            </a:rPr>
            <a:t>2022</a:t>
          </a:r>
          <a:endParaRPr lang="es-CO" sz="2000" b="1">
            <a:solidFill>
              <a:schemeClr val="bg1">
                <a:lumMod val="85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18</xdr:col>
      <xdr:colOff>15240</xdr:colOff>
      <xdr:row>1</xdr:row>
      <xdr:rowOff>91440</xdr:rowOff>
    </xdr:from>
    <xdr:to>
      <xdr:col>19</xdr:col>
      <xdr:colOff>106680</xdr:colOff>
      <xdr:row>2</xdr:row>
      <xdr:rowOff>198120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620500" y="182880"/>
          <a:ext cx="8839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CO" sz="900" b="0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t>Fecha: 23 Ene.</a:t>
          </a:r>
          <a:r>
            <a:rPr lang="es-CO" sz="900" b="0" baseline="0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t> 2022</a:t>
          </a:r>
          <a:endParaRPr lang="es-CO" sz="900" b="0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129540</xdr:colOff>
      <xdr:row>1</xdr:row>
      <xdr:rowOff>38100</xdr:rowOff>
    </xdr:from>
    <xdr:to>
      <xdr:col>7</xdr:col>
      <xdr:colOff>213360</xdr:colOff>
      <xdr:row>2</xdr:row>
      <xdr:rowOff>243840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203960" y="129540"/>
          <a:ext cx="325374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CO" sz="3200" b="1" baseline="0">
              <a:solidFill>
                <a:schemeClr val="tx2"/>
              </a:solidFill>
              <a:latin typeface="Bahnschrift" panose="020B0502040204020203" pitchFamily="34" charset="0"/>
            </a:rPr>
            <a:t>ÁSPEROS GEEK</a:t>
          </a:r>
          <a:endParaRPr lang="es-CO" sz="3200" b="1">
            <a:solidFill>
              <a:schemeClr val="tx2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152400</xdr:colOff>
      <xdr:row>1</xdr:row>
      <xdr:rowOff>83820</xdr:rowOff>
    </xdr:from>
    <xdr:to>
      <xdr:col>7</xdr:col>
      <xdr:colOff>160020</xdr:colOff>
      <xdr:row>2</xdr:row>
      <xdr:rowOff>205740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4396740" y="175260"/>
          <a:ext cx="7620" cy="41148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274320</xdr:colOff>
      <xdr:row>1</xdr:row>
      <xdr:rowOff>60960</xdr:rowOff>
    </xdr:from>
    <xdr:to>
      <xdr:col>16</xdr:col>
      <xdr:colOff>381000</xdr:colOff>
      <xdr:row>3</xdr:row>
      <xdr:rowOff>0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4518660" y="152400"/>
          <a:ext cx="605028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CO" sz="2000" b="1" baseline="0">
              <a:solidFill>
                <a:schemeClr val="bg1">
                  <a:lumMod val="65000"/>
                </a:schemeClr>
              </a:solidFill>
              <a:latin typeface="Bahnschrift" panose="020B0502040204020203" pitchFamily="34" charset="0"/>
            </a:rPr>
            <a:t>Dashboard Resultados Gerencia Comercial</a:t>
          </a:r>
          <a:endParaRPr lang="es-CO" sz="2000" b="1">
            <a:solidFill>
              <a:schemeClr val="bg1">
                <a:lumMod val="65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5</xdr:row>
          <xdr:rowOff>83820</xdr:rowOff>
        </xdr:from>
        <xdr:to>
          <xdr:col>13</xdr:col>
          <xdr:colOff>7620</xdr:colOff>
          <xdr:row>26</xdr:row>
          <xdr:rowOff>175260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0</xdr:colOff>
      <xdr:row>5</xdr:row>
      <xdr:rowOff>83820</xdr:rowOff>
    </xdr:from>
    <xdr:to>
      <xdr:col>15</xdr:col>
      <xdr:colOff>0</xdr:colOff>
      <xdr:row>6</xdr:row>
      <xdr:rowOff>175260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8465820" y="1097280"/>
          <a:ext cx="79248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 baseline="0">
              <a:solidFill>
                <a:schemeClr val="accent1"/>
              </a:solidFill>
              <a:latin typeface="Bahnschrift" panose="020B0502040204020203" pitchFamily="34" charset="0"/>
            </a:rPr>
            <a:t>Producto</a:t>
          </a:r>
          <a:endParaRPr lang="es-CO" sz="1100" b="1">
            <a:solidFill>
              <a:schemeClr val="accent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15</xdr:col>
      <xdr:colOff>152400</xdr:colOff>
      <xdr:row>5</xdr:row>
      <xdr:rowOff>83820</xdr:rowOff>
    </xdr:from>
    <xdr:to>
      <xdr:col>17</xdr:col>
      <xdr:colOff>99060</xdr:colOff>
      <xdr:row>6</xdr:row>
      <xdr:rowOff>175260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9410700" y="1097280"/>
          <a:ext cx="15316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 baseline="0">
              <a:solidFill>
                <a:schemeClr val="accent1"/>
              </a:solidFill>
              <a:latin typeface="Bahnschrift" panose="020B0502040204020203" pitchFamily="34" charset="0"/>
            </a:rPr>
            <a:t>Valor Ventas</a:t>
          </a:r>
          <a:endParaRPr lang="es-CO" sz="1100" b="1">
            <a:solidFill>
              <a:schemeClr val="accent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16</xdr:col>
      <xdr:colOff>769620</xdr:colOff>
      <xdr:row>5</xdr:row>
      <xdr:rowOff>91440</xdr:rowOff>
    </xdr:from>
    <xdr:to>
      <xdr:col>18</xdr:col>
      <xdr:colOff>327660</xdr:colOff>
      <xdr:row>7</xdr:row>
      <xdr:rowOff>0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0820400" y="1104900"/>
          <a:ext cx="1143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 baseline="0">
              <a:solidFill>
                <a:schemeClr val="accent1"/>
              </a:solidFill>
              <a:latin typeface="Bahnschrift" panose="020B0502040204020203" pitchFamily="34" charset="0"/>
            </a:rPr>
            <a:t>Unidades</a:t>
          </a:r>
          <a:endParaRPr lang="es-CO" sz="1100" b="1">
            <a:solidFill>
              <a:schemeClr val="accent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17</xdr:col>
      <xdr:colOff>632460</xdr:colOff>
      <xdr:row>5</xdr:row>
      <xdr:rowOff>83820</xdr:rowOff>
    </xdr:from>
    <xdr:to>
      <xdr:col>20</xdr:col>
      <xdr:colOff>358140</xdr:colOff>
      <xdr:row>6</xdr:row>
      <xdr:rowOff>175260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475720" y="1097280"/>
          <a:ext cx="15316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 baseline="0">
              <a:solidFill>
                <a:schemeClr val="accent1"/>
              </a:solidFill>
              <a:latin typeface="Bahnschrift" panose="020B0502040204020203" pitchFamily="34" charset="0"/>
            </a:rPr>
            <a:t>% Utilidad</a:t>
          </a:r>
          <a:endParaRPr lang="es-CO" sz="1100" b="1">
            <a:solidFill>
              <a:schemeClr val="accent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14</xdr:col>
      <xdr:colOff>7620</xdr:colOff>
      <xdr:row>6</xdr:row>
      <xdr:rowOff>152400</xdr:rowOff>
    </xdr:from>
    <xdr:to>
      <xdr:col>20</xdr:col>
      <xdr:colOff>45720</xdr:colOff>
      <xdr:row>6</xdr:row>
      <xdr:rowOff>152400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8473440" y="1348740"/>
          <a:ext cx="4221480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5</xdr:row>
      <xdr:rowOff>99060</xdr:rowOff>
    </xdr:from>
    <xdr:to>
      <xdr:col>20</xdr:col>
      <xdr:colOff>30480</xdr:colOff>
      <xdr:row>5</xdr:row>
      <xdr:rowOff>99060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8595360" y="1112520"/>
          <a:ext cx="4221480" cy="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</xdr:colOff>
      <xdr:row>3</xdr:row>
      <xdr:rowOff>76200</xdr:rowOff>
    </xdr:from>
    <xdr:to>
      <xdr:col>19</xdr:col>
      <xdr:colOff>213360</xdr:colOff>
      <xdr:row>5</xdr:row>
      <xdr:rowOff>45720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8229600" y="723900"/>
          <a:ext cx="4411980" cy="3352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200" b="1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t>TABLA</a:t>
          </a:r>
          <a:r>
            <a:rPr lang="es-CO" sz="1200" b="1" baseline="0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t> DE DATOS</a:t>
          </a:r>
          <a:endParaRPr lang="es-CO" sz="1200" b="1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9</xdr:col>
      <xdr:colOff>586740</xdr:colOff>
      <xdr:row>3</xdr:row>
      <xdr:rowOff>121920</xdr:rowOff>
    </xdr:from>
    <xdr:to>
      <xdr:col>10</xdr:col>
      <xdr:colOff>78840</xdr:colOff>
      <xdr:row>5</xdr:row>
      <xdr:rowOff>40740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416040" y="769620"/>
          <a:ext cx="284580" cy="284580"/>
        </a:xfrm>
        <a:prstGeom prst="ellipse">
          <a:avLst/>
        </a:prstGeom>
        <a:solidFill>
          <a:srgbClr val="FE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53340</xdr:colOff>
      <xdr:row>3</xdr:row>
      <xdr:rowOff>83820</xdr:rowOff>
    </xdr:from>
    <xdr:to>
      <xdr:col>11</xdr:col>
      <xdr:colOff>304800</xdr:colOff>
      <xdr:row>4</xdr:row>
      <xdr:rowOff>83820</xdr:rowOff>
    </xdr:to>
    <xdr:sp macro="" textlink="Data!L8">
      <xdr:nvSpPr>
        <xdr:cNvPr id="56" name="Cuadro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675120" y="731520"/>
          <a:ext cx="104394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CF559B6-F5D5-4E31-A2EF-57B5303C6D88}" type="TxLink">
            <a:rPr lang="en-US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/>
            <a:t>Utilidad &gt; 55%</a:t>
          </a:fld>
          <a:endParaRPr lang="es-CO" sz="900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10</xdr:col>
      <xdr:colOff>45720</xdr:colOff>
      <xdr:row>4</xdr:row>
      <xdr:rowOff>68580</xdr:rowOff>
    </xdr:from>
    <xdr:to>
      <xdr:col>11</xdr:col>
      <xdr:colOff>480060</xdr:colOff>
      <xdr:row>5</xdr:row>
      <xdr:rowOff>68580</xdr:rowOff>
    </xdr:to>
    <xdr:sp macro="" textlink="Data!L9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6667500" y="899160"/>
          <a:ext cx="122682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6A3E9CDF-16AA-4545-B511-7BF9FC402DED}" type="TxLink">
            <a:rPr lang="en-US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pPr marL="0" indent="0"/>
            <a:t>Ventas &gt; $5.500.000</a:t>
          </a:fld>
          <a:endParaRPr lang="es-CO" sz="900" b="0" i="1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670560</xdr:colOff>
      <xdr:row>26</xdr:row>
      <xdr:rowOff>144780</xdr:rowOff>
    </xdr:from>
    <xdr:to>
      <xdr:col>11</xdr:col>
      <xdr:colOff>449580</xdr:colOff>
      <xdr:row>27</xdr:row>
      <xdr:rowOff>175260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6499860" y="4998720"/>
          <a:ext cx="136398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sz="900" b="1" i="1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Eje</a:t>
          </a:r>
          <a:r>
            <a:rPr lang="en-US" sz="900" b="1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 Y</a:t>
          </a:r>
          <a:r>
            <a:rPr lang="en-US" sz="9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: Valor Ventas</a:t>
          </a:r>
          <a:endParaRPr lang="en-US" sz="900" b="0" i="1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640080</xdr:colOff>
      <xdr:row>27</xdr:row>
      <xdr:rowOff>137160</xdr:rowOff>
    </xdr:from>
    <xdr:to>
      <xdr:col>12</xdr:col>
      <xdr:colOff>38100</xdr:colOff>
      <xdr:row>30</xdr:row>
      <xdr:rowOff>0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469380" y="5173980"/>
          <a:ext cx="177546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sz="900" b="1" i="1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Tamaño</a:t>
          </a:r>
          <a:r>
            <a:rPr lang="en-US" sz="9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: Unidades </a:t>
          </a:r>
        </a:p>
        <a:p>
          <a:pPr marL="0" indent="0"/>
          <a:r>
            <a:rPr lang="en-US" sz="9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                 Vendidas</a:t>
          </a:r>
          <a:endParaRPr lang="en-US" sz="900" b="0" i="1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662940</xdr:colOff>
      <xdr:row>25</xdr:row>
      <xdr:rowOff>152400</xdr:rowOff>
    </xdr:from>
    <xdr:to>
      <xdr:col>11</xdr:col>
      <xdr:colOff>304800</xdr:colOff>
      <xdr:row>26</xdr:row>
      <xdr:rowOff>152400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492240" y="4823460"/>
          <a:ext cx="122682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sz="900" b="1" i="1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Eje</a:t>
          </a:r>
          <a:r>
            <a:rPr lang="en-US" sz="900" b="1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 X</a:t>
          </a:r>
          <a:r>
            <a:rPr lang="en-US" sz="9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+mn-ea"/>
              <a:cs typeface="Calibri"/>
            </a:rPr>
            <a:t>: % de Utilidad</a:t>
          </a:r>
          <a:endParaRPr lang="en-US" sz="900" b="0" i="1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57E6-2293-449B-A2E2-BE5A5C615A4F}">
  <dimension ref="B1:U28"/>
  <sheetViews>
    <sheetView showGridLines="0" showRowColHeaders="0" tabSelected="1" zoomScale="108" zoomScaleNormal="108" workbookViewId="0">
      <selection activeCell="C5" sqref="C5"/>
    </sheetView>
  </sheetViews>
  <sheetFormatPr baseColWidth="10" defaultRowHeight="14.4" x14ac:dyDescent="0.3"/>
  <cols>
    <col min="1" max="1" width="1.44140625" customWidth="1"/>
    <col min="2" max="2" width="2.6640625" customWidth="1"/>
    <col min="9" max="12" width="11.5546875" style="3"/>
    <col min="13" max="13" width="2.88671875" style="3" customWidth="1"/>
    <col min="14" max="14" width="0.88671875" style="3" customWidth="1"/>
    <col min="15" max="17" width="11.5546875" style="3"/>
    <col min="20" max="20" width="3.21875" customWidth="1"/>
  </cols>
  <sheetData>
    <row r="1" spans="2:21" ht="7.2" customHeight="1" x14ac:dyDescent="0.3"/>
    <row r="2" spans="2:21" ht="22.8" customHeight="1" x14ac:dyDescent="0.3">
      <c r="B2" s="7"/>
      <c r="C2" s="7"/>
      <c r="D2" s="4"/>
      <c r="E2" s="4"/>
      <c r="F2" s="4"/>
      <c r="G2" s="4"/>
      <c r="H2" s="4"/>
      <c r="I2" s="5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2">
        <v>55</v>
      </c>
    </row>
    <row r="3" spans="2:21" ht="21" customHeight="1" x14ac:dyDescent="0.3">
      <c r="B3" s="7"/>
      <c r="C3" s="7"/>
      <c r="D3" s="4"/>
      <c r="E3" s="4"/>
      <c r="F3" s="4"/>
      <c r="G3" s="4"/>
      <c r="H3" s="4"/>
      <c r="I3" s="5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2">
        <v>55</v>
      </c>
    </row>
    <row r="8" spans="2:21" x14ac:dyDescent="0.3">
      <c r="N8" s="2">
        <v>1</v>
      </c>
      <c r="O8" s="13" t="str">
        <f>VLOOKUP(N8,Data!$B$5:$G$55,3,0)</f>
        <v>Producto 1</v>
      </c>
      <c r="P8" s="14">
        <f>VLOOKUP(N8,Data!$B$5:$G$55,5,0)</f>
        <v>5489000</v>
      </c>
      <c r="Q8" s="15">
        <f>P8</f>
        <v>5489000</v>
      </c>
      <c r="R8" s="18">
        <f>VLOOKUP(N8,Data!$B$5:$G$55,6,0)</f>
        <v>9391</v>
      </c>
      <c r="S8" s="16">
        <f>VLOOKUP(N8,Data!$B$5:$G$55,4,0)</f>
        <v>0.43</v>
      </c>
      <c r="T8" s="11"/>
    </row>
    <row r="9" spans="2:21" x14ac:dyDescent="0.3">
      <c r="N9" s="2">
        <f>N8+1</f>
        <v>2</v>
      </c>
      <c r="O9" s="8" t="str">
        <f>VLOOKUP(N9,Data!$B$5:$G$55,3,0)</f>
        <v>Producto 2</v>
      </c>
      <c r="P9" s="9">
        <f>VLOOKUP(N9,Data!$B$5:$G$55,5,0)</f>
        <v>4165000</v>
      </c>
      <c r="Q9" s="12">
        <f t="shared" ref="Q9:Q27" si="0">P9</f>
        <v>4165000</v>
      </c>
      <c r="R9" s="19">
        <f>VLOOKUP(N9,Data!$B$5:$G$55,6,0)</f>
        <v>41122</v>
      </c>
      <c r="S9" s="17">
        <f>VLOOKUP(N9,Data!$B$5:$G$55,4,0)</f>
        <v>0.54</v>
      </c>
      <c r="T9" s="11"/>
    </row>
    <row r="10" spans="2:21" x14ac:dyDescent="0.3">
      <c r="N10" s="2">
        <f t="shared" ref="N10:N27" si="1">N9+1</f>
        <v>3</v>
      </c>
      <c r="O10" s="8" t="str">
        <f>VLOOKUP(N10,Data!$B$5:$G$55,3,0)</f>
        <v>Producto 3</v>
      </c>
      <c r="P10" s="9">
        <f>VLOOKUP(N10,Data!$B$5:$G$55,5,0)</f>
        <v>5487000</v>
      </c>
      <c r="Q10" s="12">
        <f t="shared" si="0"/>
        <v>5487000</v>
      </c>
      <c r="R10" s="19">
        <f>VLOOKUP(N10,Data!$B$5:$G$55,6,0)</f>
        <v>34164</v>
      </c>
      <c r="S10" s="17">
        <f>VLOOKUP(N10,Data!$B$5:$G$55,4,0)</f>
        <v>0.31</v>
      </c>
      <c r="T10" s="11"/>
    </row>
    <row r="11" spans="2:21" x14ac:dyDescent="0.3">
      <c r="N11" s="2">
        <f t="shared" si="1"/>
        <v>4</v>
      </c>
      <c r="O11" s="8" t="str">
        <f>VLOOKUP(N11,Data!$B$5:$G$55,3,0)</f>
        <v>Producto 4</v>
      </c>
      <c r="P11" s="9">
        <f>VLOOKUP(N11,Data!$B$5:$G$55,5,0)</f>
        <v>4950000</v>
      </c>
      <c r="Q11" s="12">
        <f t="shared" si="0"/>
        <v>4950000</v>
      </c>
      <c r="R11" s="19">
        <f>VLOOKUP(N11,Data!$B$5:$G$55,6,0)</f>
        <v>41872</v>
      </c>
      <c r="S11" s="17">
        <f>VLOOKUP(N11,Data!$B$5:$G$55,4,0)</f>
        <v>0.56000000000000005</v>
      </c>
      <c r="T11" s="11"/>
    </row>
    <row r="12" spans="2:21" x14ac:dyDescent="0.3">
      <c r="N12" s="2">
        <f t="shared" si="1"/>
        <v>5</v>
      </c>
      <c r="O12" s="8" t="str">
        <f>VLOOKUP(N12,Data!$B$5:$G$55,3,0)</f>
        <v>Producto 5</v>
      </c>
      <c r="P12" s="9">
        <f>VLOOKUP(N12,Data!$B$5:$G$55,5,0)</f>
        <v>3334000</v>
      </c>
      <c r="Q12" s="12">
        <f t="shared" si="0"/>
        <v>3334000</v>
      </c>
      <c r="R12" s="19">
        <f>VLOOKUP(N12,Data!$B$5:$G$55,6,0)</f>
        <v>15640</v>
      </c>
      <c r="S12" s="17">
        <f>VLOOKUP(N12,Data!$B$5:$G$55,4,0)</f>
        <v>0.45</v>
      </c>
      <c r="T12" s="11"/>
    </row>
    <row r="13" spans="2:21" x14ac:dyDescent="0.3">
      <c r="N13" s="2">
        <f t="shared" si="1"/>
        <v>6</v>
      </c>
      <c r="O13" s="8" t="str">
        <f>VLOOKUP(N13,Data!$B$5:$G$55,3,0)</f>
        <v>Producto 6</v>
      </c>
      <c r="P13" s="9">
        <f>VLOOKUP(N13,Data!$B$5:$G$55,5,0)</f>
        <v>6664000</v>
      </c>
      <c r="Q13" s="12">
        <f t="shared" si="0"/>
        <v>6664000</v>
      </c>
      <c r="R13" s="19">
        <f>VLOOKUP(N13,Data!$B$5:$G$55,6,0)</f>
        <v>19369</v>
      </c>
      <c r="S13" s="17">
        <f>VLOOKUP(N13,Data!$B$5:$G$55,4,0)</f>
        <v>0.35</v>
      </c>
      <c r="T13" s="11"/>
    </row>
    <row r="14" spans="2:21" x14ac:dyDescent="0.3">
      <c r="N14" s="2">
        <f t="shared" si="1"/>
        <v>7</v>
      </c>
      <c r="O14" s="8" t="str">
        <f>VLOOKUP(N14,Data!$B$5:$G$55,3,0)</f>
        <v>Producto 7</v>
      </c>
      <c r="P14" s="9">
        <f>VLOOKUP(N14,Data!$B$5:$G$55,5,0)</f>
        <v>4148000</v>
      </c>
      <c r="Q14" s="12">
        <f t="shared" si="0"/>
        <v>4148000</v>
      </c>
      <c r="R14" s="19">
        <f>VLOOKUP(N14,Data!$B$5:$G$55,6,0)</f>
        <v>24374</v>
      </c>
      <c r="S14" s="17">
        <f>VLOOKUP(N14,Data!$B$5:$G$55,4,0)</f>
        <v>0.49</v>
      </c>
      <c r="T14" s="11"/>
    </row>
    <row r="15" spans="2:21" x14ac:dyDescent="0.3">
      <c r="N15" s="2">
        <f t="shared" si="1"/>
        <v>8</v>
      </c>
      <c r="O15" s="8" t="str">
        <f>VLOOKUP(N15,Data!$B$5:$G$55,3,0)</f>
        <v>Producto 8</v>
      </c>
      <c r="P15" s="9">
        <f>VLOOKUP(N15,Data!$B$5:$G$55,5,0)</f>
        <v>6637000</v>
      </c>
      <c r="Q15" s="12">
        <f t="shared" si="0"/>
        <v>6637000</v>
      </c>
      <c r="R15" s="19">
        <f>VLOOKUP(N15,Data!$B$5:$G$55,6,0)</f>
        <v>3129</v>
      </c>
      <c r="S15" s="17">
        <f>VLOOKUP(N15,Data!$B$5:$G$55,4,0)</f>
        <v>0.71</v>
      </c>
      <c r="T15" s="11"/>
    </row>
    <row r="16" spans="2:21" x14ac:dyDescent="0.3">
      <c r="N16" s="2">
        <f t="shared" si="1"/>
        <v>9</v>
      </c>
      <c r="O16" s="8" t="str">
        <f>VLOOKUP(N16,Data!$B$5:$G$55,3,0)</f>
        <v>Producto 9</v>
      </c>
      <c r="P16" s="9">
        <f>VLOOKUP(N16,Data!$B$5:$G$55,5,0)</f>
        <v>1649000</v>
      </c>
      <c r="Q16" s="12">
        <f t="shared" si="0"/>
        <v>1649000</v>
      </c>
      <c r="R16" s="19">
        <f>VLOOKUP(N16,Data!$B$5:$G$55,6,0)</f>
        <v>19648</v>
      </c>
      <c r="S16" s="17">
        <f>VLOOKUP(N16,Data!$B$5:$G$55,4,0)</f>
        <v>0.1</v>
      </c>
      <c r="T16" s="11"/>
    </row>
    <row r="17" spans="14:20" x14ac:dyDescent="0.3">
      <c r="N17" s="2">
        <f t="shared" si="1"/>
        <v>10</v>
      </c>
      <c r="O17" s="8" t="str">
        <f>VLOOKUP(N17,Data!$B$5:$G$55,3,0)</f>
        <v>Producto 10</v>
      </c>
      <c r="P17" s="9">
        <f>VLOOKUP(N17,Data!$B$5:$G$55,5,0)</f>
        <v>3675000</v>
      </c>
      <c r="Q17" s="12">
        <f t="shared" si="0"/>
        <v>3675000</v>
      </c>
      <c r="R17" s="19">
        <f>VLOOKUP(N17,Data!$B$5:$G$55,6,0)</f>
        <v>19155</v>
      </c>
      <c r="S17" s="17">
        <f>VLOOKUP(N17,Data!$B$5:$G$55,4,0)</f>
        <v>0.44</v>
      </c>
      <c r="T17" s="11"/>
    </row>
    <row r="18" spans="14:20" x14ac:dyDescent="0.3">
      <c r="N18" s="2">
        <f t="shared" si="1"/>
        <v>11</v>
      </c>
      <c r="O18" s="8" t="str">
        <f>VLOOKUP(N18,Data!$B$5:$G$55,3,0)</f>
        <v>Producto 11</v>
      </c>
      <c r="P18" s="9">
        <f>VLOOKUP(N18,Data!$B$5:$G$55,5,0)</f>
        <v>5851000</v>
      </c>
      <c r="Q18" s="12">
        <f t="shared" si="0"/>
        <v>5851000</v>
      </c>
      <c r="R18" s="19">
        <f>VLOOKUP(N18,Data!$B$5:$G$55,6,0)</f>
        <v>15506</v>
      </c>
      <c r="S18" s="17">
        <f>VLOOKUP(N18,Data!$B$5:$G$55,4,0)</f>
        <v>0.44</v>
      </c>
      <c r="T18" s="11"/>
    </row>
    <row r="19" spans="14:20" x14ac:dyDescent="0.3">
      <c r="N19" s="2">
        <f t="shared" si="1"/>
        <v>12</v>
      </c>
      <c r="O19" s="8" t="str">
        <f>VLOOKUP(N19,Data!$B$5:$G$55,3,0)</f>
        <v>Producto 12</v>
      </c>
      <c r="P19" s="9">
        <f>VLOOKUP(N19,Data!$B$5:$G$55,5,0)</f>
        <v>9073000</v>
      </c>
      <c r="Q19" s="12">
        <f t="shared" si="0"/>
        <v>9073000</v>
      </c>
      <c r="R19" s="19">
        <f>VLOOKUP(N19,Data!$B$5:$G$55,6,0)</f>
        <v>44461</v>
      </c>
      <c r="S19" s="17">
        <f>VLOOKUP(N19,Data!$B$5:$G$55,4,0)</f>
        <v>0.91</v>
      </c>
      <c r="T19" s="11"/>
    </row>
    <row r="20" spans="14:20" x14ac:dyDescent="0.3">
      <c r="N20" s="2">
        <f t="shared" si="1"/>
        <v>13</v>
      </c>
      <c r="O20" s="8" t="str">
        <f>VLOOKUP(N20,Data!$B$5:$G$55,3,0)</f>
        <v>Producto 13</v>
      </c>
      <c r="P20" s="9">
        <f>VLOOKUP(N20,Data!$B$5:$G$55,5,0)</f>
        <v>5640000</v>
      </c>
      <c r="Q20" s="12">
        <f t="shared" si="0"/>
        <v>5640000</v>
      </c>
      <c r="R20" s="19">
        <f>VLOOKUP(N20,Data!$B$5:$G$55,6,0)</f>
        <v>24967</v>
      </c>
      <c r="S20" s="17">
        <f>VLOOKUP(N20,Data!$B$5:$G$55,4,0)</f>
        <v>0.93</v>
      </c>
      <c r="T20" s="11"/>
    </row>
    <row r="21" spans="14:20" x14ac:dyDescent="0.3">
      <c r="N21" s="2">
        <f t="shared" si="1"/>
        <v>14</v>
      </c>
      <c r="O21" s="8" t="str">
        <f>VLOOKUP(N21,Data!$B$5:$G$55,3,0)</f>
        <v>Producto 14</v>
      </c>
      <c r="P21" s="9">
        <f>VLOOKUP(N21,Data!$B$5:$G$55,5,0)</f>
        <v>4444000</v>
      </c>
      <c r="Q21" s="12">
        <f t="shared" si="0"/>
        <v>4444000</v>
      </c>
      <c r="R21" s="19">
        <f>VLOOKUP(N21,Data!$B$5:$G$55,6,0)</f>
        <v>18293</v>
      </c>
      <c r="S21" s="17">
        <f>VLOOKUP(N21,Data!$B$5:$G$55,4,0)</f>
        <v>0.48</v>
      </c>
      <c r="T21" s="11"/>
    </row>
    <row r="22" spans="14:20" x14ac:dyDescent="0.3">
      <c r="N22" s="2">
        <f t="shared" si="1"/>
        <v>15</v>
      </c>
      <c r="O22" s="8" t="str">
        <f>VLOOKUP(N22,Data!$B$5:$G$55,3,0)</f>
        <v>Producto 15</v>
      </c>
      <c r="P22" s="9">
        <f>VLOOKUP(N22,Data!$B$5:$G$55,5,0)</f>
        <v>3688000</v>
      </c>
      <c r="Q22" s="12">
        <f t="shared" si="0"/>
        <v>3688000</v>
      </c>
      <c r="R22" s="19">
        <f>VLOOKUP(N22,Data!$B$5:$G$55,6,0)</f>
        <v>43160</v>
      </c>
      <c r="S22" s="17">
        <f>VLOOKUP(N22,Data!$B$5:$G$55,4,0)</f>
        <v>0.79</v>
      </c>
      <c r="T22" s="11"/>
    </row>
    <row r="23" spans="14:20" x14ac:dyDescent="0.3">
      <c r="N23" s="2">
        <f t="shared" si="1"/>
        <v>16</v>
      </c>
      <c r="O23" s="8" t="str">
        <f>VLOOKUP(N23,Data!$B$5:$G$55,3,0)</f>
        <v>Producto 16</v>
      </c>
      <c r="P23" s="9">
        <f>VLOOKUP(N23,Data!$B$5:$G$55,5,0)</f>
        <v>8531000</v>
      </c>
      <c r="Q23" s="12">
        <f t="shared" si="0"/>
        <v>8531000</v>
      </c>
      <c r="R23" s="19">
        <f>VLOOKUP(N23,Data!$B$5:$G$55,6,0)</f>
        <v>3579</v>
      </c>
      <c r="S23" s="17">
        <f>VLOOKUP(N23,Data!$B$5:$G$55,4,0)</f>
        <v>0.17</v>
      </c>
      <c r="T23" s="11"/>
    </row>
    <row r="24" spans="14:20" x14ac:dyDescent="0.3">
      <c r="N24" s="2">
        <f t="shared" si="1"/>
        <v>17</v>
      </c>
      <c r="O24" s="8" t="str">
        <f>VLOOKUP(N24,Data!$B$5:$G$55,3,0)</f>
        <v>Producto 17</v>
      </c>
      <c r="P24" s="9">
        <f>VLOOKUP(N24,Data!$B$5:$G$55,5,0)</f>
        <v>7566000</v>
      </c>
      <c r="Q24" s="12">
        <f t="shared" si="0"/>
        <v>7566000</v>
      </c>
      <c r="R24" s="19">
        <f>VLOOKUP(N24,Data!$B$5:$G$55,6,0)</f>
        <v>4382</v>
      </c>
      <c r="S24" s="17">
        <f>VLOOKUP(N24,Data!$B$5:$G$55,4,0)</f>
        <v>0.23</v>
      </c>
      <c r="T24" s="11"/>
    </row>
    <row r="25" spans="14:20" x14ac:dyDescent="0.3">
      <c r="N25" s="2">
        <f t="shared" si="1"/>
        <v>18</v>
      </c>
      <c r="O25" s="8" t="str">
        <f>VLOOKUP(N25,Data!$B$5:$G$55,3,0)</f>
        <v>Producto 18</v>
      </c>
      <c r="P25" s="9">
        <f>VLOOKUP(N25,Data!$B$5:$G$55,5,0)</f>
        <v>6968000</v>
      </c>
      <c r="Q25" s="12">
        <f t="shared" si="0"/>
        <v>6968000</v>
      </c>
      <c r="R25" s="19">
        <f>VLOOKUP(N25,Data!$B$5:$G$55,6,0)</f>
        <v>41342</v>
      </c>
      <c r="S25" s="17">
        <f>VLOOKUP(N25,Data!$B$5:$G$55,4,0)</f>
        <v>0.28999999999999998</v>
      </c>
      <c r="T25" s="11"/>
    </row>
    <row r="26" spans="14:20" x14ac:dyDescent="0.3">
      <c r="N26" s="2">
        <f t="shared" si="1"/>
        <v>19</v>
      </c>
      <c r="O26" s="8" t="str">
        <f>VLOOKUP(N26,Data!$B$5:$G$55,3,0)</f>
        <v>Producto 19</v>
      </c>
      <c r="P26" s="9">
        <f>VLOOKUP(N26,Data!$B$5:$G$55,5,0)</f>
        <v>5907000</v>
      </c>
      <c r="Q26" s="12">
        <f t="shared" si="0"/>
        <v>5907000</v>
      </c>
      <c r="R26" s="19">
        <f>VLOOKUP(N26,Data!$B$5:$G$55,6,0)</f>
        <v>12234</v>
      </c>
      <c r="S26" s="17">
        <f>VLOOKUP(N26,Data!$B$5:$G$55,4,0)</f>
        <v>0.66</v>
      </c>
      <c r="T26" s="11"/>
    </row>
    <row r="27" spans="14:20" x14ac:dyDescent="0.3">
      <c r="N27" s="2">
        <f t="shared" si="1"/>
        <v>20</v>
      </c>
      <c r="O27" s="8" t="str">
        <f>VLOOKUP(N27,Data!$B$5:$G$55,3,0)</f>
        <v>Producto 20</v>
      </c>
      <c r="P27" s="9">
        <f>VLOOKUP(N27,Data!$B$5:$G$55,5,0)</f>
        <v>5485000</v>
      </c>
      <c r="Q27" s="12">
        <f t="shared" si="0"/>
        <v>5485000</v>
      </c>
      <c r="R27" s="19">
        <f>VLOOKUP(N27,Data!$B$5:$G$55,6,0)</f>
        <v>48590</v>
      </c>
      <c r="S27" s="17">
        <f>VLOOKUP(N27,Data!$B$5:$G$55,4,0)</f>
        <v>0.13</v>
      </c>
      <c r="T27" s="11"/>
    </row>
    <row r="28" spans="14:20" x14ac:dyDescent="0.3">
      <c r="T28" s="20" t="str">
        <f>"*Resumen Producto "&amp;N8&amp;" al "&amp;N27</f>
        <v>*Resumen Producto 1 al 20</v>
      </c>
    </row>
  </sheetData>
  <conditionalFormatting sqref="Q8:Q27">
    <cfRule type="dataBar" priority="3">
      <dataBar showValue="0">
        <cfvo type="min"/>
        <cfvo type="max"/>
        <color theme="3"/>
      </dataBar>
      <extLst>
        <ext xmlns:x14="http://schemas.microsoft.com/office/spreadsheetml/2009/9/main" uri="{B025F937-C7B1-47D3-B67F-A62EFF666E3E}">
          <x14:id>{28730E11-DE8F-491A-BAC8-DCFB2816FF61}</x14:id>
        </ext>
      </extLst>
    </cfRule>
  </conditionalFormatting>
  <conditionalFormatting sqref="S8:S27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1</xdr:col>
                    <xdr:colOff>7620</xdr:colOff>
                    <xdr:row>5</xdr:row>
                    <xdr:rowOff>144780</xdr:rowOff>
                  </from>
                  <to>
                    <xdr:col>2</xdr:col>
                    <xdr:colOff>22860</xdr:colOff>
                    <xdr:row>32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2</xdr:col>
                    <xdr:colOff>419100</xdr:colOff>
                    <xdr:row>31</xdr:row>
                    <xdr:rowOff>137160</xdr:rowOff>
                  </from>
                  <to>
                    <xdr:col>11</xdr:col>
                    <xdr:colOff>457200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croll Bar 3">
              <controlPr defaultSize="0" autoPict="0">
                <anchor moveWithCells="1">
                  <from>
                    <xdr:col>12</xdr:col>
                    <xdr:colOff>22860</xdr:colOff>
                    <xdr:row>5</xdr:row>
                    <xdr:rowOff>83820</xdr:rowOff>
                  </from>
                  <to>
                    <xdr:col>13</xdr:col>
                    <xdr:colOff>7620</xdr:colOff>
                    <xdr:row>26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730E11-DE8F-491A-BAC8-DCFB2816FF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Q8:Q27</xm:sqref>
        </x14:conditionalFormatting>
        <x14:conditionalFormatting xmlns:xm="http://schemas.microsoft.com/office/excel/2006/main">
          <x14:cfRule type="iconSet" priority="2" id="{67BEDC12-7CD8-4455-B816-A27D5A627C2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S8:S27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A58F-481F-49EE-B550-C662D4B85A10}">
  <dimension ref="B2:N56"/>
  <sheetViews>
    <sheetView showGridLines="0" workbookViewId="0">
      <selection activeCell="D5" sqref="D5"/>
    </sheetView>
  </sheetViews>
  <sheetFormatPr baseColWidth="10" defaultRowHeight="14.4" x14ac:dyDescent="0.3"/>
  <cols>
    <col min="1" max="1" width="3.5546875" customWidth="1"/>
    <col min="5" max="5" width="14.21875" customWidth="1"/>
    <col min="6" max="6" width="14.88671875" customWidth="1"/>
    <col min="7" max="7" width="19.109375" style="1" customWidth="1"/>
    <col min="12" max="12" width="9.33203125" customWidth="1"/>
    <col min="14" max="14" width="19" bestFit="1" customWidth="1"/>
  </cols>
  <sheetData>
    <row r="2" spans="2:14" ht="31.8" thickBot="1" x14ac:dyDescent="0.65">
      <c r="B2" s="23" t="s">
        <v>120</v>
      </c>
      <c r="C2" s="24"/>
      <c r="D2" s="24"/>
      <c r="E2" s="24"/>
      <c r="F2" s="24"/>
      <c r="G2" s="25"/>
      <c r="H2" s="24"/>
      <c r="I2" s="24"/>
      <c r="J2" s="24"/>
      <c r="K2" s="24"/>
      <c r="L2" s="24"/>
      <c r="M2" s="24"/>
      <c r="N2" s="24"/>
    </row>
    <row r="4" spans="2:14" x14ac:dyDescent="0.3">
      <c r="E4" s="21" t="s">
        <v>54</v>
      </c>
      <c r="F4" s="21" t="s">
        <v>55</v>
      </c>
      <c r="G4" s="22" t="s">
        <v>56</v>
      </c>
      <c r="H4" s="22" t="s">
        <v>111</v>
      </c>
      <c r="I4" s="22" t="s">
        <v>112</v>
      </c>
      <c r="L4" s="22" t="s">
        <v>115</v>
      </c>
      <c r="M4" s="22" t="s">
        <v>116</v>
      </c>
      <c r="N4" s="22" t="s">
        <v>117</v>
      </c>
    </row>
    <row r="5" spans="2:14" x14ac:dyDescent="0.3">
      <c r="B5" s="30" t="s">
        <v>110</v>
      </c>
      <c r="C5" s="30" t="s">
        <v>109</v>
      </c>
      <c r="D5" s="30" t="s">
        <v>50</v>
      </c>
      <c r="E5" s="30" t="s">
        <v>53</v>
      </c>
      <c r="F5" s="30" t="s">
        <v>51</v>
      </c>
      <c r="G5" s="31" t="s">
        <v>52</v>
      </c>
      <c r="H5" s="30" t="s">
        <v>57</v>
      </c>
      <c r="I5" s="30" t="s">
        <v>58</v>
      </c>
      <c r="K5" s="30" t="s">
        <v>113</v>
      </c>
      <c r="L5" s="11">
        <f>Gráfica!U2</f>
        <v>55</v>
      </c>
      <c r="M5" s="10">
        <f>L5/100</f>
        <v>0.55000000000000004</v>
      </c>
      <c r="N5" s="10">
        <f>1-M5</f>
        <v>0.44999999999999996</v>
      </c>
    </row>
    <row r="6" spans="2:14" x14ac:dyDescent="0.3">
      <c r="B6" s="11">
        <v>1</v>
      </c>
      <c r="C6" s="11" t="s">
        <v>59</v>
      </c>
      <c r="D6" s="11" t="s">
        <v>0</v>
      </c>
      <c r="E6" s="26">
        <v>0.43</v>
      </c>
      <c r="F6" s="27">
        <v>5489000</v>
      </c>
      <c r="G6" s="27">
        <v>9391</v>
      </c>
      <c r="H6" s="28" t="e">
        <f t="shared" ref="H6:H37" si="0">IF(AND(E6&gt;=$M$5,F6&gt;=$M$6),G6,NA())</f>
        <v>#N/A</v>
      </c>
      <c r="I6" s="28">
        <f>IF(ISNUMBER(H6),NA(),G6)</f>
        <v>9391</v>
      </c>
      <c r="K6" s="30" t="s">
        <v>114</v>
      </c>
      <c r="L6" s="11">
        <f>100-Gráfica!U3</f>
        <v>45</v>
      </c>
      <c r="M6" s="29">
        <f>(L6+10)*100000</f>
        <v>5500000</v>
      </c>
      <c r="N6" s="29">
        <f>10000000-M6</f>
        <v>4500000</v>
      </c>
    </row>
    <row r="7" spans="2:14" x14ac:dyDescent="0.3">
      <c r="B7" s="11">
        <f>B6+1</f>
        <v>2</v>
      </c>
      <c r="C7" s="11" t="s">
        <v>60</v>
      </c>
      <c r="D7" s="11" t="s">
        <v>1</v>
      </c>
      <c r="E7" s="26">
        <v>0.54</v>
      </c>
      <c r="F7" s="27">
        <v>4165000</v>
      </c>
      <c r="G7" s="27">
        <v>41122</v>
      </c>
      <c r="H7" s="28" t="e">
        <f t="shared" si="0"/>
        <v>#N/A</v>
      </c>
      <c r="I7" s="28">
        <f t="shared" ref="I7:I55" si="1">IF(ISNUMBER(H7),NA(),G7)</f>
        <v>41122</v>
      </c>
    </row>
    <row r="8" spans="2:14" x14ac:dyDescent="0.3">
      <c r="B8" s="11">
        <f t="shared" ref="B8:B55" si="2">B7+1</f>
        <v>3</v>
      </c>
      <c r="C8" s="11" t="s">
        <v>61</v>
      </c>
      <c r="D8" s="11" t="s">
        <v>2</v>
      </c>
      <c r="E8" s="26">
        <v>0.31</v>
      </c>
      <c r="F8" s="27">
        <v>5487000</v>
      </c>
      <c r="G8" s="27">
        <v>34164</v>
      </c>
      <c r="H8" s="28" t="e">
        <f t="shared" si="0"/>
        <v>#N/A</v>
      </c>
      <c r="I8" s="28">
        <f t="shared" si="1"/>
        <v>34164</v>
      </c>
      <c r="K8" s="30" t="s">
        <v>118</v>
      </c>
      <c r="L8" s="11" t="str">
        <f>"Utilidad &gt; "&amp;L5&amp;"%"</f>
        <v>Utilidad &gt; 55%</v>
      </c>
      <c r="M8" s="11"/>
    </row>
    <row r="9" spans="2:14" x14ac:dyDescent="0.3">
      <c r="B9" s="11">
        <f t="shared" si="2"/>
        <v>4</v>
      </c>
      <c r="C9" s="11" t="s">
        <v>62</v>
      </c>
      <c r="D9" s="11" t="s">
        <v>3</v>
      </c>
      <c r="E9" s="26">
        <v>0.56000000000000005</v>
      </c>
      <c r="F9" s="27">
        <v>4950000</v>
      </c>
      <c r="G9" s="27">
        <v>41872</v>
      </c>
      <c r="H9" s="28" t="e">
        <f t="shared" si="0"/>
        <v>#N/A</v>
      </c>
      <c r="I9" s="28">
        <f t="shared" si="1"/>
        <v>41872</v>
      </c>
      <c r="K9" s="30" t="s">
        <v>119</v>
      </c>
      <c r="L9" s="11" t="str">
        <f>"Ventas &gt; "&amp;TEXT(M6,"$#.#")</f>
        <v>Ventas &gt; $5.500.000</v>
      </c>
      <c r="M9" s="11"/>
    </row>
    <row r="10" spans="2:14" x14ac:dyDescent="0.3">
      <c r="B10" s="11">
        <f t="shared" si="2"/>
        <v>5</v>
      </c>
      <c r="C10" s="11" t="s">
        <v>63</v>
      </c>
      <c r="D10" s="11" t="s">
        <v>4</v>
      </c>
      <c r="E10" s="26">
        <v>0.45</v>
      </c>
      <c r="F10" s="27">
        <v>3334000</v>
      </c>
      <c r="G10" s="27">
        <v>15640</v>
      </c>
      <c r="H10" s="28" t="e">
        <f t="shared" si="0"/>
        <v>#N/A</v>
      </c>
      <c r="I10" s="28">
        <f t="shared" si="1"/>
        <v>15640</v>
      </c>
    </row>
    <row r="11" spans="2:14" x14ac:dyDescent="0.3">
      <c r="B11" s="11">
        <f t="shared" si="2"/>
        <v>6</v>
      </c>
      <c r="C11" s="11" t="s">
        <v>64</v>
      </c>
      <c r="D11" s="11" t="s">
        <v>5</v>
      </c>
      <c r="E11" s="26">
        <v>0.35</v>
      </c>
      <c r="F11" s="27">
        <v>6664000</v>
      </c>
      <c r="G11" s="27">
        <v>19369</v>
      </c>
      <c r="H11" s="28" t="e">
        <f t="shared" si="0"/>
        <v>#N/A</v>
      </c>
      <c r="I11" s="28">
        <f t="shared" si="1"/>
        <v>19369</v>
      </c>
    </row>
    <row r="12" spans="2:14" x14ac:dyDescent="0.3">
      <c r="B12" s="11">
        <f t="shared" si="2"/>
        <v>7</v>
      </c>
      <c r="C12" s="11" t="s">
        <v>65</v>
      </c>
      <c r="D12" s="11" t="s">
        <v>6</v>
      </c>
      <c r="E12" s="26">
        <v>0.49</v>
      </c>
      <c r="F12" s="27">
        <v>4148000</v>
      </c>
      <c r="G12" s="27">
        <v>24374</v>
      </c>
      <c r="H12" s="28" t="e">
        <f t="shared" si="0"/>
        <v>#N/A</v>
      </c>
      <c r="I12" s="28">
        <f t="shared" si="1"/>
        <v>24374</v>
      </c>
    </row>
    <row r="13" spans="2:14" x14ac:dyDescent="0.3">
      <c r="B13" s="11">
        <f t="shared" si="2"/>
        <v>8</v>
      </c>
      <c r="C13" s="11" t="s">
        <v>66</v>
      </c>
      <c r="D13" s="11" t="s">
        <v>7</v>
      </c>
      <c r="E13" s="26">
        <v>0.71</v>
      </c>
      <c r="F13" s="27">
        <v>6637000</v>
      </c>
      <c r="G13" s="27">
        <v>3129</v>
      </c>
      <c r="H13" s="28">
        <f t="shared" si="0"/>
        <v>3129</v>
      </c>
      <c r="I13" s="28" t="e">
        <f t="shared" si="1"/>
        <v>#N/A</v>
      </c>
    </row>
    <row r="14" spans="2:14" x14ac:dyDescent="0.3">
      <c r="B14" s="11">
        <f t="shared" si="2"/>
        <v>9</v>
      </c>
      <c r="C14" s="11" t="s">
        <v>67</v>
      </c>
      <c r="D14" s="11" t="s">
        <v>8</v>
      </c>
      <c r="E14" s="26">
        <v>0.1</v>
      </c>
      <c r="F14" s="27">
        <v>1649000</v>
      </c>
      <c r="G14" s="27">
        <v>19648</v>
      </c>
      <c r="H14" s="28" t="e">
        <f t="shared" si="0"/>
        <v>#N/A</v>
      </c>
      <c r="I14" s="28">
        <f t="shared" si="1"/>
        <v>19648</v>
      </c>
    </row>
    <row r="15" spans="2:14" x14ac:dyDescent="0.3">
      <c r="B15" s="11">
        <f t="shared" si="2"/>
        <v>10</v>
      </c>
      <c r="C15" s="11" t="s">
        <v>68</v>
      </c>
      <c r="D15" s="11" t="s">
        <v>9</v>
      </c>
      <c r="E15" s="26">
        <v>0.44</v>
      </c>
      <c r="F15" s="27">
        <v>3675000</v>
      </c>
      <c r="G15" s="27">
        <v>19155</v>
      </c>
      <c r="H15" s="28" t="e">
        <f t="shared" si="0"/>
        <v>#N/A</v>
      </c>
      <c r="I15" s="28">
        <f t="shared" si="1"/>
        <v>19155</v>
      </c>
    </row>
    <row r="16" spans="2:14" x14ac:dyDescent="0.3">
      <c r="B16" s="11">
        <f t="shared" si="2"/>
        <v>11</v>
      </c>
      <c r="C16" s="11" t="s">
        <v>69</v>
      </c>
      <c r="D16" s="11" t="s">
        <v>10</v>
      </c>
      <c r="E16" s="26">
        <v>0.44</v>
      </c>
      <c r="F16" s="27">
        <v>5851000</v>
      </c>
      <c r="G16" s="27">
        <v>15506</v>
      </c>
      <c r="H16" s="28" t="e">
        <f t="shared" si="0"/>
        <v>#N/A</v>
      </c>
      <c r="I16" s="28">
        <f t="shared" si="1"/>
        <v>15506</v>
      </c>
    </row>
    <row r="17" spans="2:9" x14ac:dyDescent="0.3">
      <c r="B17" s="11">
        <f t="shared" si="2"/>
        <v>12</v>
      </c>
      <c r="C17" s="11" t="s">
        <v>70</v>
      </c>
      <c r="D17" s="11" t="s">
        <v>11</v>
      </c>
      <c r="E17" s="26">
        <v>0.91</v>
      </c>
      <c r="F17" s="27">
        <v>9073000</v>
      </c>
      <c r="G17" s="27">
        <v>44461</v>
      </c>
      <c r="H17" s="28">
        <f t="shared" si="0"/>
        <v>44461</v>
      </c>
      <c r="I17" s="28" t="e">
        <f t="shared" si="1"/>
        <v>#N/A</v>
      </c>
    </row>
    <row r="18" spans="2:9" x14ac:dyDescent="0.3">
      <c r="B18" s="11">
        <f t="shared" si="2"/>
        <v>13</v>
      </c>
      <c r="C18" s="11" t="s">
        <v>71</v>
      </c>
      <c r="D18" s="11" t="s">
        <v>12</v>
      </c>
      <c r="E18" s="26">
        <v>0.93</v>
      </c>
      <c r="F18" s="27">
        <v>5640000</v>
      </c>
      <c r="G18" s="27">
        <v>24967</v>
      </c>
      <c r="H18" s="28">
        <f t="shared" si="0"/>
        <v>24967</v>
      </c>
      <c r="I18" s="28" t="e">
        <f t="shared" si="1"/>
        <v>#N/A</v>
      </c>
    </row>
    <row r="19" spans="2:9" x14ac:dyDescent="0.3">
      <c r="B19" s="11">
        <f t="shared" si="2"/>
        <v>14</v>
      </c>
      <c r="C19" s="11" t="s">
        <v>72</v>
      </c>
      <c r="D19" s="11" t="s">
        <v>13</v>
      </c>
      <c r="E19" s="26">
        <v>0.48</v>
      </c>
      <c r="F19" s="27">
        <v>4444000</v>
      </c>
      <c r="G19" s="27">
        <v>18293</v>
      </c>
      <c r="H19" s="28" t="e">
        <f t="shared" si="0"/>
        <v>#N/A</v>
      </c>
      <c r="I19" s="28">
        <f t="shared" si="1"/>
        <v>18293</v>
      </c>
    </row>
    <row r="20" spans="2:9" x14ac:dyDescent="0.3">
      <c r="B20" s="11">
        <f t="shared" si="2"/>
        <v>15</v>
      </c>
      <c r="C20" s="11" t="s">
        <v>73</v>
      </c>
      <c r="D20" s="11" t="s">
        <v>14</v>
      </c>
      <c r="E20" s="26">
        <v>0.79</v>
      </c>
      <c r="F20" s="27">
        <v>3688000</v>
      </c>
      <c r="G20" s="27">
        <v>43160</v>
      </c>
      <c r="H20" s="28" t="e">
        <f t="shared" si="0"/>
        <v>#N/A</v>
      </c>
      <c r="I20" s="28">
        <f t="shared" si="1"/>
        <v>43160</v>
      </c>
    </row>
    <row r="21" spans="2:9" x14ac:dyDescent="0.3">
      <c r="B21" s="11">
        <f t="shared" si="2"/>
        <v>16</v>
      </c>
      <c r="C21" s="11" t="s">
        <v>74</v>
      </c>
      <c r="D21" s="11" t="s">
        <v>15</v>
      </c>
      <c r="E21" s="26">
        <v>0.17</v>
      </c>
      <c r="F21" s="27">
        <v>8531000</v>
      </c>
      <c r="G21" s="27">
        <v>3579</v>
      </c>
      <c r="H21" s="28" t="e">
        <f t="shared" si="0"/>
        <v>#N/A</v>
      </c>
      <c r="I21" s="28">
        <f t="shared" si="1"/>
        <v>3579</v>
      </c>
    </row>
    <row r="22" spans="2:9" x14ac:dyDescent="0.3">
      <c r="B22" s="11">
        <f t="shared" si="2"/>
        <v>17</v>
      </c>
      <c r="C22" s="11" t="s">
        <v>75</v>
      </c>
      <c r="D22" s="11" t="s">
        <v>16</v>
      </c>
      <c r="E22" s="26">
        <v>0.23</v>
      </c>
      <c r="F22" s="27">
        <v>7566000</v>
      </c>
      <c r="G22" s="27">
        <v>4382</v>
      </c>
      <c r="H22" s="28" t="e">
        <f t="shared" si="0"/>
        <v>#N/A</v>
      </c>
      <c r="I22" s="28">
        <f t="shared" si="1"/>
        <v>4382</v>
      </c>
    </row>
    <row r="23" spans="2:9" x14ac:dyDescent="0.3">
      <c r="B23" s="11">
        <f t="shared" si="2"/>
        <v>18</v>
      </c>
      <c r="C23" s="11" t="s">
        <v>76</v>
      </c>
      <c r="D23" s="11" t="s">
        <v>17</v>
      </c>
      <c r="E23" s="26">
        <v>0.28999999999999998</v>
      </c>
      <c r="F23" s="27">
        <v>6968000</v>
      </c>
      <c r="G23" s="27">
        <v>41342</v>
      </c>
      <c r="H23" s="28" t="e">
        <f t="shared" si="0"/>
        <v>#N/A</v>
      </c>
      <c r="I23" s="28">
        <f t="shared" si="1"/>
        <v>41342</v>
      </c>
    </row>
    <row r="24" spans="2:9" x14ac:dyDescent="0.3">
      <c r="B24" s="11">
        <f t="shared" si="2"/>
        <v>19</v>
      </c>
      <c r="C24" s="11" t="s">
        <v>77</v>
      </c>
      <c r="D24" s="11" t="s">
        <v>18</v>
      </c>
      <c r="E24" s="26">
        <v>0.66</v>
      </c>
      <c r="F24" s="27">
        <v>5907000</v>
      </c>
      <c r="G24" s="27">
        <v>12234</v>
      </c>
      <c r="H24" s="28">
        <f t="shared" si="0"/>
        <v>12234</v>
      </c>
      <c r="I24" s="28" t="e">
        <f t="shared" si="1"/>
        <v>#N/A</v>
      </c>
    </row>
    <row r="25" spans="2:9" x14ac:dyDescent="0.3">
      <c r="B25" s="11">
        <f t="shared" si="2"/>
        <v>20</v>
      </c>
      <c r="C25" s="11" t="s">
        <v>78</v>
      </c>
      <c r="D25" s="11" t="s">
        <v>19</v>
      </c>
      <c r="E25" s="26">
        <v>0.13</v>
      </c>
      <c r="F25" s="27">
        <v>5485000</v>
      </c>
      <c r="G25" s="27">
        <v>48590</v>
      </c>
      <c r="H25" s="28" t="e">
        <f t="shared" si="0"/>
        <v>#N/A</v>
      </c>
      <c r="I25" s="28">
        <f t="shared" si="1"/>
        <v>48590</v>
      </c>
    </row>
    <row r="26" spans="2:9" x14ac:dyDescent="0.3">
      <c r="B26" s="11">
        <f t="shared" si="2"/>
        <v>21</v>
      </c>
      <c r="C26" s="11" t="s">
        <v>79</v>
      </c>
      <c r="D26" s="11" t="s">
        <v>20</v>
      </c>
      <c r="E26" s="26">
        <v>0.84</v>
      </c>
      <c r="F26" s="27">
        <v>4418000</v>
      </c>
      <c r="G26" s="27">
        <v>21129</v>
      </c>
      <c r="H26" s="28" t="e">
        <f t="shared" si="0"/>
        <v>#N/A</v>
      </c>
      <c r="I26" s="28">
        <f t="shared" si="1"/>
        <v>21129</v>
      </c>
    </row>
    <row r="27" spans="2:9" x14ac:dyDescent="0.3">
      <c r="B27" s="11">
        <f t="shared" si="2"/>
        <v>22</v>
      </c>
      <c r="C27" s="11" t="s">
        <v>80</v>
      </c>
      <c r="D27" s="11" t="s">
        <v>21</v>
      </c>
      <c r="E27" s="26">
        <v>0.56999999999999995</v>
      </c>
      <c r="F27" s="27">
        <v>1817000</v>
      </c>
      <c r="G27" s="27">
        <v>16550</v>
      </c>
      <c r="H27" s="28" t="e">
        <f t="shared" si="0"/>
        <v>#N/A</v>
      </c>
      <c r="I27" s="28">
        <f t="shared" si="1"/>
        <v>16550</v>
      </c>
    </row>
    <row r="28" spans="2:9" x14ac:dyDescent="0.3">
      <c r="B28" s="11">
        <f t="shared" si="2"/>
        <v>23</v>
      </c>
      <c r="C28" s="11" t="s">
        <v>81</v>
      </c>
      <c r="D28" s="11" t="s">
        <v>22</v>
      </c>
      <c r="E28" s="26">
        <v>0.82</v>
      </c>
      <c r="F28" s="27">
        <v>9568000</v>
      </c>
      <c r="G28" s="27">
        <v>35919</v>
      </c>
      <c r="H28" s="28">
        <f t="shared" si="0"/>
        <v>35919</v>
      </c>
      <c r="I28" s="28" t="e">
        <f t="shared" si="1"/>
        <v>#N/A</v>
      </c>
    </row>
    <row r="29" spans="2:9" x14ac:dyDescent="0.3">
      <c r="B29" s="11">
        <f t="shared" si="2"/>
        <v>24</v>
      </c>
      <c r="C29" s="11" t="s">
        <v>82</v>
      </c>
      <c r="D29" s="11" t="s">
        <v>23</v>
      </c>
      <c r="E29" s="26">
        <v>0.22</v>
      </c>
      <c r="F29" s="27">
        <v>4023000</v>
      </c>
      <c r="G29" s="27">
        <v>46530</v>
      </c>
      <c r="H29" s="28" t="e">
        <f t="shared" si="0"/>
        <v>#N/A</v>
      </c>
      <c r="I29" s="28">
        <f t="shared" si="1"/>
        <v>46530</v>
      </c>
    </row>
    <row r="30" spans="2:9" x14ac:dyDescent="0.3">
      <c r="B30" s="11">
        <f t="shared" si="2"/>
        <v>25</v>
      </c>
      <c r="C30" s="11" t="s">
        <v>83</v>
      </c>
      <c r="D30" s="11" t="s">
        <v>24</v>
      </c>
      <c r="E30" s="26">
        <v>0.86</v>
      </c>
      <c r="F30" s="27">
        <v>8067000</v>
      </c>
      <c r="G30" s="27">
        <v>45557</v>
      </c>
      <c r="H30" s="28">
        <f t="shared" si="0"/>
        <v>45557</v>
      </c>
      <c r="I30" s="28" t="e">
        <f t="shared" si="1"/>
        <v>#N/A</v>
      </c>
    </row>
    <row r="31" spans="2:9" x14ac:dyDescent="0.3">
      <c r="B31" s="11">
        <f t="shared" si="2"/>
        <v>26</v>
      </c>
      <c r="C31" s="11" t="s">
        <v>84</v>
      </c>
      <c r="D31" s="11" t="s">
        <v>25</v>
      </c>
      <c r="E31" s="26">
        <v>0.63</v>
      </c>
      <c r="F31" s="27">
        <v>9907000</v>
      </c>
      <c r="G31" s="27">
        <v>44336</v>
      </c>
      <c r="H31" s="28">
        <f t="shared" si="0"/>
        <v>44336</v>
      </c>
      <c r="I31" s="28" t="e">
        <f t="shared" si="1"/>
        <v>#N/A</v>
      </c>
    </row>
    <row r="32" spans="2:9" x14ac:dyDescent="0.3">
      <c r="B32" s="11">
        <f t="shared" si="2"/>
        <v>27</v>
      </c>
      <c r="C32" s="11" t="s">
        <v>85</v>
      </c>
      <c r="D32" s="11" t="s">
        <v>26</v>
      </c>
      <c r="E32" s="26">
        <v>0.39</v>
      </c>
      <c r="F32" s="27">
        <v>4542000</v>
      </c>
      <c r="G32" s="27">
        <v>10386</v>
      </c>
      <c r="H32" s="28" t="e">
        <f t="shared" si="0"/>
        <v>#N/A</v>
      </c>
      <c r="I32" s="28">
        <f t="shared" si="1"/>
        <v>10386</v>
      </c>
    </row>
    <row r="33" spans="2:9" x14ac:dyDescent="0.3">
      <c r="B33" s="11">
        <f t="shared" si="2"/>
        <v>28</v>
      </c>
      <c r="C33" s="11" t="s">
        <v>86</v>
      </c>
      <c r="D33" s="11" t="s">
        <v>27</v>
      </c>
      <c r="E33" s="26">
        <v>0.28999999999999998</v>
      </c>
      <c r="F33" s="27">
        <v>1415000</v>
      </c>
      <c r="G33" s="27">
        <v>43789</v>
      </c>
      <c r="H33" s="28" t="e">
        <f t="shared" si="0"/>
        <v>#N/A</v>
      </c>
      <c r="I33" s="28">
        <f t="shared" si="1"/>
        <v>43789</v>
      </c>
    </row>
    <row r="34" spans="2:9" x14ac:dyDescent="0.3">
      <c r="B34" s="11">
        <f t="shared" si="2"/>
        <v>29</v>
      </c>
      <c r="C34" s="11" t="s">
        <v>87</v>
      </c>
      <c r="D34" s="11" t="s">
        <v>28</v>
      </c>
      <c r="E34" s="26">
        <v>0.95</v>
      </c>
      <c r="F34" s="27">
        <v>7662000</v>
      </c>
      <c r="G34" s="27">
        <v>47418</v>
      </c>
      <c r="H34" s="28">
        <f t="shared" si="0"/>
        <v>47418</v>
      </c>
      <c r="I34" s="28" t="e">
        <f t="shared" si="1"/>
        <v>#N/A</v>
      </c>
    </row>
    <row r="35" spans="2:9" x14ac:dyDescent="0.3">
      <c r="B35" s="11">
        <f t="shared" si="2"/>
        <v>30</v>
      </c>
      <c r="C35" s="11" t="s">
        <v>88</v>
      </c>
      <c r="D35" s="11" t="s">
        <v>29</v>
      </c>
      <c r="E35" s="26">
        <v>0.45</v>
      </c>
      <c r="F35" s="27">
        <v>6262000</v>
      </c>
      <c r="G35" s="27">
        <v>13534</v>
      </c>
      <c r="H35" s="28" t="e">
        <f t="shared" si="0"/>
        <v>#N/A</v>
      </c>
      <c r="I35" s="28">
        <f t="shared" si="1"/>
        <v>13534</v>
      </c>
    </row>
    <row r="36" spans="2:9" x14ac:dyDescent="0.3">
      <c r="B36" s="11">
        <f t="shared" si="2"/>
        <v>31</v>
      </c>
      <c r="C36" s="11" t="s">
        <v>89</v>
      </c>
      <c r="D36" s="11" t="s">
        <v>30</v>
      </c>
      <c r="E36" s="26">
        <v>0.56999999999999995</v>
      </c>
      <c r="F36" s="27">
        <v>8042000</v>
      </c>
      <c r="G36" s="27">
        <v>29948</v>
      </c>
      <c r="H36" s="28">
        <f t="shared" si="0"/>
        <v>29948</v>
      </c>
      <c r="I36" s="28" t="e">
        <f t="shared" si="1"/>
        <v>#N/A</v>
      </c>
    </row>
    <row r="37" spans="2:9" x14ac:dyDescent="0.3">
      <c r="B37" s="11">
        <f t="shared" si="2"/>
        <v>32</v>
      </c>
      <c r="C37" s="11" t="s">
        <v>90</v>
      </c>
      <c r="D37" s="11" t="s">
        <v>31</v>
      </c>
      <c r="E37" s="26">
        <v>0.75</v>
      </c>
      <c r="F37" s="27">
        <v>9900000</v>
      </c>
      <c r="G37" s="27">
        <v>120000</v>
      </c>
      <c r="H37" s="28">
        <f t="shared" si="0"/>
        <v>120000</v>
      </c>
      <c r="I37" s="28" t="e">
        <f t="shared" si="1"/>
        <v>#N/A</v>
      </c>
    </row>
    <row r="38" spans="2:9" x14ac:dyDescent="0.3">
      <c r="B38" s="11">
        <f t="shared" si="2"/>
        <v>33</v>
      </c>
      <c r="C38" s="11" t="s">
        <v>91</v>
      </c>
      <c r="D38" s="11" t="s">
        <v>32</v>
      </c>
      <c r="E38" s="26">
        <v>0.79</v>
      </c>
      <c r="F38" s="27">
        <v>8563000</v>
      </c>
      <c r="G38" s="27">
        <v>31435</v>
      </c>
      <c r="H38" s="28">
        <f t="shared" ref="H38:H55" si="3">IF(AND(E38&gt;=$M$5,F38&gt;=$M$6),G38,NA())</f>
        <v>31435</v>
      </c>
      <c r="I38" s="28" t="e">
        <f t="shared" si="1"/>
        <v>#N/A</v>
      </c>
    </row>
    <row r="39" spans="2:9" x14ac:dyDescent="0.3">
      <c r="B39" s="11">
        <f t="shared" si="2"/>
        <v>34</v>
      </c>
      <c r="C39" s="11" t="s">
        <v>92</v>
      </c>
      <c r="D39" s="11" t="s">
        <v>33</v>
      </c>
      <c r="E39" s="26">
        <v>0.92</v>
      </c>
      <c r="F39" s="27">
        <v>3218000</v>
      </c>
      <c r="G39" s="27">
        <v>15170</v>
      </c>
      <c r="H39" s="28" t="e">
        <f t="shared" si="3"/>
        <v>#N/A</v>
      </c>
      <c r="I39" s="28">
        <f t="shared" si="1"/>
        <v>15170</v>
      </c>
    </row>
    <row r="40" spans="2:9" x14ac:dyDescent="0.3">
      <c r="B40" s="11">
        <f t="shared" si="2"/>
        <v>35</v>
      </c>
      <c r="C40" s="11" t="s">
        <v>93</v>
      </c>
      <c r="D40" s="11" t="s">
        <v>34</v>
      </c>
      <c r="E40" s="26">
        <v>0.81</v>
      </c>
      <c r="F40" s="27">
        <v>6269000</v>
      </c>
      <c r="G40" s="27">
        <v>17682</v>
      </c>
      <c r="H40" s="28">
        <f t="shared" si="3"/>
        <v>17682</v>
      </c>
      <c r="I40" s="28" t="e">
        <f t="shared" si="1"/>
        <v>#N/A</v>
      </c>
    </row>
    <row r="41" spans="2:9" x14ac:dyDescent="0.3">
      <c r="B41" s="11">
        <f t="shared" si="2"/>
        <v>36</v>
      </c>
      <c r="C41" s="11" t="s">
        <v>94</v>
      </c>
      <c r="D41" s="11" t="s">
        <v>35</v>
      </c>
      <c r="E41" s="26">
        <v>0.73</v>
      </c>
      <c r="F41" s="27">
        <v>5187000</v>
      </c>
      <c r="G41" s="27">
        <v>21284</v>
      </c>
      <c r="H41" s="28" t="e">
        <f t="shared" si="3"/>
        <v>#N/A</v>
      </c>
      <c r="I41" s="28">
        <f t="shared" si="1"/>
        <v>21284</v>
      </c>
    </row>
    <row r="42" spans="2:9" x14ac:dyDescent="0.3">
      <c r="B42" s="11">
        <f t="shared" si="2"/>
        <v>37</v>
      </c>
      <c r="C42" s="11" t="s">
        <v>95</v>
      </c>
      <c r="D42" s="11" t="s">
        <v>36</v>
      </c>
      <c r="E42" s="26">
        <v>0.53</v>
      </c>
      <c r="F42" s="27">
        <v>7811000</v>
      </c>
      <c r="G42" s="27">
        <v>31787</v>
      </c>
      <c r="H42" s="28" t="e">
        <f t="shared" si="3"/>
        <v>#N/A</v>
      </c>
      <c r="I42" s="28">
        <f t="shared" si="1"/>
        <v>31787</v>
      </c>
    </row>
    <row r="43" spans="2:9" x14ac:dyDescent="0.3">
      <c r="B43" s="11">
        <f t="shared" si="2"/>
        <v>38</v>
      </c>
      <c r="C43" s="11" t="s">
        <v>96</v>
      </c>
      <c r="D43" s="11" t="s">
        <v>37</v>
      </c>
      <c r="E43" s="26">
        <v>0.48</v>
      </c>
      <c r="F43" s="27">
        <v>5563000</v>
      </c>
      <c r="G43" s="27">
        <v>24080</v>
      </c>
      <c r="H43" s="28" t="e">
        <f t="shared" si="3"/>
        <v>#N/A</v>
      </c>
      <c r="I43" s="28">
        <f t="shared" si="1"/>
        <v>24080</v>
      </c>
    </row>
    <row r="44" spans="2:9" x14ac:dyDescent="0.3">
      <c r="B44" s="11">
        <f t="shared" si="2"/>
        <v>39</v>
      </c>
      <c r="C44" s="11" t="s">
        <v>97</v>
      </c>
      <c r="D44" s="11" t="s">
        <v>38</v>
      </c>
      <c r="E44" s="26">
        <v>0.17</v>
      </c>
      <c r="F44" s="27">
        <v>9539000</v>
      </c>
      <c r="G44" s="27">
        <v>37848</v>
      </c>
      <c r="H44" s="28" t="e">
        <f t="shared" si="3"/>
        <v>#N/A</v>
      </c>
      <c r="I44" s="28">
        <f t="shared" si="1"/>
        <v>37848</v>
      </c>
    </row>
    <row r="45" spans="2:9" x14ac:dyDescent="0.3">
      <c r="B45" s="11">
        <f t="shared" si="2"/>
        <v>40</v>
      </c>
      <c r="C45" s="11" t="s">
        <v>98</v>
      </c>
      <c r="D45" s="11" t="s">
        <v>39</v>
      </c>
      <c r="E45" s="26">
        <v>0.49</v>
      </c>
      <c r="F45" s="27">
        <v>7735000</v>
      </c>
      <c r="G45" s="27">
        <v>10681</v>
      </c>
      <c r="H45" s="28" t="e">
        <f t="shared" si="3"/>
        <v>#N/A</v>
      </c>
      <c r="I45" s="28">
        <f t="shared" si="1"/>
        <v>10681</v>
      </c>
    </row>
    <row r="46" spans="2:9" x14ac:dyDescent="0.3">
      <c r="B46" s="11">
        <f t="shared" si="2"/>
        <v>41</v>
      </c>
      <c r="C46" s="11" t="s">
        <v>99</v>
      </c>
      <c r="D46" s="11" t="s">
        <v>40</v>
      </c>
      <c r="E46" s="26">
        <v>0.57999999999999996</v>
      </c>
      <c r="F46" s="27">
        <v>6562000</v>
      </c>
      <c r="G46" s="27">
        <v>22678</v>
      </c>
      <c r="H46" s="28">
        <f t="shared" si="3"/>
        <v>22678</v>
      </c>
      <c r="I46" s="28" t="e">
        <f t="shared" si="1"/>
        <v>#N/A</v>
      </c>
    </row>
    <row r="47" spans="2:9" x14ac:dyDescent="0.3">
      <c r="B47" s="11">
        <f t="shared" si="2"/>
        <v>42</v>
      </c>
      <c r="C47" s="11" t="s">
        <v>100</v>
      </c>
      <c r="D47" s="11" t="s">
        <v>41</v>
      </c>
      <c r="E47" s="26">
        <v>0.59</v>
      </c>
      <c r="F47" s="27">
        <v>6173000</v>
      </c>
      <c r="G47" s="27">
        <v>19637</v>
      </c>
      <c r="H47" s="28">
        <f t="shared" si="3"/>
        <v>19637</v>
      </c>
      <c r="I47" s="28" t="e">
        <f t="shared" si="1"/>
        <v>#N/A</v>
      </c>
    </row>
    <row r="48" spans="2:9" x14ac:dyDescent="0.3">
      <c r="B48" s="11">
        <f t="shared" si="2"/>
        <v>43</v>
      </c>
      <c r="C48" s="11" t="s">
        <v>101</v>
      </c>
      <c r="D48" s="11" t="s">
        <v>42</v>
      </c>
      <c r="E48" s="26">
        <v>0.44</v>
      </c>
      <c r="F48" s="27">
        <v>9101000</v>
      </c>
      <c r="G48" s="27">
        <v>21914</v>
      </c>
      <c r="H48" s="28" t="e">
        <f t="shared" si="3"/>
        <v>#N/A</v>
      </c>
      <c r="I48" s="28">
        <f t="shared" si="1"/>
        <v>21914</v>
      </c>
    </row>
    <row r="49" spans="2:9" x14ac:dyDescent="0.3">
      <c r="B49" s="11">
        <f t="shared" si="2"/>
        <v>44</v>
      </c>
      <c r="C49" s="11" t="s">
        <v>102</v>
      </c>
      <c r="D49" s="11" t="s">
        <v>43</v>
      </c>
      <c r="E49" s="26">
        <v>0.92</v>
      </c>
      <c r="F49" s="27">
        <v>10000000</v>
      </c>
      <c r="G49" s="27">
        <v>12369</v>
      </c>
      <c r="H49" s="28">
        <f t="shared" si="3"/>
        <v>12369</v>
      </c>
      <c r="I49" s="28" t="e">
        <f t="shared" si="1"/>
        <v>#N/A</v>
      </c>
    </row>
    <row r="50" spans="2:9" x14ac:dyDescent="0.3">
      <c r="B50" s="11">
        <f t="shared" si="2"/>
        <v>45</v>
      </c>
      <c r="C50" s="11" t="s">
        <v>103</v>
      </c>
      <c r="D50" s="11" t="s">
        <v>44</v>
      </c>
      <c r="E50" s="26">
        <v>0.4</v>
      </c>
      <c r="F50" s="27">
        <v>8603000</v>
      </c>
      <c r="G50" s="27">
        <v>38015</v>
      </c>
      <c r="H50" s="28" t="e">
        <f t="shared" si="3"/>
        <v>#N/A</v>
      </c>
      <c r="I50" s="28">
        <f t="shared" si="1"/>
        <v>38015</v>
      </c>
    </row>
    <row r="51" spans="2:9" x14ac:dyDescent="0.3">
      <c r="B51" s="11">
        <f t="shared" si="2"/>
        <v>46</v>
      </c>
      <c r="C51" s="11" t="s">
        <v>104</v>
      </c>
      <c r="D51" s="11" t="s">
        <v>45</v>
      </c>
      <c r="E51" s="26">
        <v>0.63</v>
      </c>
      <c r="F51" s="27">
        <v>7989000</v>
      </c>
      <c r="G51" s="27">
        <v>33049</v>
      </c>
      <c r="H51" s="28">
        <f t="shared" si="3"/>
        <v>33049</v>
      </c>
      <c r="I51" s="28" t="e">
        <f t="shared" si="1"/>
        <v>#N/A</v>
      </c>
    </row>
    <row r="52" spans="2:9" x14ac:dyDescent="0.3">
      <c r="B52" s="11">
        <f t="shared" si="2"/>
        <v>47</v>
      </c>
      <c r="C52" s="11" t="s">
        <v>105</v>
      </c>
      <c r="D52" s="11" t="s">
        <v>46</v>
      </c>
      <c r="E52" s="26">
        <v>0.54</v>
      </c>
      <c r="F52" s="27">
        <v>3652000</v>
      </c>
      <c r="G52" s="27">
        <v>29736</v>
      </c>
      <c r="H52" s="28" t="e">
        <f t="shared" si="3"/>
        <v>#N/A</v>
      </c>
      <c r="I52" s="28">
        <f t="shared" si="1"/>
        <v>29736</v>
      </c>
    </row>
    <row r="53" spans="2:9" x14ac:dyDescent="0.3">
      <c r="B53" s="11">
        <f t="shared" si="2"/>
        <v>48</v>
      </c>
      <c r="C53" s="11" t="s">
        <v>106</v>
      </c>
      <c r="D53" s="11" t="s">
        <v>47</v>
      </c>
      <c r="E53" s="26">
        <v>0.69</v>
      </c>
      <c r="F53" s="27">
        <v>8235000</v>
      </c>
      <c r="G53" s="27">
        <v>40038</v>
      </c>
      <c r="H53" s="28">
        <f t="shared" si="3"/>
        <v>40038</v>
      </c>
      <c r="I53" s="28" t="e">
        <f t="shared" si="1"/>
        <v>#N/A</v>
      </c>
    </row>
    <row r="54" spans="2:9" x14ac:dyDescent="0.3">
      <c r="B54" s="11">
        <f t="shared" si="2"/>
        <v>49</v>
      </c>
      <c r="C54" s="11" t="s">
        <v>107</v>
      </c>
      <c r="D54" s="11" t="s">
        <v>48</v>
      </c>
      <c r="E54" s="26">
        <v>0.87</v>
      </c>
      <c r="F54" s="27">
        <v>7226000</v>
      </c>
      <c r="G54" s="27">
        <v>25809</v>
      </c>
      <c r="H54" s="28">
        <f t="shared" si="3"/>
        <v>25809</v>
      </c>
      <c r="I54" s="28" t="e">
        <f t="shared" si="1"/>
        <v>#N/A</v>
      </c>
    </row>
    <row r="55" spans="2:9" x14ac:dyDescent="0.3">
      <c r="B55" s="11">
        <f t="shared" si="2"/>
        <v>50</v>
      </c>
      <c r="C55" s="11" t="s">
        <v>108</v>
      </c>
      <c r="D55" s="11" t="s">
        <v>49</v>
      </c>
      <c r="E55" s="26">
        <v>0.63</v>
      </c>
      <c r="F55" s="27">
        <v>9231000</v>
      </c>
      <c r="G55" s="27">
        <v>32546</v>
      </c>
      <c r="H55" s="28">
        <f t="shared" si="3"/>
        <v>32546</v>
      </c>
      <c r="I55" s="28" t="e">
        <f t="shared" si="1"/>
        <v>#N/A</v>
      </c>
    </row>
    <row r="56" spans="2:9" x14ac:dyDescent="0.3">
      <c r="H56" s="1">
        <v>300000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7F2B-BEFB-4D6B-ACEE-1D83F40B8C51}">
  <sheetPr>
    <tabColor rgb="FFFE0000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Gráfica</vt:lpstr>
      <vt:lpstr>Data</vt:lpstr>
      <vt:lpstr>SUSCRIBETE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2022-01-26T00:42:16Z</dcterms:created>
  <dcterms:modified xsi:type="dcterms:W3CDTF">2022-01-29T18:39:10Z</dcterms:modified>
</cp:coreProperties>
</file>