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reas" sheetId="1" state="visible" r:id="rId2"/>
    <sheet name="recursos" sheetId="2" state="visible" r:id="rId3"/>
    <sheet name="tareas-ciclo1" sheetId="3" state="visible" r:id="rId4"/>
    <sheet name="recursos-ciclo1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<sst xmlns="http://schemas.openxmlformats.org/spreadsheetml/2006/main" count="114" uniqueCount="67">
  <si>
    <t>Id</t>
  </si>
  <si>
    <t>Nombre</t>
  </si>
  <si>
    <t>Pid</t>
  </si>
  <si>
    <t>Criterio de entrada</t>
  </si>
  <si>
    <t>Criterio de salida</t>
  </si>
  <si>
    <t>Total de horas estimadas</t>
  </si>
  <si>
    <t>Porcentaje individual de ganancias estimadas</t>
  </si>
  <si>
    <t>Semana</t>
  </si>
  <si>
    <t>Experimiento GitHub #1.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</si>
  <si>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</si>
  <si>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</si>
  <si>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</si>
  <si>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</si>
  <si>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</si>
  <si>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</si>
  <si>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</si>
  <si>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</si>
  <si>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</si>
  <si>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Experimiento Ruby on Rails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</si>
  <si>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</si>
  <si>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</si>
  <si>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</si>
  <si>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</si>
  <si>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</si>
  <si>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</si>
  <si>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</si>
  <si>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</si>
  <si>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</si>
  <si>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</si>
  <si>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</si>
  <si>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</si>
  <si>
    <t>Realizar el lanzamiento del ciclo #2 de TSPi.</t>
  </si>
  <si>
    <t>Definir la estrategía de desarrolo del ciclo #2 de TSPi.</t>
  </si>
  <si>
    <t>Elaborar el plan del ciclo #2 de TSPi.</t>
  </si>
  <si>
    <t>Crear el esquema del documento de arquitectura.</t>
  </si>
  <si>
    <t>Reunión de equipo para analizar la versión final del documento de requerimientos.</t>
  </si>
  <si>
    <t>Documentar las tácticas a utilizar para la arquitectura.</t>
  </si>
  <si>
    <t>Crear el borrador #1 del diagrama de contexto de la arquitectura.</t>
  </si>
  <si>
    <t>Crear el borrador #1 de la vista estática de la arquitectura.</t>
  </si>
  <si>
    <t>Crear el borrador #1 del documento de arquitecutra.</t>
  </si>
  <si>
    <t>Crear la agenda para la reunión #3 con el cliente.</t>
  </si>
  <si>
    <t>Reunión #3 con el cliente.</t>
  </si>
  <si>
    <t>Realizar la presentación de mitad de curso.</t>
  </si>
  <si>
    <t>Reunión de equipo para analizar la minuta de la reunión #3 con el cliente.</t>
  </si>
  <si>
    <t>Crear la versión final del diagrama de contexto de la arquitectura.</t>
  </si>
  <si>
    <t>Crear la versión final de la vista estática de la arquitectura.</t>
  </si>
  <si>
    <t>Crear la versión final de la vista dinámica de la arquitectura.</t>
  </si>
  <si>
    <t>Crear la versión final de la vista física de la arquitectura.</t>
  </si>
  <si>
    <t>Crear la versión final del documento de arquitectura.</t>
  </si>
  <si>
    <t>Crear la agenda para la reunión #4 con el cliente.</t>
  </si>
  <si>
    <t>Reunión #4 con el cliente.</t>
  </si>
  <si>
    <t>Fecha de Inicio</t>
  </si>
  <si>
    <t>Horas Disponibles</t>
  </si>
  <si>
    <t>Horas Estimadas</t>
  </si>
  <si>
    <t>Porcentaje Individual de Ganacias Estimadas</t>
  </si>
  <si>
    <t>Porcentaje Acumulado de Ganacias Estimadas</t>
  </si>
  <si>
    <t>Porcentaje Individual de Ganancias Obtenidas</t>
  </si>
  <si>
    <t>Porcentaje Acumulado de Ganancias Obtenidas</t>
  </si>
  <si>
    <t>Plan</t>
  </si>
  <si>
    <t>Realidad</t>
  </si>
  <si>
    <t>Team Leader</t>
  </si>
  <si>
    <t>Developer Manager</t>
  </si>
  <si>
    <t>Quality/Process Manager</t>
  </si>
  <si>
    <t>Planning Manager</t>
  </si>
  <si>
    <t>Support Manager</t>
  </si>
  <si>
    <t>Total de horas trabajadas</t>
  </si>
  <si>
    <t>Porcentaje individual de ganacias obtenidas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</si>
</sst>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420E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5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true"/>
    </xf>
    <xf applyAlignment="true" applyBorder="true" applyFont="true" applyProtection="false" borderId="0" fillId="0" fontId="4" numFmtId="165" xfId="0">
      <alignment horizontal="right" indent="0" shrinkToFit="false" textRotation="0" vertical="top" wrapText="true"/>
    </xf>
    <xf applyAlignment="true" applyBorder="true" applyFont="true" applyProtection="false" borderId="0" fillId="0" fontId="5" numFmtId="164" xfId="0">
      <alignment horizontal="right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6" xfId="0">
      <alignment horizontal="righ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tru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5" xfId="0"/>
    <xf applyAlignment="true" applyBorder="true" applyFont="true" applyProtection="false" borderId="1" fillId="2" fontId="5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1" fillId="0" fontId="4" numFmtId="167" xfId="0"/>
    <xf applyAlignment="false" applyBorder="true" applyFont="true" applyProtection="false" borderId="1" fillId="0" fontId="4" numFmtId="165" xfId="0"/>
    <xf applyAlignment="true" applyBorder="true" applyFont="true" applyProtection="false" borderId="0" fillId="0" fontId="4" numFmtId="164" xfId="0">
      <alignment horizontal="general" indent="0" shrinkToFit="false" textRotation="0" vertical="top" wrapText="true"/>
    </xf>
    <xf applyAlignment="true" applyBorder="false" applyFont="true" applyProtection="false" borderId="0" fillId="3" fontId="4" numFmtId="164" xfId="0">
      <alignment horizontal="right" indent="0" shrinkToFit="false" textRotation="0" vertical="top" wrapText="false"/>
    </xf>
    <xf applyAlignment="true" applyBorder="false" applyFont="true" applyProtection="false" borderId="0" fillId="3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5" xfId="0">
      <alignment horizontal="right" indent="0" shrinkToFit="false" textRotation="0" vertical="top" wrapText="false"/>
    </xf>
    <xf applyAlignment="true" applyBorder="true" applyFont="true" applyProtection="false" borderId="0" fillId="0" fontId="6" numFmtId="165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'recursos-ciclo1'!$F$1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'recursos-ciclo1'!$F$2:$F$4</c:f>
              <c:numCache>
                <c:formatCode>General</c:formatCode>
                <c:ptCount val="3"/>
                <c:pt idx="0">
                  <c:v>0.217522658610272</c:v>
                </c:pt>
                <c:pt idx="1">
                  <c:v>0.419939577039275</c:v>
                </c:pt>
                <c:pt idx="2">
                  <c:v>0.619335347432024</c:v>
                </c:pt>
              </c:numCache>
            </c:numRef>
          </c:val>
        </c:ser>
        <c:ser>
          <c:idx val="1"/>
          <c:order val="1"/>
          <c:tx>
            <c:strRef>
              <c:f>'recursos-ciclo1'!$H$1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'recursos-ciclo1'!$A$2:$A$4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'recursos-ciclo1'!$H$2:$H$4</c:f>
              <c:numCache>
                <c:formatCode>General</c:formatCode>
                <c:ptCount val="3"/>
                <c:pt idx="0">
                  <c:v>0.0936555891238671</c:v>
                </c:pt>
                <c:pt idx="1">
                  <c:v>0.175226586102719</c:v>
                </c:pt>
                <c:pt idx="2">
                  <c:v>0.392749244712991</c:v>
                </c:pt>
              </c:numCache>
            </c:numRef>
          </c:val>
        </c:ser>
        <c:marker val="1"/>
        <c:axId val="82622093"/>
        <c:axId val="85619649"/>
      </c:lineChart>
      <c:catAx>
        <c:axId val="82622093"/>
        <c:scaling>
          <c:orientation val="minMax"/>
        </c:scaling>
        <c:axPos val="b"/>
        <c:majorTickMark val="out"/>
        <c:minorTickMark val="none"/>
        <c:tickLblPos val="nextTo"/>
        <c:crossAx val="8561964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561964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262209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781920</xdr:colOff>
      <xdr:row>8</xdr:row>
      <xdr:rowOff>88200</xdr:rowOff>
    </xdr:from>
    <xdr:to>
      <xdr:col>6</xdr:col>
      <xdr:colOff>1036800</xdr:colOff>
      <xdr:row>23</xdr:row>
      <xdr:rowOff>90000</xdr:rowOff>
    </xdr:to>
    <xdr:graphicFrame>
      <xdr:nvGraphicFramePr>
        <xdr:cNvPr id="0" name=""/>
        <xdr:cNvGraphicFramePr/>
      </xdr:nvGraphicFramePr>
      <xdr:xfrm>
        <a:off x="781920" y="1807560"/>
        <a:ext cx="7894440" cy="26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3" activeCellId="0" pane="topLeft" sqref="E3"/>
    </sheetView>
  </sheetViews>
  <cols>
    <col collapsed="false" hidden="false" max="1" min="1" style="1" width="11.8117647058824"/>
    <col collapsed="false" hidden="false" max="2" min="2" style="2" width="39.8666666666667"/>
    <col collapsed="false" hidden="false" max="3" min="3" style="1" width="11.8117647058824"/>
    <col collapsed="false" hidden="false" max="5" min="4" style="2" width="39.8666666666667"/>
    <col collapsed="false" hidden="false" max="6" min="6" style="1" width="21.2549019607843"/>
    <col collapsed="false" hidden="false" max="7" min="7" style="3" width="21.2549019607843"/>
    <col collapsed="false" hidden="false" max="8" min="8" style="1" width="11.8117647058824"/>
    <col collapsed="false" hidden="false" max="1025" min="9" style="4" width="11.8117647058824"/>
  </cols>
  <sheetData>
    <row collapsed="false" customFormat="false" customHeight="false" hidden="false" ht="14.95" outlineLevel="0" r="1">
      <c r="A1" s="5"/>
      <c r="B1" s="6"/>
      <c r="C1" s="5"/>
      <c r="D1" s="7"/>
      <c r="E1" s="7"/>
      <c r="F1" s="8" t="n">
        <f aca="false">SUM(F3:F45)</f>
        <v>165.5</v>
      </c>
      <c r="G1" s="9" t="inlineStr">
        <f aca="false">SUM(G3:G45)</f>
        <is>
          <t/>
        </is>
      </c>
      <c r="H1" s="10"/>
    </row>
    <row collapsed="false" customFormat="false" customHeight="false" hidden="false" ht="39.15" outlineLevel="0" r="2">
      <c r="A2" s="11" t="s">
        <v>0</v>
      </c>
      <c r="B2" s="12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3" t="s">
        <v>6</v>
      </c>
      <c r="H2" s="11" t="s">
        <v>7</v>
      </c>
    </row>
    <row collapsed="false" customFormat="false" customHeight="false" hidden="false" ht="14.15" outlineLevel="0" r="3">
      <c r="A3" s="14" t="n">
        <v>1</v>
      </c>
      <c r="B3" s="15" t="s">
        <v>8</v>
      </c>
      <c r="C3" s="14"/>
      <c r="D3" s="15"/>
      <c r="E3" s="15"/>
      <c r="F3" s="8" t="n">
        <f aca="false">1.5*5</f>
        <v>7.5</v>
      </c>
      <c r="G3" s="9" t="n">
        <f aca="false">F3/F1</f>
        <v>0.0453172205438066</v>
      </c>
      <c r="H3" s="14" t="n">
        <v>1</v>
      </c>
    </row>
    <row collapsed="false" customFormat="false" customHeight="false" hidden="false" ht="14.15" outlineLevel="0" r="4">
      <c r="A4" s="14" t="n">
        <v>2</v>
      </c>
      <c r="B4" s="15" t="s">
        <v>9</v>
      </c>
      <c r="C4" s="14"/>
      <c r="D4" s="15"/>
      <c r="E4" s="15"/>
      <c r="F4" s="8" t="n">
        <v>5</v>
      </c>
      <c r="G4" s="9" t="n">
        <f aca="false">F4/F1</f>
        <v>0.0302114803625378</v>
      </c>
      <c r="H4" s="14" t="n">
        <v>1</v>
      </c>
    </row>
    <row collapsed="false" customFormat="false" customHeight="false" hidden="false" ht="26.65" outlineLevel="0" r="5">
      <c r="A5" s="14" t="n">
        <v>3</v>
      </c>
      <c r="B5" s="15" t="s">
        <v>10</v>
      </c>
      <c r="C5" s="14"/>
      <c r="D5" s="15"/>
      <c r="E5" s="15"/>
      <c r="F5" s="8" t="n">
        <v>5</v>
      </c>
      <c r="G5" s="9" t="n">
        <f aca="false">F5/F1</f>
        <v>0.0302114803625378</v>
      </c>
      <c r="H5" s="14" t="n">
        <v>1</v>
      </c>
    </row>
    <row collapsed="false" customFormat="false" customHeight="false" hidden="false" ht="14.15" outlineLevel="0" r="6">
      <c r="A6" s="14" t="n">
        <v>4</v>
      </c>
      <c r="B6" s="15" t="s">
        <v>11</v>
      </c>
      <c r="C6" s="14"/>
      <c r="D6" s="15"/>
      <c r="E6" s="15"/>
      <c r="F6" s="8" t="n">
        <v>2</v>
      </c>
      <c r="G6" s="9" t="n">
        <f aca="false">F6/F1</f>
        <v>0.0120845921450151</v>
      </c>
      <c r="H6" s="14" t="n">
        <v>1</v>
      </c>
    </row>
    <row collapsed="false" customFormat="true" customHeight="false" hidden="false" ht="26.65" outlineLevel="0" r="7" s="20">
      <c r="A7" s="14" t="n">
        <v>5</v>
      </c>
      <c r="B7" s="16" t="s">
        <v>12</v>
      </c>
      <c r="C7" s="17"/>
      <c r="D7" s="16"/>
      <c r="E7" s="16"/>
      <c r="F7" s="18" t="n">
        <v>0.5</v>
      </c>
      <c r="G7" s="9" t="n">
        <f aca="false">F7/F1</f>
        <v>0.00302114803625378</v>
      </c>
      <c r="H7" s="19" t="n">
        <v>1</v>
      </c>
      <c r="K7" s="4"/>
      <c r="L7" s="4"/>
    </row>
    <row collapsed="false" customFormat="true" customHeight="false" hidden="false" ht="26.65" outlineLevel="0" r="8" s="20">
      <c r="A8" s="14" t="n">
        <v>6</v>
      </c>
      <c r="B8" s="16" t="s">
        <v>13</v>
      </c>
      <c r="C8" s="17"/>
      <c r="D8" s="16"/>
      <c r="E8" s="16"/>
      <c r="F8" s="18" t="n">
        <v>0.5</v>
      </c>
      <c r="G8" s="9" t="n">
        <f aca="false">F8/F1</f>
        <v>0.00302114803625378</v>
      </c>
      <c r="H8" s="18" t="n">
        <v>1</v>
      </c>
      <c r="L8" s="4"/>
    </row>
    <row collapsed="false" customFormat="true" customHeight="false" hidden="false" ht="14.15" outlineLevel="0" r="9" s="20">
      <c r="A9" s="14" t="n">
        <v>7</v>
      </c>
      <c r="B9" s="16" t="s">
        <v>14</v>
      </c>
      <c r="C9" s="17"/>
      <c r="D9" s="16"/>
      <c r="E9" s="16"/>
      <c r="F9" s="18" t="n">
        <v>0.5</v>
      </c>
      <c r="G9" s="9" t="n">
        <f aca="false">F9/F1</f>
        <v>0.00302114803625378</v>
      </c>
      <c r="H9" s="18" t="n">
        <v>1</v>
      </c>
      <c r="L9" s="4"/>
    </row>
    <row collapsed="false" customFormat="true" customHeight="false" hidden="false" ht="14.15" outlineLevel="0" r="10" s="20">
      <c r="A10" s="14" t="n">
        <v>8</v>
      </c>
      <c r="B10" s="16" t="s">
        <v>15</v>
      </c>
      <c r="C10" s="17"/>
      <c r="D10" s="16"/>
      <c r="E10" s="16"/>
      <c r="F10" s="18" t="n">
        <v>2</v>
      </c>
      <c r="G10" s="9" t="n">
        <f aca="false">F10/F1</f>
        <v>0.0120845921450151</v>
      </c>
      <c r="H10" s="18" t="n">
        <v>1</v>
      </c>
      <c r="L10" s="4"/>
    </row>
    <row collapsed="false" customFormat="true" customHeight="false" hidden="false" ht="26.65" outlineLevel="0" r="11" s="20">
      <c r="A11" s="14" t="n">
        <v>9</v>
      </c>
      <c r="B11" s="16" t="s">
        <v>16</v>
      </c>
      <c r="C11" s="17"/>
      <c r="D11" s="16"/>
      <c r="E11" s="16"/>
      <c r="F11" s="18" t="n">
        <v>3</v>
      </c>
      <c r="G11" s="9" t="n">
        <f aca="false">F11/F1</f>
        <v>0.0181268882175227</v>
      </c>
      <c r="H11" s="18" t="n">
        <v>1</v>
      </c>
    </row>
    <row collapsed="false" customFormat="true" customHeight="false" hidden="false" ht="14.15" outlineLevel="0" r="12" s="20">
      <c r="A12" s="14" t="n">
        <v>10</v>
      </c>
      <c r="B12" s="16" t="s">
        <v>17</v>
      </c>
      <c r="C12" s="17"/>
      <c r="D12" s="16"/>
      <c r="E12" s="16"/>
      <c r="F12" s="18" t="n">
        <v>10</v>
      </c>
      <c r="G12" s="9" t="n">
        <f aca="false">F12/F1</f>
        <v>0.0604229607250755</v>
      </c>
      <c r="H12" s="18" t="n">
        <v>1</v>
      </c>
    </row>
    <row collapsed="false" customFormat="false" customHeight="false" hidden="false" ht="14.15" outlineLevel="0" r="13">
      <c r="A13" s="14" t="n">
        <v>11</v>
      </c>
      <c r="B13" s="2" t="s">
        <v>18</v>
      </c>
      <c r="F13" s="1" t="n">
        <v>15</v>
      </c>
      <c r="G13" s="3" t="n">
        <f aca="false">F13/F1</f>
        <v>0.0906344410876133</v>
      </c>
      <c r="H13" s="1" t="n">
        <v>2</v>
      </c>
    </row>
    <row collapsed="false" customFormat="true" customHeight="false" hidden="false" ht="26.65" outlineLevel="0" r="14" s="20">
      <c r="A14" s="14" t="n">
        <v>12</v>
      </c>
      <c r="B14" s="16" t="s">
        <v>19</v>
      </c>
      <c r="C14" s="17"/>
      <c r="D14" s="16"/>
      <c r="E14" s="16"/>
      <c r="F14" s="18" t="n">
        <v>10</v>
      </c>
      <c r="G14" s="9" t="n">
        <f aca="false">F14/F1</f>
        <v>0.0604229607250755</v>
      </c>
      <c r="H14" s="18" t="n">
        <v>2</v>
      </c>
    </row>
    <row collapsed="false" customFormat="true" customHeight="false" hidden="false" ht="26.65" outlineLevel="0" r="15" s="20">
      <c r="A15" s="14" t="n">
        <v>13</v>
      </c>
      <c r="B15" s="16" t="s">
        <v>20</v>
      </c>
      <c r="C15" s="17"/>
      <c r="D15" s="16"/>
      <c r="E15" s="16"/>
      <c r="F15" s="18" t="n">
        <v>2</v>
      </c>
      <c r="G15" s="9" t="n">
        <f aca="false">F15/F1</f>
        <v>0.0120845921450151</v>
      </c>
      <c r="H15" s="18" t="n">
        <v>2</v>
      </c>
    </row>
    <row collapsed="false" customFormat="true" customHeight="false" hidden="false" ht="26.65" outlineLevel="0" r="16" s="20">
      <c r="A16" s="14" t="n">
        <v>14</v>
      </c>
      <c r="B16" s="16" t="s">
        <v>21</v>
      </c>
      <c r="C16" s="17"/>
      <c r="D16" s="16"/>
      <c r="E16" s="16"/>
      <c r="F16" s="18" t="n">
        <v>2</v>
      </c>
      <c r="G16" s="9" t="n">
        <f aca="false">F16/F1</f>
        <v>0.0120845921450151</v>
      </c>
      <c r="H16" s="18" t="n">
        <v>2</v>
      </c>
    </row>
    <row collapsed="false" customFormat="true" customHeight="false" hidden="false" ht="26.65" outlineLevel="0" r="17" s="20">
      <c r="A17" s="14" t="n">
        <v>15</v>
      </c>
      <c r="B17" s="16" t="s">
        <v>22</v>
      </c>
      <c r="C17" s="17"/>
      <c r="D17" s="16"/>
      <c r="E17" s="16"/>
      <c r="F17" s="18" t="n">
        <v>4</v>
      </c>
      <c r="G17" s="9" t="n">
        <f aca="false">F17/F1</f>
        <v>0.0241691842900302</v>
      </c>
      <c r="H17" s="18" t="n">
        <v>2</v>
      </c>
    </row>
    <row collapsed="false" customFormat="true" customHeight="false" hidden="false" ht="14.15" outlineLevel="0" r="18" s="20">
      <c r="A18" s="14" t="n">
        <v>16</v>
      </c>
      <c r="B18" s="16" t="s">
        <v>23</v>
      </c>
      <c r="C18" s="17"/>
      <c r="D18" s="16"/>
      <c r="E18" s="16"/>
      <c r="F18" s="18" t="n">
        <v>0.5</v>
      </c>
      <c r="G18" s="9" t="n">
        <f aca="false">F18/F1</f>
        <v>0.00302114803625378</v>
      </c>
      <c r="H18" s="18" t="n">
        <v>2</v>
      </c>
    </row>
    <row collapsed="false" customFormat="true" customHeight="false" hidden="false" ht="14.15" outlineLevel="0" r="19" s="20">
      <c r="A19" s="14" t="n">
        <v>17</v>
      </c>
      <c r="B19" s="16" t="s">
        <v>24</v>
      </c>
      <c r="C19" s="17"/>
      <c r="D19" s="16"/>
      <c r="E19" s="16"/>
      <c r="F19" s="18" t="n">
        <v>2</v>
      </c>
      <c r="G19" s="9" t="n">
        <f aca="false">F19/F1</f>
        <v>0.0120845921450151</v>
      </c>
      <c r="H19" s="18" t="n">
        <v>3</v>
      </c>
    </row>
    <row collapsed="false" customFormat="true" customHeight="false" hidden="false" ht="26.65" outlineLevel="0" r="20" s="20">
      <c r="A20" s="14" t="n">
        <v>18</v>
      </c>
      <c r="B20" s="16" t="s">
        <v>25</v>
      </c>
      <c r="C20" s="17"/>
      <c r="D20" s="16"/>
      <c r="E20" s="16"/>
      <c r="F20" s="18" t="n">
        <v>10</v>
      </c>
      <c r="G20" s="9" t="n">
        <f aca="false">F20/F1</f>
        <v>0.0604229607250755</v>
      </c>
      <c r="H20" s="18" t="n">
        <v>3</v>
      </c>
    </row>
    <row collapsed="false" customFormat="false" customHeight="false" hidden="false" ht="26.65" outlineLevel="0" r="21">
      <c r="A21" s="14" t="n">
        <v>19</v>
      </c>
      <c r="B21" s="2" t="s">
        <v>26</v>
      </c>
      <c r="F21" s="1" t="n">
        <v>2</v>
      </c>
      <c r="G21" s="9" t="n">
        <f aca="false">F21/F1</f>
        <v>0.0120845921450151</v>
      </c>
      <c r="H21" s="1" t="n">
        <v>3</v>
      </c>
    </row>
    <row collapsed="false" customFormat="false" customHeight="false" hidden="false" ht="14.15" outlineLevel="0" r="22">
      <c r="A22" s="14" t="n">
        <v>20</v>
      </c>
      <c r="B22" s="2" t="s">
        <v>27</v>
      </c>
      <c r="F22" s="1" t="n">
        <v>3</v>
      </c>
      <c r="G22" s="9" t="n">
        <f aca="false">F22/F1</f>
        <v>0.0181268882175227</v>
      </c>
      <c r="H22" s="1" t="n">
        <v>3</v>
      </c>
    </row>
    <row collapsed="false" customFormat="false" customHeight="false" hidden="false" ht="26.65" outlineLevel="0" r="23">
      <c r="A23" s="14" t="n">
        <v>21</v>
      </c>
      <c r="B23" s="2" t="s">
        <v>28</v>
      </c>
      <c r="F23" s="1" t="n">
        <v>2</v>
      </c>
      <c r="G23" s="9" t="n">
        <f aca="false">F23/F1</f>
        <v>0.0120845921450151</v>
      </c>
      <c r="H23" s="1" t="n">
        <v>3</v>
      </c>
    </row>
    <row collapsed="false" customFormat="false" customHeight="false" hidden="false" ht="26.65" outlineLevel="0" r="24">
      <c r="A24" s="14" t="n">
        <v>22</v>
      </c>
      <c r="B24" s="2" t="s">
        <v>29</v>
      </c>
      <c r="F24" s="1" t="n">
        <v>4</v>
      </c>
      <c r="G24" s="9" t="n">
        <f aca="false">F24/F1</f>
        <v>0.0241691842900302</v>
      </c>
      <c r="H24" s="1" t="n">
        <v>3</v>
      </c>
    </row>
    <row collapsed="false" customFormat="false" customHeight="false" hidden="false" ht="14.15" outlineLevel="0" r="25">
      <c r="A25" s="14" t="n">
        <v>23</v>
      </c>
      <c r="B25" s="16" t="s">
        <v>30</v>
      </c>
      <c r="F25" s="1" t="n">
        <v>5</v>
      </c>
      <c r="G25" s="9" t="n">
        <f aca="false">F25/F1</f>
        <v>0.0302114803625378</v>
      </c>
      <c r="H25" s="1" t="n">
        <v>3</v>
      </c>
    </row>
    <row collapsed="false" customFormat="false" customHeight="false" hidden="false" ht="14.15" outlineLevel="0" r="26">
      <c r="A26" s="14" t="n">
        <v>24</v>
      </c>
      <c r="B26" s="16" t="s">
        <v>31</v>
      </c>
      <c r="F26" s="1" t="n">
        <v>5</v>
      </c>
      <c r="G26" s="9" t="n">
        <f aca="false">F26/F1</f>
        <v>0.0302114803625378</v>
      </c>
      <c r="H26" s="1" t="n">
        <v>3</v>
      </c>
    </row>
    <row collapsed="false" customFormat="false" customHeight="false" hidden="false" ht="26.65" outlineLevel="0" r="27">
      <c r="A27" s="14" t="n">
        <v>25</v>
      </c>
      <c r="B27" s="2" t="s">
        <v>32</v>
      </c>
      <c r="F27" s="1" t="n">
        <v>5</v>
      </c>
      <c r="G27" s="9" t="n">
        <f aca="false">F27/F1</f>
        <v>0.0302114803625378</v>
      </c>
      <c r="H27" s="1" t="n">
        <v>4</v>
      </c>
    </row>
    <row collapsed="false" customFormat="false" customHeight="false" hidden="false" ht="14.15" outlineLevel="0" r="28">
      <c r="A28" s="14" t="n">
        <v>26</v>
      </c>
      <c r="B28" s="2" t="s">
        <v>33</v>
      </c>
      <c r="F28" s="1" t="n">
        <v>2</v>
      </c>
      <c r="G28" s="9" t="n">
        <f aca="false">F28/F1</f>
        <v>0.0120845921450151</v>
      </c>
      <c r="H28" s="1" t="n">
        <v>4</v>
      </c>
    </row>
    <row collapsed="false" customFormat="false" customHeight="false" hidden="false" ht="14.15" outlineLevel="0" r="29">
      <c r="A29" s="14" t="n">
        <v>27</v>
      </c>
      <c r="B29" s="2" t="s">
        <v>34</v>
      </c>
      <c r="F29" s="1" t="n">
        <v>3</v>
      </c>
      <c r="G29" s="9" t="n">
        <f aca="false">F29/F1</f>
        <v>0.0181268882175227</v>
      </c>
      <c r="H29" s="1" t="n">
        <v>4</v>
      </c>
    </row>
    <row collapsed="false" customFormat="false" customHeight="false" hidden="false" ht="26.65" outlineLevel="0" r="30">
      <c r="A30" s="14" t="n">
        <v>28</v>
      </c>
      <c r="B30" s="2" t="s">
        <v>35</v>
      </c>
      <c r="F30" s="1" t="n">
        <v>10</v>
      </c>
      <c r="G30" s="9" t="n">
        <f aca="false">F30/F1</f>
        <v>0.0604229607250755</v>
      </c>
      <c r="H30" s="1" t="n">
        <v>4</v>
      </c>
    </row>
    <row collapsed="false" customFormat="false" customHeight="false" hidden="false" ht="26.65" outlineLevel="0" r="31">
      <c r="A31" s="14" t="n">
        <v>29</v>
      </c>
      <c r="B31" s="2" t="s">
        <v>36</v>
      </c>
      <c r="F31" s="1" t="n">
        <v>1</v>
      </c>
      <c r="G31" s="9" t="n">
        <f aca="false">F31/F1</f>
        <v>0.00604229607250755</v>
      </c>
      <c r="H31" s="1" t="n">
        <v>4</v>
      </c>
    </row>
    <row collapsed="false" customFormat="false" customHeight="false" hidden="false" ht="26.65" outlineLevel="0" r="32">
      <c r="A32" s="14" t="n">
        <v>30</v>
      </c>
      <c r="B32" s="2" t="s">
        <v>37</v>
      </c>
      <c r="F32" s="1" t="n">
        <v>2</v>
      </c>
      <c r="G32" s="9" t="n">
        <f aca="false">F32/F1</f>
        <v>0.0120845921450151</v>
      </c>
      <c r="H32" s="1" t="n">
        <v>4</v>
      </c>
    </row>
    <row collapsed="false" customFormat="false" customHeight="false" hidden="false" ht="26.65" outlineLevel="0" r="33">
      <c r="A33" s="14" t="n">
        <v>31</v>
      </c>
      <c r="B33" s="2" t="s">
        <v>38</v>
      </c>
      <c r="F33" s="1" t="n">
        <v>5</v>
      </c>
      <c r="G33" s="9" t="n">
        <f aca="false">F33/F1</f>
        <v>0.0302114803625378</v>
      </c>
      <c r="H33" s="1" t="n">
        <v>4</v>
      </c>
    </row>
    <row collapsed="false" customFormat="false" customHeight="false" hidden="false" ht="26.65" outlineLevel="0" r="34">
      <c r="A34" s="14" t="n">
        <v>32</v>
      </c>
      <c r="B34" s="2" t="s">
        <v>39</v>
      </c>
      <c r="F34" s="1" t="n">
        <v>4</v>
      </c>
      <c r="G34" s="9" t="n">
        <f aca="false">F34/F1</f>
        <v>0.0241691842900302</v>
      </c>
      <c r="H34" s="1" t="n">
        <v>4</v>
      </c>
    </row>
    <row collapsed="false" customFormat="false" customHeight="false" hidden="false" ht="14.15" outlineLevel="0" r="35">
      <c r="A35" s="14" t="n">
        <v>33</v>
      </c>
      <c r="B35" s="2" t="s">
        <v>40</v>
      </c>
      <c r="F35" s="1" t="n">
        <v>0.5</v>
      </c>
      <c r="G35" s="3" t="n">
        <f aca="false">F35/F1</f>
        <v>0.00302114803625378</v>
      </c>
      <c r="H35" s="1" t="n">
        <v>4</v>
      </c>
    </row>
    <row collapsed="false" customFormat="false" customHeight="false" hidden="false" ht="14.15" outlineLevel="0" r="36">
      <c r="A36" s="14" t="n">
        <v>34</v>
      </c>
      <c r="B36" s="2" t="s">
        <v>41</v>
      </c>
      <c r="F36" s="1" t="n">
        <v>2</v>
      </c>
      <c r="G36" s="3" t="n">
        <f aca="false">F36/F1</f>
        <v>0.0120845921450151</v>
      </c>
      <c r="H36" s="1" t="n">
        <v>4</v>
      </c>
    </row>
    <row collapsed="false" customFormat="false" customHeight="false" hidden="false" ht="14.15" outlineLevel="0" r="37">
      <c r="A37" s="14" t="n">
        <v>35</v>
      </c>
      <c r="B37" s="2" t="s">
        <v>42</v>
      </c>
      <c r="F37" s="1" t="n">
        <v>3</v>
      </c>
      <c r="G37" s="3" t="n">
        <f aca="false">F37/F1</f>
        <v>0.0181268882175227</v>
      </c>
      <c r="H37" s="1" t="n">
        <v>4</v>
      </c>
    </row>
    <row collapsed="false" customFormat="false" customHeight="false" hidden="false" ht="26.65" outlineLevel="0" r="38">
      <c r="A38" s="14" t="n">
        <v>36</v>
      </c>
      <c r="B38" s="2" t="s">
        <v>43</v>
      </c>
      <c r="F38" s="1" t="n">
        <v>5</v>
      </c>
      <c r="G38" s="3" t="n">
        <f aca="false">F38/F1</f>
        <v>0.0302114803625378</v>
      </c>
      <c r="H38" s="1" t="n">
        <v>5</v>
      </c>
    </row>
    <row collapsed="false" customFormat="false" customHeight="false" hidden="false" ht="26.65" outlineLevel="0" r="39">
      <c r="A39" s="14" t="n">
        <v>37</v>
      </c>
      <c r="B39" s="2" t="s">
        <v>44</v>
      </c>
      <c r="F39" s="1" t="n">
        <v>1</v>
      </c>
      <c r="G39" s="3" t="n">
        <f aca="false">F39/F1</f>
        <v>0.00604229607250755</v>
      </c>
      <c r="H39" s="1" t="n">
        <v>5</v>
      </c>
    </row>
    <row collapsed="false" customFormat="false" customHeight="false" hidden="false" ht="26.65" outlineLevel="0" r="40">
      <c r="A40" s="14" t="n">
        <v>38</v>
      </c>
      <c r="B40" s="2" t="s">
        <v>45</v>
      </c>
      <c r="F40" s="1" t="n">
        <v>5</v>
      </c>
      <c r="G40" s="3" t="n">
        <f aca="false">F40/F1</f>
        <v>0.0302114803625378</v>
      </c>
      <c r="H40" s="1" t="n">
        <v>5</v>
      </c>
    </row>
    <row collapsed="false" customFormat="false" customHeight="false" hidden="false" ht="26.65" outlineLevel="0" r="41">
      <c r="A41" s="14" t="n">
        <v>39</v>
      </c>
      <c r="B41" s="2" t="s">
        <v>46</v>
      </c>
      <c r="F41" s="1" t="n">
        <v>4</v>
      </c>
      <c r="G41" s="3" t="n">
        <f aca="false">F41/F1</f>
        <v>0.0241691842900302</v>
      </c>
      <c r="H41" s="1" t="n">
        <v>5</v>
      </c>
    </row>
    <row collapsed="false" customFormat="false" customHeight="false" hidden="false" ht="26.65" outlineLevel="0" r="42">
      <c r="A42" s="14" t="n">
        <v>40</v>
      </c>
      <c r="B42" s="2" t="s">
        <v>47</v>
      </c>
      <c r="F42" s="1" t="n">
        <v>4</v>
      </c>
      <c r="G42" s="3" t="n">
        <f aca="false">F42/F1</f>
        <v>0.0241691842900302</v>
      </c>
      <c r="H42" s="1" t="n">
        <v>5</v>
      </c>
    </row>
    <row collapsed="false" customFormat="false" customHeight="false" hidden="false" ht="26.65" outlineLevel="0" r="43">
      <c r="A43" s="14" t="n">
        <v>41</v>
      </c>
      <c r="B43" s="2" t="s">
        <v>48</v>
      </c>
      <c r="F43" s="1" t="n">
        <v>4</v>
      </c>
      <c r="G43" s="3" t="n">
        <f aca="false">F43/F1</f>
        <v>0.0241691842900302</v>
      </c>
      <c r="H43" s="1" t="n">
        <v>5</v>
      </c>
    </row>
    <row collapsed="false" customFormat="false" customHeight="false" hidden="false" ht="14.15" outlineLevel="0" r="44">
      <c r="A44" s="14" t="n">
        <v>42</v>
      </c>
      <c r="B44" s="2" t="s">
        <v>49</v>
      </c>
      <c r="F44" s="1" t="n">
        <v>0.5</v>
      </c>
      <c r="G44" s="3" t="n">
        <f aca="false">F44/F1</f>
        <v>0.00302114803625378</v>
      </c>
      <c r="H44" s="1" t="n">
        <v>5</v>
      </c>
    </row>
    <row collapsed="false" customFormat="false" customHeight="false" hidden="false" ht="14.15" outlineLevel="0" r="45">
      <c r="A45" s="14" t="n">
        <v>43</v>
      </c>
      <c r="B45" s="2" t="s">
        <v>50</v>
      </c>
      <c r="F45" s="1" t="n">
        <v>2</v>
      </c>
      <c r="G45" s="3" t="n">
        <f aca="false">F45/F1</f>
        <v>0.0120845921450151</v>
      </c>
      <c r="H45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6" activeCellId="0" pane="topLeft" sqref="C26"/>
    </sheetView>
  </sheetViews>
  <cols>
    <col collapsed="false" hidden="false" max="1" min="1" style="21" width="12.4823529411765"/>
    <col collapsed="false" hidden="false" max="2" min="2" style="22" width="16.7333333333333"/>
    <col collapsed="false" hidden="false" max="3" min="3" style="21" width="19.3725490196078"/>
    <col collapsed="false" hidden="false" max="4" min="4" style="21" width="18.1333333333333"/>
    <col collapsed="false" hidden="false" max="8" min="5" style="23" width="21.0470588235294"/>
    <col collapsed="false" hidden="false" max="1025" min="9" style="21" width="12.4823529411765"/>
  </cols>
  <sheetData>
    <row collapsed="false" customFormat="false" customHeight="false" hidden="false" ht="39.15" outlineLevel="0" r="1">
      <c r="A1" s="11" t="s">
        <v>7</v>
      </c>
      <c r="B1" s="24" t="s">
        <v>51</v>
      </c>
      <c r="C1" s="11" t="s">
        <v>52</v>
      </c>
      <c r="D1" s="11" t="s">
        <v>53</v>
      </c>
      <c r="E1" s="13" t="s">
        <v>54</v>
      </c>
      <c r="F1" s="13" t="s">
        <v>55</v>
      </c>
      <c r="G1" s="13" t="s">
        <v>56</v>
      </c>
      <c r="H1" s="13" t="s">
        <v>57</v>
      </c>
    </row>
    <row collapsed="false" customFormat="false" customHeight="false" hidden="false" ht="13.75" outlineLevel="0" r="2">
      <c r="A2" s="25" t="n">
        <v>1</v>
      </c>
      <c r="B2" s="26" t="n">
        <v>41902</v>
      </c>
      <c r="C2" s="25" t="n">
        <f aca="false">7*5</f>
        <v>35</v>
      </c>
      <c r="D2" s="25" t="n">
        <f aca="false">SUMIF(tareas!H3:H45,A2,tareas!F3:F45)</f>
        <v>36</v>
      </c>
      <c r="E2" s="27" t="inlineStr">
        <f aca="false">'recursos-ciclo1'!E2</f>
        <is>
          <t/>
        </is>
      </c>
      <c r="F2" s="27"/>
      <c r="G2" s="27" t="inlineStr">
        <f aca="false">'recursos-ciclo1'!G2</f>
        <is>
          <t/>
        </is>
      </c>
      <c r="H2" s="27"/>
    </row>
    <row collapsed="false" customFormat="false" customHeight="false" hidden="false" ht="13.75" outlineLevel="0" r="3">
      <c r="A3" s="25" t="n">
        <v>2</v>
      </c>
      <c r="B3" s="26" t="inlineStr">
        <f aca="false">B2+7</f>
        <is>
          <t/>
        </is>
      </c>
      <c r="C3" s="25" t="n">
        <f aca="false">7*5</f>
        <v>35</v>
      </c>
      <c r="D3" s="25" t="n">
        <f aca="false">SUMIF(tareas!H3:H45,A3,tareas!F3:F45)</f>
        <v>33.5</v>
      </c>
      <c r="E3" s="27" t="inlineStr">
        <f aca="false">'recursos-ciclo1'!E3</f>
        <is>
          <t/>
        </is>
      </c>
      <c r="F3" s="27"/>
      <c r="G3" s="27" t="inlineStr">
        <f aca="false">'recursos-ciclo1'!G3</f>
        <is>
          <t/>
        </is>
      </c>
      <c r="H3" s="27"/>
    </row>
    <row collapsed="false" customFormat="false" customHeight="false" hidden="false" ht="13.75" outlineLevel="0" r="4">
      <c r="A4" s="25" t="n">
        <v>3</v>
      </c>
      <c r="B4" s="26" t="inlineStr">
        <f aca="false">B3+7</f>
        <is>
          <t/>
        </is>
      </c>
      <c r="C4" s="25" t="n">
        <f aca="false">7*5</f>
        <v>35</v>
      </c>
      <c r="D4" s="25" t="n">
        <f aca="false">SUMIF(tareas!H3:H45,A4,tareas!F3:F45)</f>
        <v>33</v>
      </c>
      <c r="E4" s="27" t="inlineStr">
        <f aca="false">'recursos-ciclo1'!E4</f>
        <is>
          <t/>
        </is>
      </c>
      <c r="F4" s="27"/>
      <c r="G4" s="27" t="inlineStr">
        <f aca="false">'recursos-ciclo1'!G4</f>
        <is>
          <t/>
        </is>
      </c>
      <c r="H4" s="27"/>
    </row>
    <row collapsed="false" customFormat="false" customHeight="false" hidden="false" ht="13.75" outlineLevel="0" r="5">
      <c r="A5" s="25" t="n">
        <v>4</v>
      </c>
      <c r="B5" s="26" t="inlineStr">
        <f aca="false">B4+7</f>
        <is>
          <t/>
        </is>
      </c>
      <c r="C5" s="25" t="n">
        <f aca="false">7*5</f>
        <v>35</v>
      </c>
      <c r="D5" s="25" t="n">
        <f aca="false">SUMIF(tareas!H3:H45,A5,tareas!F3:F45)</f>
        <v>37.5</v>
      </c>
      <c r="E5" s="27"/>
      <c r="F5" s="27"/>
      <c r="G5" s="27"/>
      <c r="H5" s="27"/>
    </row>
    <row collapsed="false" customFormat="false" customHeight="false" hidden="false" ht="13.75" outlineLevel="0" r="6">
      <c r="A6" s="25" t="n">
        <v>5</v>
      </c>
      <c r="B6" s="26" t="inlineStr">
        <f aca="false">B5+7</f>
        <is>
          <t/>
        </is>
      </c>
      <c r="C6" s="25" t="n">
        <f aca="false">7*5</f>
        <v>35</v>
      </c>
      <c r="D6" s="25" t="n">
        <f aca="false">SUMIF(tareas!H3:H45,A6,tareas!F3:F45)</f>
        <v>25.5</v>
      </c>
      <c r="E6" s="27"/>
      <c r="F6" s="27"/>
      <c r="G6" s="27"/>
      <c r="H6" s="27"/>
    </row>
    <row collapsed="false" customFormat="false" customHeight="false" hidden="false" ht="13.75" outlineLevel="0" r="7">
      <c r="A7" s="25" t="n">
        <v>6</v>
      </c>
      <c r="B7" s="26" t="inlineStr">
        <f aca="false">B6+7</f>
        <is>
          <t/>
        </is>
      </c>
      <c r="C7" s="25" t="n">
        <f aca="false">7*5</f>
        <v>35</v>
      </c>
      <c r="D7" s="25"/>
      <c r="E7" s="27"/>
      <c r="F7" s="27"/>
      <c r="G7" s="27"/>
      <c r="H7" s="27"/>
    </row>
    <row collapsed="false" customFormat="false" customHeight="false" hidden="false" ht="13.75" outlineLevel="0" r="8">
      <c r="A8" s="25" t="n">
        <v>7</v>
      </c>
      <c r="B8" s="26" t="inlineStr">
        <f aca="false">B7+7</f>
        <is>
          <t/>
        </is>
      </c>
      <c r="C8" s="25" t="n">
        <f aca="false">7*5</f>
        <v>35</v>
      </c>
      <c r="D8" s="25"/>
      <c r="E8" s="27"/>
      <c r="F8" s="27"/>
      <c r="G8" s="27"/>
      <c r="H8" s="27"/>
    </row>
    <row collapsed="false" customFormat="false" customHeight="false" hidden="false" ht="13.75" outlineLevel="0" r="9">
      <c r="A9" s="25" t="n">
        <v>8</v>
      </c>
      <c r="B9" s="26" t="inlineStr">
        <f aca="false">B8+7</f>
        <is>
          <t/>
        </is>
      </c>
      <c r="C9" s="25" t="n">
        <f aca="false">7*5</f>
        <v>35</v>
      </c>
      <c r="D9" s="25"/>
      <c r="E9" s="27"/>
      <c r="F9" s="27"/>
      <c r="G9" s="27"/>
      <c r="H9" s="27"/>
    </row>
    <row collapsed="false" customFormat="false" customHeight="false" hidden="false" ht="13.75" outlineLevel="0" r="10">
      <c r="A10" s="25" t="n">
        <v>9</v>
      </c>
      <c r="B10" s="26" t="inlineStr">
        <f aca="false">B9+7</f>
        <is>
          <t/>
        </is>
      </c>
      <c r="C10" s="25" t="n">
        <f aca="false">7*5</f>
        <v>35</v>
      </c>
      <c r="D10" s="25"/>
      <c r="E10" s="27"/>
      <c r="F10" s="27"/>
      <c r="G10" s="27"/>
      <c r="H10" s="27"/>
    </row>
    <row collapsed="false" customFormat="false" customHeight="false" hidden="false" ht="13.75" outlineLevel="0" r="11">
      <c r="A11" s="25" t="n">
        <v>10</v>
      </c>
      <c r="B11" s="26" t="inlineStr">
        <f aca="false">B10+7</f>
        <is>
          <t/>
        </is>
      </c>
      <c r="C11" s="25" t="n">
        <f aca="false">7*5</f>
        <v>35</v>
      </c>
      <c r="D11" s="25"/>
      <c r="E11" s="27"/>
      <c r="F11" s="27"/>
      <c r="G11" s="27"/>
      <c r="H11" s="27"/>
    </row>
    <row collapsed="false" customFormat="false" customHeight="false" hidden="false" ht="13.75" outlineLevel="0" r="12">
      <c r="A12" s="25" t="n">
        <v>11</v>
      </c>
      <c r="B12" s="26" t="inlineStr">
        <f aca="false">B11+7</f>
        <is>
          <t/>
        </is>
      </c>
      <c r="C12" s="25" t="n">
        <f aca="false">7*5</f>
        <v>35</v>
      </c>
      <c r="D12" s="25"/>
      <c r="E12" s="27"/>
      <c r="F12" s="27"/>
      <c r="G12" s="27"/>
      <c r="H12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7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E4" activeCellId="0" pane="topLeft" sqref="E4"/>
    </sheetView>
  </sheetViews>
  <cols>
    <col collapsed="false" hidden="false" max="1" min="1" style="1" width="11.8117647058824"/>
    <col collapsed="false" hidden="false" max="2" min="2" style="2" width="39.8666666666667"/>
    <col collapsed="false" hidden="false" max="3" min="3" style="1" width="11.8117647058824"/>
    <col collapsed="false" hidden="false" max="5" min="4" style="2" width="39.8666666666667"/>
    <col collapsed="false" hidden="false" max="6" min="6" style="1" width="21.2549019607843"/>
    <col collapsed="false" hidden="false" max="7" min="7" style="3" width="21.2549019607843"/>
    <col collapsed="false" hidden="false" max="8" min="8" style="1" width="11.8117647058824"/>
    <col collapsed="false" hidden="false" max="9" min="9" style="4" width="2.66666666666667"/>
    <col collapsed="false" hidden="false" max="14" min="10" style="1" width="19.9333333333333"/>
    <col collapsed="false" hidden="false" max="15" min="15" style="4" width="2.66666666666667"/>
    <col collapsed="false" hidden="false" max="17" min="16" style="1" width="21.2549019607843"/>
    <col collapsed="false" hidden="false" max="18" min="18" style="1" width="11.8117647058824"/>
    <col collapsed="false" hidden="false" max="19" min="19" style="4" width="2.66666666666667"/>
    <col collapsed="false" hidden="false" max="24" min="20" style="4" width="19.9333333333333"/>
    <col collapsed="false" hidden="false" max="1025" min="25" style="4" width="11.8117647058824"/>
  </cols>
  <sheetData>
    <row collapsed="false" customFormat="false" customHeight="false" hidden="false" ht="14.95" outlineLevel="0" r="1">
      <c r="A1" s="11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P1" s="11" t="s">
        <v>59</v>
      </c>
      <c r="Q1" s="11"/>
      <c r="R1" s="11"/>
      <c r="S1" s="11"/>
      <c r="T1" s="11"/>
      <c r="U1" s="11"/>
      <c r="V1" s="11"/>
      <c r="W1" s="11"/>
      <c r="X1" s="11"/>
    </row>
    <row collapsed="false" customFormat="false" customHeight="false" hidden="false" ht="14.95" outlineLevel="0" r="2">
      <c r="A2" s="5"/>
      <c r="B2" s="6"/>
      <c r="C2" s="5"/>
      <c r="D2" s="7"/>
      <c r="E2" s="7"/>
      <c r="F2" s="28" t="n">
        <f aca="false">tareas!F1</f>
        <v>165.5</v>
      </c>
      <c r="G2" s="9" t="inlineStr">
        <f aca="false">SUM(G4:G27)</f>
        <is>
          <t/>
        </is>
      </c>
      <c r="H2" s="10"/>
      <c r="J2" s="1" t="n">
        <f aca="false">SUM(J4:J27)</f>
        <v>19</v>
      </c>
      <c r="K2" s="1" t="n">
        <f aca="false">SUM(K4:K27)</f>
        <v>27.5</v>
      </c>
      <c r="L2" s="1" t="n">
        <f aca="false">SUM(L4:L27)</f>
        <v>16.5</v>
      </c>
      <c r="M2" s="1" t="n">
        <f aca="false">SUM(M4:M27)</f>
        <v>21</v>
      </c>
      <c r="N2" s="1" t="n">
        <f aca="false">SUM(N4:N27)</f>
        <v>14.5</v>
      </c>
      <c r="P2" s="1" t="n">
        <f aca="false">SUM(P4:P27)</f>
        <v>74.5166666666667</v>
      </c>
      <c r="Q2" s="3" t="inlineStr">
        <f aca="false">SUM(Q4:Q27)</f>
        <is>
          <t/>
        </is>
      </c>
      <c r="T2" s="1" t="n">
        <f aca="false">SUM(T4:T20)</f>
        <v>9.6</v>
      </c>
      <c r="U2" s="1" t="n">
        <f aca="false">SUM(U4:U20)</f>
        <v>9.88333333333333</v>
      </c>
      <c r="V2" s="1" t="n">
        <f aca="false">SUM(V4:V20)</f>
        <v>8.68333333333333</v>
      </c>
      <c r="W2" s="1" t="n">
        <f aca="false">SUM(W4:W20)</f>
        <v>14.3666666666667</v>
      </c>
      <c r="X2" s="1" t="n">
        <f aca="false">SUM(X4:X20)</f>
        <v>8.51666666666667</v>
      </c>
    </row>
    <row collapsed="false" customFormat="false" customHeight="false" hidden="false" ht="39.15" outlineLevel="0" r="3">
      <c r="A3" s="11" t="s">
        <v>0</v>
      </c>
      <c r="B3" s="12" t="s">
        <v>1</v>
      </c>
      <c r="C3" s="11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1" t="s">
        <v>7</v>
      </c>
      <c r="J3" s="12" t="s">
        <v>60</v>
      </c>
      <c r="K3" s="12" t="s">
        <v>61</v>
      </c>
      <c r="L3" s="12" t="s">
        <v>62</v>
      </c>
      <c r="M3" s="12" t="s">
        <v>63</v>
      </c>
      <c r="N3" s="12" t="s">
        <v>64</v>
      </c>
      <c r="P3" s="12" t="s">
        <v>65</v>
      </c>
      <c r="Q3" s="12" t="s">
        <v>66</v>
      </c>
      <c r="R3" s="12" t="s">
        <v>7</v>
      </c>
      <c r="T3" s="12" t="s">
        <v>60</v>
      </c>
      <c r="U3" s="12" t="s">
        <v>61</v>
      </c>
      <c r="V3" s="12" t="s">
        <v>62</v>
      </c>
      <c r="W3" s="12" t="s">
        <v>63</v>
      </c>
      <c r="X3" s="12" t="s">
        <v>64</v>
      </c>
    </row>
    <row collapsed="false" customFormat="false" customHeight="false" hidden="false" ht="14.15" outlineLevel="0" r="4">
      <c r="A4" s="14" t="n">
        <v>1</v>
      </c>
      <c r="B4" s="15" t="s">
        <v>8</v>
      </c>
      <c r="C4" s="14"/>
      <c r="D4" s="15"/>
      <c r="E4" s="15"/>
      <c r="F4" s="8" t="n">
        <f aca="false">1.5*5</f>
        <v>7.5</v>
      </c>
      <c r="G4" s="9" t="n">
        <f aca="false">F4/F2</f>
        <v>0.0453172205438066</v>
      </c>
      <c r="H4" s="14" t="n">
        <v>1</v>
      </c>
      <c r="J4" s="1" t="n">
        <v>1.5</v>
      </c>
      <c r="K4" s="1" t="n">
        <v>1.5</v>
      </c>
      <c r="L4" s="1" t="n">
        <v>1.5</v>
      </c>
      <c r="M4" s="1" t="n">
        <v>1.5</v>
      </c>
      <c r="N4" s="1" t="n">
        <v>1.5</v>
      </c>
      <c r="P4" s="1" t="n">
        <f aca="false">SUM(T4:X4)</f>
        <v>4.46666666666666</v>
      </c>
      <c r="Q4" s="29"/>
      <c r="R4" s="29"/>
      <c r="S4" s="1"/>
      <c r="T4" s="1"/>
      <c r="U4" s="1" t="n">
        <f aca="false">20/60</f>
        <v>0.333333333333333</v>
      </c>
      <c r="V4" s="1" t="n">
        <f aca="false">65/60</f>
        <v>1.08333333333333</v>
      </c>
      <c r="W4" s="1" t="n">
        <f aca="false">113/60</f>
        <v>1.88333333333333</v>
      </c>
      <c r="X4" s="1" t="n">
        <f aca="false">(30+40)/60</f>
        <v>1.16666666666667</v>
      </c>
    </row>
    <row collapsed="false" customFormat="false" customHeight="false" hidden="false" ht="14.15" outlineLevel="0" r="5">
      <c r="A5" s="14" t="n">
        <v>2</v>
      </c>
      <c r="B5" s="15" t="s">
        <v>9</v>
      </c>
      <c r="C5" s="14"/>
      <c r="D5" s="15"/>
      <c r="E5" s="15"/>
      <c r="F5" s="8" t="n">
        <v>5</v>
      </c>
      <c r="G5" s="9" t="n">
        <f aca="false">F5/F2</f>
        <v>0.0302114803625378</v>
      </c>
      <c r="H5" s="14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P5" s="1" t="n">
        <f aca="false">SUM(T5:X5)</f>
        <v>5.08333333333335</v>
      </c>
      <c r="Q5" s="3" t="inlineStr">
        <f aca="false">G5</f>
        <is>
          <t/>
        </is>
      </c>
      <c r="R5" s="1" t="n">
        <v>1</v>
      </c>
      <c r="S5" s="1"/>
      <c r="T5" s="1" t="n">
        <f aca="false">61/60</f>
        <v>1.01666666666667</v>
      </c>
      <c r="U5" s="1" t="n">
        <f aca="false">61/60</f>
        <v>1.01666666666667</v>
      </c>
      <c r="V5" s="1" t="n">
        <f aca="false">61/60</f>
        <v>1.01666666666667</v>
      </c>
      <c r="W5" s="1" t="n">
        <f aca="false">61/60</f>
        <v>1.01666666666667</v>
      </c>
      <c r="X5" s="1" t="n">
        <f aca="false">61/60</f>
        <v>1.01666666666667</v>
      </c>
    </row>
    <row collapsed="false" customFormat="false" customHeight="false" hidden="false" ht="26.65" outlineLevel="0" r="6">
      <c r="A6" s="14" t="n">
        <v>3</v>
      </c>
      <c r="B6" s="15" t="s">
        <v>10</v>
      </c>
      <c r="C6" s="14"/>
      <c r="D6" s="15"/>
      <c r="E6" s="15"/>
      <c r="F6" s="8" t="n">
        <v>5</v>
      </c>
      <c r="G6" s="9" t="n">
        <f aca="false">F6/F2</f>
        <v>0.0302114803625378</v>
      </c>
      <c r="H6" s="14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P6" s="1" t="n">
        <f aca="false">SUM(T6:X6)</f>
        <v>3.75</v>
      </c>
      <c r="Q6" s="3" t="inlineStr">
        <f aca="false">G6</f>
        <is>
          <t/>
        </is>
      </c>
      <c r="R6" s="1" t="n">
        <v>1</v>
      </c>
      <c r="S6" s="1"/>
      <c r="T6" s="1" t="n">
        <f aca="false">45/60</f>
        <v>0.75</v>
      </c>
      <c r="U6" s="1" t="n">
        <f aca="false">45/60</f>
        <v>0.75</v>
      </c>
      <c r="V6" s="1" t="n">
        <f aca="false">45/60</f>
        <v>0.75</v>
      </c>
      <c r="W6" s="1" t="n">
        <f aca="false">45/60</f>
        <v>0.75</v>
      </c>
      <c r="X6" s="1" t="n">
        <f aca="false">45/60</f>
        <v>0.75</v>
      </c>
    </row>
    <row collapsed="false" customFormat="false" customHeight="false" hidden="false" ht="14.15" outlineLevel="0" r="7">
      <c r="A7" s="14" t="n">
        <v>4</v>
      </c>
      <c r="B7" s="15" t="s">
        <v>11</v>
      </c>
      <c r="C7" s="14"/>
      <c r="D7" s="15"/>
      <c r="E7" s="15"/>
      <c r="F7" s="8" t="n">
        <v>2</v>
      </c>
      <c r="G7" s="9" t="n">
        <f aca="false">F7/F2</f>
        <v>0.0120845921450151</v>
      </c>
      <c r="H7" s="14" t="n">
        <v>1</v>
      </c>
      <c r="M7" s="1" t="n">
        <v>2</v>
      </c>
      <c r="P7" s="1" t="n">
        <f aca="false">SUM(T7:X7)</f>
        <v>1.85</v>
      </c>
      <c r="Q7" s="3" t="inlineStr">
        <f aca="false">G7</f>
        <is>
          <t/>
        </is>
      </c>
      <c r="R7" s="1" t="n">
        <v>1</v>
      </c>
      <c r="S7" s="1"/>
      <c r="T7" s="1"/>
      <c r="U7" s="1"/>
      <c r="V7" s="1"/>
      <c r="W7" s="1" t="n">
        <f aca="false">111/60</f>
        <v>1.85</v>
      </c>
      <c r="X7" s="1"/>
    </row>
    <row collapsed="false" customFormat="true" customHeight="false" hidden="false" ht="26.65" outlineLevel="0" r="8" s="20">
      <c r="A8" s="14" t="n">
        <v>5</v>
      </c>
      <c r="B8" s="16" t="s">
        <v>12</v>
      </c>
      <c r="C8" s="17"/>
      <c r="D8" s="16"/>
      <c r="E8" s="16"/>
      <c r="F8" s="18" t="n">
        <v>0.5</v>
      </c>
      <c r="G8" s="9" t="n">
        <f aca="false">F8/F2</f>
        <v>0.00302114803625378</v>
      </c>
      <c r="H8" s="19" t="n">
        <v>1</v>
      </c>
      <c r="J8" s="18"/>
      <c r="K8" s="1"/>
      <c r="L8" s="1"/>
      <c r="M8" s="1" t="n">
        <v>0.5</v>
      </c>
      <c r="N8" s="18"/>
      <c r="P8" s="1" t="n">
        <f aca="false">SUM(T8:X8)</f>
        <v>0.25</v>
      </c>
      <c r="Q8" s="3" t="inlineStr">
        <f aca="false">G8</f>
        <is>
          <t/>
        </is>
      </c>
      <c r="R8" s="18" t="n">
        <v>1</v>
      </c>
      <c r="S8" s="18"/>
      <c r="T8" s="18"/>
      <c r="U8" s="18"/>
      <c r="V8" s="18"/>
      <c r="W8" s="18" t="n">
        <f aca="false">15/60</f>
        <v>0.25</v>
      </c>
      <c r="X8" s="18"/>
    </row>
    <row collapsed="false" customFormat="true" customHeight="false" hidden="false" ht="26.65" outlineLevel="0" r="9" s="20">
      <c r="A9" s="14" t="n">
        <v>6</v>
      </c>
      <c r="B9" s="16" t="s">
        <v>13</v>
      </c>
      <c r="C9" s="17"/>
      <c r="D9" s="16"/>
      <c r="E9" s="16"/>
      <c r="F9" s="18" t="n">
        <v>0.5</v>
      </c>
      <c r="G9" s="9" t="n">
        <f aca="false">F9/F2</f>
        <v>0.00302114803625378</v>
      </c>
      <c r="H9" s="18" t="n">
        <v>1</v>
      </c>
      <c r="J9" s="18"/>
      <c r="K9" s="18"/>
      <c r="L9" s="1"/>
      <c r="M9" s="1" t="n">
        <v>0.5</v>
      </c>
      <c r="N9" s="18"/>
      <c r="P9" s="1" t="n">
        <f aca="false">SUM(T9:X9)</f>
        <v>0.666666666666667</v>
      </c>
      <c r="Q9" s="3" t="inlineStr">
        <f aca="false">G9</f>
        <is>
          <t/>
        </is>
      </c>
      <c r="R9" s="18" t="n">
        <v>1</v>
      </c>
      <c r="S9" s="18"/>
      <c r="T9" s="18"/>
      <c r="U9" s="18"/>
      <c r="V9" s="18"/>
      <c r="W9" s="18" t="n">
        <f aca="false">40/60</f>
        <v>0.666666666666667</v>
      </c>
      <c r="X9" s="18"/>
    </row>
    <row collapsed="false" customFormat="true" customHeight="false" hidden="false" ht="14.15" outlineLevel="0" r="10" s="20">
      <c r="A10" s="14" t="n">
        <v>7</v>
      </c>
      <c r="B10" s="16" t="s">
        <v>14</v>
      </c>
      <c r="C10" s="17"/>
      <c r="D10" s="16"/>
      <c r="E10" s="16"/>
      <c r="F10" s="18" t="n">
        <v>0.5</v>
      </c>
      <c r="G10" s="9" t="n">
        <f aca="false">F10/F2</f>
        <v>0.00302114803625378</v>
      </c>
      <c r="H10" s="18" t="n">
        <v>1</v>
      </c>
      <c r="J10" s="18"/>
      <c r="K10" s="18"/>
      <c r="L10" s="1"/>
      <c r="M10" s="1" t="n">
        <v>0.5</v>
      </c>
      <c r="N10" s="18"/>
      <c r="P10" s="1" t="n">
        <f aca="false">SUM(T10:X10)</f>
        <v>0.416666666666667</v>
      </c>
      <c r="Q10" s="3" t="inlineStr">
        <f aca="false">G10</f>
        <is>
          <t/>
        </is>
      </c>
      <c r="R10" s="18" t="n">
        <v>1</v>
      </c>
      <c r="S10" s="18"/>
      <c r="T10" s="18"/>
      <c r="U10" s="18"/>
      <c r="V10" s="18"/>
      <c r="W10" s="18" t="n">
        <f aca="false">25/60</f>
        <v>0.416666666666667</v>
      </c>
      <c r="X10" s="18"/>
    </row>
    <row collapsed="false" customFormat="true" customHeight="false" hidden="false" ht="14.15" outlineLevel="0" r="11" s="20">
      <c r="A11" s="14" t="n">
        <v>8</v>
      </c>
      <c r="B11" s="16" t="s">
        <v>15</v>
      </c>
      <c r="C11" s="17"/>
      <c r="D11" s="16"/>
      <c r="E11" s="16"/>
      <c r="F11" s="18" t="n">
        <v>2</v>
      </c>
      <c r="G11" s="9" t="n">
        <f aca="false">F11/F2</f>
        <v>0.0120845921450151</v>
      </c>
      <c r="H11" s="18" t="n">
        <v>1</v>
      </c>
      <c r="J11" s="18"/>
      <c r="K11" s="18"/>
      <c r="L11" s="1"/>
      <c r="M11" s="18"/>
      <c r="N11" s="18"/>
      <c r="P11" s="1" t="n">
        <f aca="false">SUM(T11:X11)</f>
        <v>1.16666666666667</v>
      </c>
      <c r="Q11" s="3" t="inlineStr">
        <f aca="false">G11</f>
        <is>
          <t/>
        </is>
      </c>
      <c r="R11" s="18" t="n">
        <v>1</v>
      </c>
      <c r="S11" s="18"/>
      <c r="T11" s="18" t="n">
        <f aca="false">35/60</f>
        <v>0.583333333333333</v>
      </c>
      <c r="U11" s="18"/>
      <c r="V11" s="18"/>
      <c r="W11" s="18" t="n">
        <f aca="false">35/60</f>
        <v>0.583333333333333</v>
      </c>
      <c r="X11" s="18"/>
    </row>
    <row collapsed="false" customFormat="true" customHeight="false" hidden="false" ht="26.65" outlineLevel="0" r="12" s="20">
      <c r="A12" s="14" t="n">
        <v>9</v>
      </c>
      <c r="B12" s="16" t="s">
        <v>16</v>
      </c>
      <c r="C12" s="17"/>
      <c r="D12" s="16"/>
      <c r="E12" s="16"/>
      <c r="F12" s="18" t="n">
        <v>3</v>
      </c>
      <c r="G12" s="9" t="n">
        <f aca="false">F12/F2</f>
        <v>0.0181268882175227</v>
      </c>
      <c r="H12" s="18" t="n">
        <v>1</v>
      </c>
      <c r="J12" s="18"/>
      <c r="K12" s="18" t="n">
        <v>1.5</v>
      </c>
      <c r="L12" s="18"/>
      <c r="M12" s="18" t="n">
        <v>1.5</v>
      </c>
      <c r="N12" s="18"/>
      <c r="P12" s="1" t="n">
        <f aca="false">SUM(T12:X12)</f>
        <v>3.9</v>
      </c>
      <c r="Q12" s="3" t="inlineStr">
        <f aca="false">G12</f>
        <is>
          <t/>
        </is>
      </c>
      <c r="R12" s="18" t="n">
        <v>2</v>
      </c>
      <c r="S12" s="18"/>
      <c r="T12" s="18"/>
      <c r="U12" s="18" t="n">
        <f aca="false">(45+72)/60</f>
        <v>1.95</v>
      </c>
      <c r="V12" s="18"/>
      <c r="W12" s="18" t="n">
        <f aca="false">(45+72)/60</f>
        <v>1.95</v>
      </c>
      <c r="X12" s="18"/>
    </row>
    <row collapsed="false" customFormat="true" customHeight="false" hidden="false" ht="14.15" outlineLevel="0" r="13" s="20">
      <c r="A13" s="14" t="n">
        <v>10</v>
      </c>
      <c r="B13" s="16" t="s">
        <v>17</v>
      </c>
      <c r="C13" s="17"/>
      <c r="D13" s="16"/>
      <c r="E13" s="16"/>
      <c r="F13" s="18" t="n">
        <v>10</v>
      </c>
      <c r="G13" s="9" t="n">
        <f aca="false">F13/F2</f>
        <v>0.0604229607250755</v>
      </c>
      <c r="H13" s="18" t="n">
        <v>1</v>
      </c>
      <c r="J13" s="18" t="n">
        <v>2</v>
      </c>
      <c r="K13" s="18" t="n">
        <v>2</v>
      </c>
      <c r="L13" s="18" t="n">
        <v>2</v>
      </c>
      <c r="M13" s="18" t="n">
        <v>2</v>
      </c>
      <c r="N13" s="18" t="n">
        <v>2</v>
      </c>
      <c r="P13" s="1" t="n">
        <f aca="false">SUM(T13:X13)</f>
        <v>1.86666666666667</v>
      </c>
      <c r="Q13" s="30"/>
      <c r="R13" s="30"/>
      <c r="S13" s="18"/>
      <c r="T13" s="18"/>
      <c r="U13" s="18"/>
      <c r="V13" s="18"/>
      <c r="W13" s="18" t="n">
        <f aca="false">112/60</f>
        <v>1.86666666666667</v>
      </c>
      <c r="X13" s="18"/>
    </row>
    <row collapsed="false" customFormat="false" customHeight="false" hidden="false" ht="14.15" outlineLevel="0" r="14">
      <c r="A14" s="14" t="n">
        <v>11</v>
      </c>
      <c r="B14" s="2" t="s">
        <v>18</v>
      </c>
      <c r="F14" s="1" t="n">
        <v>15</v>
      </c>
      <c r="G14" s="3" t="n">
        <f aca="false">F14/F2</f>
        <v>0.0906344410876133</v>
      </c>
      <c r="H14" s="1" t="n">
        <v>2</v>
      </c>
      <c r="J14" s="1" t="n">
        <v>3</v>
      </c>
      <c r="K14" s="1" t="n">
        <v>3</v>
      </c>
      <c r="L14" s="1" t="n">
        <v>3</v>
      </c>
      <c r="M14" s="1" t="n">
        <v>3</v>
      </c>
      <c r="N14" s="1" t="n">
        <v>3</v>
      </c>
      <c r="P14" s="1" t="n">
        <f aca="false">SUM(T14:X14)</f>
        <v>2.83333333333333</v>
      </c>
      <c r="Q14" s="29"/>
      <c r="R14" s="29"/>
      <c r="S14" s="1"/>
      <c r="T14" s="1" t="n">
        <f aca="false">80/60</f>
        <v>1.33333333333333</v>
      </c>
      <c r="U14" s="1"/>
      <c r="V14" s="1" t="n">
        <f aca="false">90/60</f>
        <v>1.5</v>
      </c>
      <c r="W14" s="1"/>
      <c r="X14" s="1"/>
    </row>
    <row collapsed="false" customFormat="true" customHeight="false" hidden="false" ht="26.65" outlineLevel="0" r="15" s="20">
      <c r="A15" s="14" t="n">
        <v>12</v>
      </c>
      <c r="B15" s="16" t="s">
        <v>19</v>
      </c>
      <c r="C15" s="17"/>
      <c r="D15" s="16"/>
      <c r="E15" s="16"/>
      <c r="F15" s="18" t="n">
        <v>10</v>
      </c>
      <c r="G15" s="9" t="n">
        <f aca="false">F15/F2</f>
        <v>0.0604229607250755</v>
      </c>
      <c r="H15" s="18" t="n">
        <v>2</v>
      </c>
      <c r="J15" s="18" t="n">
        <v>2</v>
      </c>
      <c r="K15" s="18" t="n">
        <v>2</v>
      </c>
      <c r="L15" s="18" t="n">
        <v>2</v>
      </c>
      <c r="M15" s="18" t="n">
        <v>2</v>
      </c>
      <c r="N15" s="18" t="n">
        <v>2</v>
      </c>
      <c r="P15" s="1" t="n">
        <f aca="false">SUM(T15:X15)</f>
        <v>8</v>
      </c>
      <c r="Q15" s="31" t="inlineStr">
        <f aca="false">G15</f>
        <is>
          <t/>
        </is>
      </c>
      <c r="R15" s="18" t="n">
        <v>2</v>
      </c>
      <c r="S15" s="18"/>
      <c r="T15" s="18" t="n">
        <f aca="false">120/60</f>
        <v>2</v>
      </c>
      <c r="U15" s="18" t="n">
        <f aca="false">90/60</f>
        <v>1.5</v>
      </c>
      <c r="V15" s="18" t="n">
        <f aca="false">90/60</f>
        <v>1.5</v>
      </c>
      <c r="W15" s="18" t="n">
        <f aca="false">90/60</f>
        <v>1.5</v>
      </c>
      <c r="X15" s="18" t="n">
        <f aca="false">90/60</f>
        <v>1.5</v>
      </c>
    </row>
    <row collapsed="false" customFormat="true" customHeight="false" hidden="false" ht="26.65" outlineLevel="0" r="16" s="20">
      <c r="A16" s="14" t="n">
        <v>13</v>
      </c>
      <c r="B16" s="16" t="s">
        <v>20</v>
      </c>
      <c r="C16" s="17"/>
      <c r="D16" s="16"/>
      <c r="E16" s="16"/>
      <c r="F16" s="18" t="n">
        <v>2</v>
      </c>
      <c r="G16" s="9" t="n">
        <f aca="false">F16/F2</f>
        <v>0.0120845921450151</v>
      </c>
      <c r="H16" s="18" t="n">
        <v>2</v>
      </c>
      <c r="J16" s="18"/>
      <c r="K16" s="18" t="n">
        <v>1</v>
      </c>
      <c r="L16" s="18"/>
      <c r="M16" s="18" t="n">
        <v>1</v>
      </c>
      <c r="N16" s="18"/>
      <c r="P16" s="14" t="n">
        <f aca="false">SUM(T16:X16)</f>
        <v>15.4166666666667</v>
      </c>
      <c r="Q16" s="32" t="inlineStr">
        <f aca="false">SUM(G16:G18)</f>
        <is>
          <t/>
        </is>
      </c>
      <c r="R16" s="32" t="n">
        <v>3</v>
      </c>
      <c r="S16" s="18"/>
      <c r="T16" s="19" t="n">
        <f aca="false">(40+75+90)/60</f>
        <v>3.41666666666667</v>
      </c>
      <c r="U16" s="19" t="n">
        <f aca="false">(75+45+140)/60</f>
        <v>4.33333333333333</v>
      </c>
      <c r="V16" s="19" t="n">
        <f aca="false">(120+50)/60</f>
        <v>2.83333333333333</v>
      </c>
      <c r="W16" s="19" t="n">
        <f aca="false">75/60</f>
        <v>1.25</v>
      </c>
      <c r="X16" s="19" t="n">
        <f aca="false">(140+75)/60</f>
        <v>3.58333333333333</v>
      </c>
    </row>
    <row collapsed="false" customFormat="true" customHeight="false" hidden="false" ht="26.65" outlineLevel="0" r="17" s="20">
      <c r="A17" s="14" t="n">
        <v>14</v>
      </c>
      <c r="B17" s="16" t="s">
        <v>21</v>
      </c>
      <c r="C17" s="17"/>
      <c r="D17" s="16"/>
      <c r="E17" s="16"/>
      <c r="F17" s="18" t="n">
        <v>2</v>
      </c>
      <c r="G17" s="9" t="n">
        <f aca="false">F17/F2</f>
        <v>0.0120845921450151</v>
      </c>
      <c r="H17" s="18" t="n">
        <v>2</v>
      </c>
      <c r="J17" s="18"/>
      <c r="K17" s="18" t="n">
        <v>2</v>
      </c>
      <c r="L17" s="18"/>
      <c r="M17" s="18"/>
      <c r="N17" s="18"/>
      <c r="P17" s="14"/>
      <c r="Q17" s="32"/>
      <c r="R17" s="32"/>
      <c r="S17" s="18"/>
      <c r="T17" s="19"/>
      <c r="U17" s="19"/>
      <c r="V17" s="19"/>
      <c r="W17" s="19"/>
      <c r="X17" s="19"/>
    </row>
    <row collapsed="false" customFormat="true" customHeight="false" hidden="false" ht="26.65" outlineLevel="0" r="18" s="20">
      <c r="A18" s="14" t="n">
        <v>15</v>
      </c>
      <c r="B18" s="16" t="s">
        <v>22</v>
      </c>
      <c r="C18" s="17"/>
      <c r="D18" s="16"/>
      <c r="E18" s="16"/>
      <c r="F18" s="18" t="n">
        <v>4</v>
      </c>
      <c r="G18" s="9" t="n">
        <f aca="false">F18/F2</f>
        <v>0.0241691842900302</v>
      </c>
      <c r="H18" s="18" t="n">
        <v>2</v>
      </c>
      <c r="J18" s="18"/>
      <c r="K18" s="18" t="n">
        <v>2</v>
      </c>
      <c r="L18" s="18" t="n">
        <v>2</v>
      </c>
      <c r="M18" s="18"/>
      <c r="N18" s="18"/>
      <c r="P18" s="14"/>
      <c r="Q18" s="32"/>
      <c r="R18" s="32"/>
      <c r="S18" s="18"/>
      <c r="T18" s="19"/>
      <c r="U18" s="19"/>
      <c r="V18" s="19"/>
      <c r="W18" s="19"/>
      <c r="X18" s="19"/>
    </row>
    <row collapsed="false" customFormat="true" customHeight="false" hidden="false" ht="14.15" outlineLevel="0" r="19" s="20">
      <c r="A19" s="14" t="n">
        <v>16</v>
      </c>
      <c r="B19" s="16" t="s">
        <v>23</v>
      </c>
      <c r="C19" s="17"/>
      <c r="D19" s="16"/>
      <c r="E19" s="16"/>
      <c r="F19" s="18" t="n">
        <v>0.5</v>
      </c>
      <c r="G19" s="9" t="n">
        <f aca="false">F19/F2</f>
        <v>0.00302114803625378</v>
      </c>
      <c r="H19" s="18" t="n">
        <v>2</v>
      </c>
      <c r="J19" s="18"/>
      <c r="K19" s="18"/>
      <c r="M19" s="18" t="n">
        <v>0.5</v>
      </c>
      <c r="N19" s="18"/>
      <c r="P19" s="1" t="n">
        <f aca="false">SUM(T19:X19)</f>
        <v>0.383333333333333</v>
      </c>
      <c r="Q19" s="31" t="inlineStr">
        <f aca="false">G19</f>
        <is>
          <t/>
        </is>
      </c>
      <c r="R19" s="18" t="n">
        <v>2</v>
      </c>
      <c r="S19" s="18"/>
      <c r="T19" s="18"/>
      <c r="U19" s="18"/>
      <c r="V19" s="18"/>
      <c r="W19" s="18" t="n">
        <f aca="false">23/60</f>
        <v>0.383333333333333</v>
      </c>
      <c r="X19" s="18"/>
    </row>
    <row collapsed="false" customFormat="true" customHeight="false" hidden="false" ht="14.15" outlineLevel="0" r="20" s="20">
      <c r="A20" s="14" t="n">
        <v>17</v>
      </c>
      <c r="B20" s="16" t="s">
        <v>24</v>
      </c>
      <c r="C20" s="17"/>
      <c r="D20" s="16"/>
      <c r="E20" s="16"/>
      <c r="F20" s="18" t="n">
        <v>2</v>
      </c>
      <c r="G20" s="9" t="n">
        <f aca="false">F20/F2</f>
        <v>0.0120845921450151</v>
      </c>
      <c r="H20" s="18" t="n">
        <v>3</v>
      </c>
      <c r="J20" s="18"/>
      <c r="K20" s="18"/>
      <c r="L20" s="18"/>
      <c r="M20" s="18"/>
      <c r="N20" s="18"/>
      <c r="P20" s="1" t="n">
        <f aca="false">SUM(T20:X20)</f>
        <v>1</v>
      </c>
      <c r="Q20" s="31" t="inlineStr">
        <f aca="false">G20</f>
        <is>
          <t/>
        </is>
      </c>
      <c r="R20" s="18" t="n">
        <v>3</v>
      </c>
      <c r="S20" s="18"/>
      <c r="T20" s="18" t="n">
        <f aca="false">30/60</f>
        <v>0.5</v>
      </c>
      <c r="U20" s="18"/>
      <c r="V20" s="18"/>
      <c r="W20" s="18"/>
      <c r="X20" s="18" t="n">
        <f aca="false">30/60</f>
        <v>0.5</v>
      </c>
    </row>
    <row collapsed="false" customFormat="true" customHeight="false" hidden="false" ht="26.65" outlineLevel="0" r="21" s="20">
      <c r="A21" s="14" t="n">
        <v>18</v>
      </c>
      <c r="B21" s="16" t="s">
        <v>25</v>
      </c>
      <c r="C21" s="17"/>
      <c r="D21" s="16"/>
      <c r="E21" s="16"/>
      <c r="F21" s="18" t="n">
        <v>10</v>
      </c>
      <c r="G21" s="9" t="n">
        <f aca="false">F21/F2</f>
        <v>0.0604229607250755</v>
      </c>
      <c r="H21" s="18" t="n">
        <v>3</v>
      </c>
      <c r="J21" s="18" t="n">
        <v>2</v>
      </c>
      <c r="K21" s="18" t="n">
        <v>2</v>
      </c>
      <c r="L21" s="18" t="n">
        <v>2</v>
      </c>
      <c r="M21" s="18" t="n">
        <v>2</v>
      </c>
      <c r="N21" s="18" t="n">
        <v>2</v>
      </c>
      <c r="P21" s="1" t="n">
        <f aca="false">SUM(T21:X21)</f>
        <v>8.16666666666665</v>
      </c>
      <c r="Q21" s="31" t="inlineStr">
        <f aca="false">G21</f>
        <is>
          <t/>
        </is>
      </c>
      <c r="R21" s="18" t="n">
        <v>3</v>
      </c>
      <c r="S21" s="18"/>
      <c r="T21" s="18" t="n">
        <f aca="false">98/60</f>
        <v>1.63333333333333</v>
      </c>
      <c r="U21" s="18" t="n">
        <f aca="false">98/60</f>
        <v>1.63333333333333</v>
      </c>
      <c r="V21" s="18" t="n">
        <f aca="false">98/60</f>
        <v>1.63333333333333</v>
      </c>
      <c r="W21" s="18" t="n">
        <f aca="false">98/60</f>
        <v>1.63333333333333</v>
      </c>
      <c r="X21" s="18" t="n">
        <f aca="false">98/60</f>
        <v>1.63333333333333</v>
      </c>
    </row>
    <row collapsed="false" customFormat="false" customHeight="false" hidden="false" ht="26.65" outlineLevel="0" r="22">
      <c r="A22" s="14" t="n">
        <v>19</v>
      </c>
      <c r="B22" s="2" t="s">
        <v>26</v>
      </c>
      <c r="F22" s="1" t="n">
        <v>2</v>
      </c>
      <c r="G22" s="9" t="n">
        <f aca="false">F22/F2</f>
        <v>0.0120845921450151</v>
      </c>
      <c r="H22" s="1" t="n">
        <v>3</v>
      </c>
      <c r="K22" s="1" t="n">
        <v>2</v>
      </c>
      <c r="P22" s="1" t="n">
        <f aca="false">SUM(T22:X22)</f>
        <v>2.5</v>
      </c>
      <c r="Q22" s="31" t="inlineStr">
        <f aca="false">G22</f>
        <is>
          <t/>
        </is>
      </c>
      <c r="R22" s="1" t="n">
        <v>3</v>
      </c>
      <c r="S22" s="1"/>
      <c r="T22" s="1" t="n">
        <f aca="false">30/60</f>
        <v>0.5</v>
      </c>
      <c r="U22" s="1" t="n">
        <f aca="false">30/60</f>
        <v>0.5</v>
      </c>
      <c r="V22" s="1" t="n">
        <f aca="false">30/60</f>
        <v>0.5</v>
      </c>
      <c r="W22" s="1" t="n">
        <f aca="false">30/60</f>
        <v>0.5</v>
      </c>
      <c r="X22" s="1" t="n">
        <f aca="false">30/60</f>
        <v>0.5</v>
      </c>
    </row>
    <row collapsed="false" customFormat="false" customHeight="false" hidden="false" ht="14.15" outlineLevel="0" r="23">
      <c r="A23" s="14" t="n">
        <v>20</v>
      </c>
      <c r="B23" s="2" t="s">
        <v>27</v>
      </c>
      <c r="F23" s="1" t="n">
        <v>3</v>
      </c>
      <c r="G23" s="9" t="n">
        <f aca="false">F23/F2</f>
        <v>0.0181268882175227</v>
      </c>
      <c r="H23" s="1" t="n">
        <v>3</v>
      </c>
      <c r="J23" s="1" t="n">
        <v>1.5</v>
      </c>
      <c r="K23" s="1" t="n">
        <v>1.5</v>
      </c>
      <c r="P23" s="1" t="n">
        <f aca="false">SUM(T23:X23)</f>
        <v>6.25</v>
      </c>
      <c r="Q23" s="31" t="inlineStr">
        <f aca="false">G23</f>
        <is>
          <t/>
        </is>
      </c>
      <c r="R23" s="1" t="n">
        <v>3</v>
      </c>
      <c r="S23" s="1"/>
      <c r="T23" s="1" t="n">
        <f aca="false">75/60</f>
        <v>1.25</v>
      </c>
      <c r="U23" s="1" t="n">
        <f aca="false">75/60</f>
        <v>1.25</v>
      </c>
      <c r="V23" s="1" t="n">
        <f aca="false">75/60</f>
        <v>1.25</v>
      </c>
      <c r="W23" s="1" t="n">
        <f aca="false">75/60</f>
        <v>1.25</v>
      </c>
      <c r="X23" s="1" t="n">
        <f aca="false">75/60</f>
        <v>1.25</v>
      </c>
    </row>
    <row collapsed="false" customFormat="false" customHeight="false" hidden="false" ht="26.65" outlineLevel="0" r="24">
      <c r="A24" s="14" t="n">
        <v>21</v>
      </c>
      <c r="B24" s="2" t="s">
        <v>28</v>
      </c>
      <c r="F24" s="1" t="n">
        <v>2</v>
      </c>
      <c r="G24" s="9" t="n">
        <f aca="false">F24/F2</f>
        <v>0.0120845921450151</v>
      </c>
      <c r="H24" s="1" t="n">
        <v>3</v>
      </c>
      <c r="J24" s="1" t="n">
        <v>1</v>
      </c>
      <c r="K24" s="1" t="n">
        <v>1</v>
      </c>
      <c r="P24" s="1" t="n">
        <f aca="false">SUM(T24:X24)</f>
        <v>1.63333333333333</v>
      </c>
      <c r="Q24" s="31" t="inlineStr">
        <f aca="false">G24</f>
        <is>
          <t/>
        </is>
      </c>
      <c r="R24" s="1" t="n">
        <v>3</v>
      </c>
      <c r="S24" s="1"/>
      <c r="T24" s="1" t="n">
        <f aca="false">49/60</f>
        <v>0.816666666666667</v>
      </c>
      <c r="U24" s="1" t="n">
        <f aca="false">49/60</f>
        <v>0.816666666666667</v>
      </c>
      <c r="V24" s="1"/>
      <c r="W24" s="1"/>
      <c r="X24" s="1"/>
    </row>
    <row collapsed="false" customFormat="false" customHeight="false" hidden="false" ht="26.65" outlineLevel="0" r="25">
      <c r="A25" s="14" t="n">
        <v>22</v>
      </c>
      <c r="B25" s="2" t="s">
        <v>29</v>
      </c>
      <c r="F25" s="1" t="n">
        <v>4</v>
      </c>
      <c r="G25" s="9" t="n">
        <f aca="false">F25/F2</f>
        <v>0.0241691842900302</v>
      </c>
      <c r="H25" s="1" t="n">
        <v>3</v>
      </c>
      <c r="J25" s="1" t="n">
        <v>2</v>
      </c>
      <c r="K25" s="1" t="n">
        <v>2</v>
      </c>
      <c r="P25" s="1" t="n">
        <f aca="false">SUM(T25:X25)</f>
        <v>1.25</v>
      </c>
      <c r="Q25" s="31" t="inlineStr">
        <f aca="false">G25</f>
        <is>
          <t/>
        </is>
      </c>
      <c r="R25" s="1" t="n">
        <v>3</v>
      </c>
      <c r="S25" s="1"/>
      <c r="T25" s="1"/>
      <c r="U25" s="1" t="n">
        <f aca="false">75/60</f>
        <v>1.25</v>
      </c>
      <c r="V25" s="1"/>
      <c r="W25" s="1"/>
      <c r="X25" s="1"/>
    </row>
    <row collapsed="false" customFormat="false" customHeight="false" hidden="false" ht="14.15" outlineLevel="0" r="26">
      <c r="A26" s="14" t="n">
        <v>23</v>
      </c>
      <c r="B26" s="16" t="s">
        <v>30</v>
      </c>
      <c r="F26" s="1" t="n">
        <v>5</v>
      </c>
      <c r="G26" s="9" t="n">
        <f aca="false">F26/F2</f>
        <v>0.0302114803625378</v>
      </c>
      <c r="H26" s="1" t="n">
        <v>3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P26" s="1" t="n">
        <f aca="false">SUM(T26:X26)</f>
        <v>3.66666666666667</v>
      </c>
      <c r="Q26" s="31" t="inlineStr">
        <f aca="false">G26</f>
        <is>
          <t/>
        </is>
      </c>
      <c r="R26" s="1" t="n">
        <v>3</v>
      </c>
      <c r="S26" s="1"/>
      <c r="T26" s="1" t="n">
        <f aca="false">44/60</f>
        <v>0.733333333333333</v>
      </c>
      <c r="U26" s="1" t="n">
        <f aca="false">44/60</f>
        <v>0.733333333333333</v>
      </c>
      <c r="V26" s="1" t="n">
        <f aca="false">44/60</f>
        <v>0.733333333333333</v>
      </c>
      <c r="W26" s="1" t="n">
        <f aca="false">44/60</f>
        <v>0.733333333333333</v>
      </c>
      <c r="X26" s="1" t="n">
        <f aca="false">44/60</f>
        <v>0.733333333333333</v>
      </c>
    </row>
    <row collapsed="false" customFormat="false" customHeight="false" hidden="false" ht="14.15" outlineLevel="0" r="27">
      <c r="A27" s="14" t="n">
        <v>24</v>
      </c>
      <c r="B27" s="16" t="s">
        <v>31</v>
      </c>
      <c r="F27" s="1" t="n">
        <v>5</v>
      </c>
      <c r="G27" s="9" t="n">
        <f aca="false">F27/F2</f>
        <v>0.0302114803625378</v>
      </c>
      <c r="H27" s="1" t="n">
        <v>3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P27" s="1" t="n">
        <f aca="false">SUM(T27:X27)</f>
        <v>0</v>
      </c>
      <c r="Q27" s="29"/>
      <c r="R27" s="29"/>
      <c r="S27" s="1"/>
      <c r="T27" s="1"/>
      <c r="U27" s="1"/>
      <c r="V27" s="1"/>
      <c r="W27" s="1"/>
      <c r="X27" s="1"/>
    </row>
  </sheetData>
  <mergeCells count="10">
    <mergeCell ref="A1:N1"/>
    <mergeCell ref="P1:X1"/>
    <mergeCell ref="P16:P18"/>
    <mergeCell ref="Q16:Q18"/>
    <mergeCell ref="R16:R18"/>
    <mergeCell ref="T16:T18"/>
    <mergeCell ref="U16:U18"/>
    <mergeCell ref="V16:V18"/>
    <mergeCell ref="W16:W18"/>
    <mergeCell ref="X16:X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6" activeCellId="0" pane="topLeft" sqref="F16"/>
    </sheetView>
  </sheetViews>
  <cols>
    <col collapsed="false" hidden="false" max="1" min="1" style="21" width="12.4823529411765"/>
    <col collapsed="false" hidden="false" max="2" min="2" style="22" width="16.7333333333333"/>
    <col collapsed="false" hidden="false" max="3" min="3" style="21" width="19.3725490196078"/>
    <col collapsed="false" hidden="false" max="4" min="4" style="21" width="18.1333333333333"/>
    <col collapsed="false" hidden="false" max="8" min="5" style="23" width="21.0470588235294"/>
    <col collapsed="false" hidden="false" max="1025" min="9" style="21" width="12.4823529411765"/>
  </cols>
  <sheetData>
    <row collapsed="false" customFormat="false" customHeight="false" hidden="false" ht="39.15" outlineLevel="0" r="1">
      <c r="A1" s="11" t="s">
        <v>7</v>
      </c>
      <c r="B1" s="24" t="s">
        <v>51</v>
      </c>
      <c r="C1" s="11" t="s">
        <v>52</v>
      </c>
      <c r="D1" s="11" t="s">
        <v>53</v>
      </c>
      <c r="E1" s="13" t="s">
        <v>54</v>
      </c>
      <c r="F1" s="13" t="s">
        <v>55</v>
      </c>
      <c r="G1" s="13" t="s">
        <v>56</v>
      </c>
      <c r="H1" s="13" t="s">
        <v>57</v>
      </c>
    </row>
    <row collapsed="false" customFormat="false" customHeight="false" hidden="false" ht="13.75" outlineLevel="0" r="2">
      <c r="A2" s="25" t="n">
        <v>1</v>
      </c>
      <c r="B2" s="26" t="n">
        <v>41902</v>
      </c>
      <c r="C2" s="25" t="n">
        <f aca="false">7*5</f>
        <v>35</v>
      </c>
      <c r="D2" s="25" t="n">
        <f aca="false">SUMIF('tareas-ciclo1'!H3:H45,A2,'tareas-ciclo1'!F3:F45)</f>
        <v>36</v>
      </c>
      <c r="E2" s="27" t="n">
        <f aca="false">SUMIF('tareas-ciclo1'!H4:H27,A2,'tareas-ciclo1'!G4:G27)</f>
        <v>0.217522658610272</v>
      </c>
      <c r="F2" s="27" t="inlineStr">
        <f aca="false">E2</f>
        <is>
          <t/>
        </is>
      </c>
      <c r="G2" s="27" t="n">
        <f aca="false">SUMIF('tareas-ciclo1'!R4:R27,A2,'tareas-ciclo1'!Q4:Q27)</f>
        <v>0.0936555891238671</v>
      </c>
      <c r="H2" s="27" t="inlineStr">
        <f aca="false">G2</f>
        <is>
          <t/>
        </is>
      </c>
    </row>
    <row collapsed="false" customFormat="false" customHeight="false" hidden="false" ht="13.75" outlineLevel="0" r="3">
      <c r="A3" s="25" t="n">
        <v>2</v>
      </c>
      <c r="B3" s="26" t="inlineStr">
        <f aca="false">B2+7</f>
        <is>
          <t/>
        </is>
      </c>
      <c r="C3" s="25" t="n">
        <f aca="false">7*5</f>
        <v>35</v>
      </c>
      <c r="D3" s="25" t="n">
        <f aca="false">SUMIF('tareas-ciclo1'!H3:H45,A3,'tareas-ciclo1'!F3:F45)</f>
        <v>33.5</v>
      </c>
      <c r="E3" s="27" t="n">
        <f aca="false">SUMIF('tareas-ciclo1'!H4:H27,A3,'tareas-ciclo1'!G4:G27)</f>
        <v>0.202416918429003</v>
      </c>
      <c r="F3" s="27" t="inlineStr">
        <f aca="false">E3+F2</f>
        <is>
          <t/>
        </is>
      </c>
      <c r="G3" s="27" t="n">
        <f aca="false">SUMIF('tareas-ciclo1'!R4:R27,A3,'tareas-ciclo1'!Q4:Q27)</f>
        <v>0.081570996978852</v>
      </c>
      <c r="H3" s="27" t="inlineStr">
        <f aca="false">G3+H2</f>
        <is>
          <t/>
        </is>
      </c>
    </row>
    <row collapsed="false" customFormat="false" customHeight="false" hidden="false" ht="13.75" outlineLevel="0" r="4">
      <c r="A4" s="25" t="n">
        <v>3</v>
      </c>
      <c r="B4" s="26" t="inlineStr">
        <f aca="false">B3+7</f>
        <is>
          <t/>
        </is>
      </c>
      <c r="C4" s="25" t="n">
        <f aca="false">7*5</f>
        <v>35</v>
      </c>
      <c r="D4" s="25" t="n">
        <f aca="false">SUMIF('tareas-ciclo1'!H3:H45,A4,'tareas-ciclo1'!F3:F45)</f>
        <v>33</v>
      </c>
      <c r="E4" s="27" t="n">
        <f aca="false">SUMIF('tareas-ciclo1'!H4:H27,A4,'tareas-ciclo1'!G4:G27)</f>
        <v>0.199395770392749</v>
      </c>
      <c r="F4" s="27" t="inlineStr">
        <f aca="false">E4+F3</f>
        <is>
          <t/>
        </is>
      </c>
      <c r="G4" s="27" t="n">
        <f aca="false">SUMIF('tareas-ciclo1'!R4:R27,A4,'tareas-ciclo1'!Q4:Q27)</f>
        <v>0.217522658610272</v>
      </c>
      <c r="H4" s="27" t="inlineStr">
        <f aca="false">G4+H3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