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3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14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4" firstSheet="0" showHorizontalScroll="true" showSheetTabs="true" showVerticalScroll="true" tabRatio="439" windowHeight="8192" windowWidth="16384" xWindow="0" yWindow="0"/>
  </bookViews>
  <sheets>
    <sheet name="tareas" sheetId="1" state="visible" r:id="rId2"/>
    <sheet name="recursos" sheetId="2" state="visible" r:id="rId3"/>
    <sheet name="tareas-ciclo1" sheetId="3" state="visible" r:id="rId4"/>
    <sheet name="recursos-ciclo1" sheetId="4" state="visible" r:id="rId5"/>
    <sheet name="tiempo-ciclo1" sheetId="5" state="visible" r:id="rId6"/>
  </sheets>
  <definedNames>
    <definedName function="false" hidden="false" name="_1hedm" vbProcedure="false">'tareas-ciclo1'!$J$4:$J$26</definedName>
    <definedName function="false" hidden="false" name="_1hepm" vbProcedure="false">'tareas-ciclo1'!$L$4:$L$26</definedName>
    <definedName function="false" hidden="false" name="_1hepqm" vbProcedure="false">'tareas-ciclo1'!$K$4:$K$26</definedName>
    <definedName function="false" hidden="false" name="_1hesm" vbProcedure="false">'tareas-ciclo1'!$M$4:$M$26</definedName>
    <definedName function="false" hidden="false" name="_1hetl" vbProcedure="false">'tareas-ciclo1'!$I$4:$I$26</definedName>
    <definedName function="false" hidden="false" name="_1PIDGE" vbProcedure="false">'tareas-ciclo1'!$F$4:$F$26</definedName>
    <definedName function="false" hidden="false" name="_1PIDGO" vbProcedure="false">'tareas-ciclo1'!$P$4:$P$26</definedName>
    <definedName function="false" hidden="false" name="_1SE" vbProcedure="false">'tareas-ciclo1'!$G$4:$G$26</definedName>
    <definedName function="false" hidden="false" name="_1SR" vbProcedure="false">'tareas-ciclo1'!$Q$4:$Q$26</definedName>
    <definedName function="false" hidden="false" name="_1TDHE" vbProcedure="false">'tareas-ciclo1'!$E$4:$E$26</definedName>
    <definedName function="false" hidden="false" name="_1TDHT" vbProcedure="false">'tareas-ciclo1'!$O$4:$O$26</definedName>
    <definedName function="false" hidden="false" name="_gPIDGE" vbProcedure="false">tareas!$F$3:$F$45</definedName>
    <definedName function="false" hidden="false" name="_gPIDGO" vbProcedure="false">tareas!$J$3:$J$45</definedName>
    <definedName function="false" hidden="false" name="_gSE" vbProcedure="false">tareas!$G$3:$G$45</definedName>
    <definedName function="false" hidden="false" name="_gSR" vbProcedure="false">tareas!$K$3:$K$45</definedName>
    <definedName function="false" hidden="false" name="_gTDHE" vbProcedure="false">tareas!$E$3:$E$45</definedName>
    <definedName function="false" hidden="false" name="_gTDHT" vbProcedure="false">tareas!$I$3:$I$45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<sst xmlns="http://schemas.openxmlformats.org/spreadsheetml/2006/main" count="235" uniqueCount="135">
  <si>
    <t>Id</t>
  </si>
  <si>
    <t>Nombre</t>
  </si>
  <si>
    <t>Criterio de entrada</t>
  </si>
  <si>
    <t>Criterio de salida</t>
  </si>
  <si>
    <t>Total de horas estimadas</t>
  </si>
  <si>
    <t>Porcentaje individual de ganancias estimadas</t>
  </si>
  <si>
    <t>Semana</t>
  </si>
  <si>
    <t>Total de horas trabajadas</t>
  </si>
  <si>
    <t>Porcentaje individual de ganancias obtenidas</t>
  </si>
  <si>
    <t>Ver video tutorial de GitHub.</t>
  </si>
  <si>
    <t>Cada integrante del equipo conoce las funcionalidades básicas de GitHub.</t>
  </si>
  <si>
    <t>Realizar el lanzamiento del ciclo #1 de TSPi.</t>
  </si>
  <si>
    <t>Todos los integrantes del equipo han leído los capítulos 1, 2, 3 y el apéndice A del libro Introducción a TSP.</t>
  </si>
  <si>
    <t>Cada integrante del equipo completo la forma INFO; Los roles fueron asignados; Se acordó que días se entregarían los reportes semanales.</t>
  </si>
  <si>
    <t>Definir la estrategía de desarrollo del ciclo #1 de TSPi.</t>
  </si>
  <si>
    <t>Todos los integrantes del equipo han leído el capítulo 4 del libro Introducción a TSP.</t>
  </si>
  <si>
    <t>La estrategía de desarrollo fue documentada.</t>
  </si>
  <si>
    <t>Elaborar el plan del ciclo #1 de TSPi.</t>
  </si>
  <si>
    <t>El equipo ha definido la estrategía de desarrollo y cada integrante del equipo ha leído el capítulo 5 del libro Introducción a TSP.</t>
  </si>
  <si>
    <t>Las formas TASK y SCHEDULE para el equipo y cada integrante fueron completadas; Se completaron las formas SUMP, SUMQ y SUMS.</t>
  </si>
  <si>
    <t>Crear la plantilla para las agendas de las reuniones con los clientes.</t>
  </si>
  <si>
    <t>La plantilla para las agendas de las reuniones con los fue creada.</t>
  </si>
  <si>
    <t>Crear la plantilla para las minutas de las reuniones con los clientes.</t>
  </si>
  <si>
    <t>La plantilla para las minutdas de las reuniones con los clientes fue creada.</t>
  </si>
  <si>
    <t>Crear la agenda para la reunión #1 con el cliente.</t>
  </si>
  <si>
    <t>La plantilla para al agenda de los clientes ha sido creada.</t>
  </si>
  <si>
    <t>La agenda para la reunión #1 con el cliente fue creada.</t>
  </si>
  <si>
    <t>Reunión #1 con el cliente.</t>
  </si>
  <si>
    <t>La agenda para la reunión #1 con el cliente ha sido creada y envíada al cliente.</t>
  </si>
  <si>
    <t>La minuta de la reunión #1 con el cliente fue creada.</t>
  </si>
  <si>
    <t>Crear el esquema del documento de requerimientos.</t>
  </si>
  <si>
    <t>El esquema del documento de requerimientos fue creado.</t>
  </si>
  <si>
    <t>Instalar y configurar RedMine.</t>
  </si>
  <si>
    <t>Cada integrante del equipo ha instalado y configurador RedMine.</t>
  </si>
  <si>
    <t>Instalar y configurar Ruby on Rails.</t>
  </si>
  <si>
    <t>Cada integrante del equipo ha instalado y configurado Ruby on Rails.</t>
  </si>
  <si>
    <t>Reunión de equipo para analizar la minuta de la reunión #1 con el cliente.</t>
  </si>
  <si>
    <t>La minuta de la reunión #1 del cliente ha sido creada.</t>
  </si>
  <si>
    <t>Crear el borrador #1 del diagrama de casos de uso.</t>
  </si>
  <si>
    <t>La reunión de equipo para analizar la minuta de la reunión #1 con el cliente ha sido completada.</t>
  </si>
  <si>
    <t>El borrador #1 del diagrama de casos de uso fue creado.</t>
  </si>
  <si>
    <t>Crear el borrador #1 del documento de los escenarios.</t>
  </si>
  <si>
    <t>El borrador #1 del documento de los escenarios fue creado.</t>
  </si>
  <si>
    <t>Crear el borrador #1 del documento de requerimientos.</t>
  </si>
  <si>
    <t>El borrador #1 del diagrama de casos de uso ha sido creado; El borrador #1 del documento de escenarios ha sido creado.</t>
  </si>
  <si>
    <t>El borrador #1 del documento de requerimientos fue creado.</t>
  </si>
  <si>
    <t>Crear la agenda para la reunión #2 con el cliente.</t>
  </si>
  <si>
    <t>La agenda para la reunión #2 con el cliente fue creada.</t>
  </si>
  <si>
    <t>Reunión #2 con el cliente.</t>
  </si>
  <si>
    <t>La agenda para la reunión #2 con el cliente ha sido creada y envíada al cliente.</t>
  </si>
  <si>
    <t>La minuta de la reunión #2 con el cliente fue creada.</t>
  </si>
  <si>
    <t>Reunión de equipo para analizar la minuta de la reunión #2 con el cliente.</t>
  </si>
  <si>
    <t>La minuta de la reunión #2 del cliente ha sido creada.</t>
  </si>
  <si>
    <t>Crear la versión final del diagrama de casos de uso.</t>
  </si>
  <si>
    <t>El borrador #1 del diagrama de casos de uso ha sido creado; La reunión de equipo para analizar la minuta de la reunión #2 con el cliente ha sido completada.</t>
  </si>
  <si>
    <t>La versión final del diagrama de casos de uso fue creado.</t>
  </si>
  <si>
    <t>Extender los casos de uso.</t>
  </si>
  <si>
    <t>La versión final del diagrama de casos de uso ha sido creada.</t>
  </si>
  <si>
    <t>Los casos de uso fueron extendidos.</t>
  </si>
  <si>
    <t>Crear la versión final del documento de los escenarios.</t>
  </si>
  <si>
    <t>El borrador #1 del documento de escenarios ha sido creado; La reunión de equipo para analizar la  minuta de la reunión #2 con el cliente ha sido completada.</t>
  </si>
  <si>
    <t>La versión final del documento de los escenarios fue creada.</t>
  </si>
  <si>
    <t>Crear la versión final del documento de requerimientos.</t>
  </si>
  <si>
    <t>Los casos de uso han sido extendidos; La versión final del documento de escenarios ha sido creado.</t>
  </si>
  <si>
    <t>La versión final del documento de requerimientos fue creada.</t>
  </si>
  <si>
    <t>Elaborar el reporte de cierre del ciclo #1 de TSPi.</t>
  </si>
  <si>
    <t>Todos los integrantes del equipo han leído los capítulos 10, 16, 17 y 18 del libro Introducción a TSP.</t>
  </si>
  <si>
    <t>Cada integrante del equipo completo la forma PEER; El reporte del ciclo #1 fue creado.</t>
  </si>
  <si>
    <t>Realizar el lanzamiento del ciclo #2 de TSPi.</t>
  </si>
  <si>
    <t>Definir la estrategía de desarrolo del ciclo #2 de TSPi.</t>
  </si>
  <si>
    <t>Elaborar el plan del ciclo #2 de TSPi.</t>
  </si>
  <si>
    <t>Crear el esquema del documento de arquitectura.</t>
  </si>
  <si>
    <t>El esquema del documento de arquitectura fue creado.</t>
  </si>
  <si>
    <t>Reunión de equipo para analizar la versión final del documento de requerimientos.</t>
  </si>
  <si>
    <t>Documentar las tácticas a utilizar para la arquitectura.</t>
  </si>
  <si>
    <t>La reunión de equipo para analizar la versión final del documento de requerimientos ha sido completada.</t>
  </si>
  <si>
    <t>Las tácticas a utilizar fueron documentadas.</t>
  </si>
  <si>
    <t>Crear el borrador #1 del diagrama de contexto de la arquitectura.</t>
  </si>
  <si>
    <t>El borrador #1 del diagrama de contexto de la arquitectura fue creado.</t>
  </si>
  <si>
    <t>Crear el borrador #1 de la vista estática de la arquitectura.</t>
  </si>
  <si>
    <t>El borrador #1 de la vista estática de la arquitectura fue creado.</t>
  </si>
  <si>
    <t>Crear el borrador #1 del documento de arquitecutra.</t>
  </si>
  <si>
    <t>El esquema del documento de arquitectura ha sido creado;Las tácticas a utilizar han sido documentadas; El borrador #1 del diagrama de contexto ha sido creado; El borrador #1 de la vista estática de la arquitectura ha sido creado.</t>
  </si>
  <si>
    <t>El borrador #1 del documento de la arquitectura ha sido creado.</t>
  </si>
  <si>
    <t>Crear la agenda para la reunión #3 con el cliente.</t>
  </si>
  <si>
    <t>La agenda para la reunión #3 con el cliente fue creada.</t>
  </si>
  <si>
    <t>Reunión #3 con el cliente.</t>
  </si>
  <si>
    <t>La agenda para la reunión #3 con el cliente ha sido creada y envíada al cliente.</t>
  </si>
  <si>
    <t>La minuta de la reunión #3 con el cliente fue creada.</t>
  </si>
  <si>
    <t>Realizar la presentación de mitad de curso.</t>
  </si>
  <si>
    <t>La versión final del documento de requerimientos ha sido creada; El borrador #1 del documento de la arquitectura ha sido creada.</t>
  </si>
  <si>
    <t>La minuta de la presentación de mitad del curso fue creada.</t>
  </si>
  <si>
    <t>Reunión de equipo para analizar la minuta de la reunión #3 con el cliente.</t>
  </si>
  <si>
    <t>La minuta de la reunión #3 del cliente ha sido creada.</t>
  </si>
  <si>
    <t>Crear la versión final del diagrama de contexto de la arquitectura.</t>
  </si>
  <si>
    <t>El borrador #1 del diagrama de contexto de la arquitectura ha sido creado; La reunión para analizar la minuta de la reunión #3 con el cliente ha sido completada.</t>
  </si>
  <si>
    <t>La versión final del diagrama de contexto de la arquitectura fue creado.</t>
  </si>
  <si>
    <t>Crear la versión final de la vista estática de la arquitectura.</t>
  </si>
  <si>
    <t>El borrador #1 de la vista estática de la arquitectura ha sido creada; La reunión para analizar la minuta de la reunión #3 con el cliente ha sido completada.</t>
  </si>
  <si>
    <t>La versión final de la vista estática de la arquitectura fue creada.</t>
  </si>
  <si>
    <t>Crear la versión final de la vista dinámica de la arquitectura.</t>
  </si>
  <si>
    <t>Crear la versión final de la vista física de la arquitectura.</t>
  </si>
  <si>
    <t>Crear la versión final del documento de arquitectura.</t>
  </si>
  <si>
    <t>Crear la agenda para la reunión #4 con el cliente.</t>
  </si>
  <si>
    <t>Reunión #4 con el cliente.</t>
  </si>
  <si>
    <t>Fecha de Inicio</t>
  </si>
  <si>
    <t>Horas Disponibles</t>
  </si>
  <si>
    <t>Horas Estimadas</t>
  </si>
  <si>
    <t>Porcentaje Individual de Ganacias Estimadas</t>
  </si>
  <si>
    <t>Porcentaje Acumulado de Ganacias Estimadas</t>
  </si>
  <si>
    <t>Horas Trabajadas</t>
  </si>
  <si>
    <t>Porcentaje Individual de Ganancias Obtenidas</t>
  </si>
  <si>
    <t>Porcentaje Acumulado de Ganancias Obtenidas</t>
  </si>
  <si>
    <t>Totales</t>
  </si>
  <si>
    <t>Plan</t>
  </si>
  <si>
    <t>Realidad</t>
  </si>
  <si>
    <t>Team Leader</t>
  </si>
  <si>
    <t>Developer Manager</t>
  </si>
  <si>
    <t>Quality/Process Manager</t>
  </si>
  <si>
    <t>Planning Manager</t>
  </si>
  <si>
    <t>Support Manager</t>
  </si>
  <si>
    <t>Porcentaje individual de ganacias obtenidas</t>
  </si>
  <si>
    <t>Instalar y configurar Ruby On Rails.</t>
  </si>
  <si>
    <t>Horas Estimadas Team Leader</t>
  </si>
  <si>
    <t>Horas Estimadas Development Manager</t>
  </si>
  <si>
    <t>Horas Estimadas Process/Quality Manager</t>
  </si>
  <si>
    <t>Horas Estimadas Planning Manager</t>
  </si>
  <si>
    <t>Horas Estimadas Support Manager</t>
  </si>
  <si>
    <t>Total de Horas Estimadas</t>
  </si>
  <si>
    <t>Horas Trabajadas Team Leader</t>
  </si>
  <si>
    <t>Horas Trabajadas Development Manager</t>
  </si>
  <si>
    <t>Horas Trabajadas Process/Quality Manager</t>
  </si>
  <si>
    <t>Horas Trabajadas Planning Manager</t>
  </si>
  <si>
    <t>Horas Trabajadas Support Manager</t>
  </si>
  <si>
    <t>Total de Horas Trabajadas</t>
  </si>
</sst>
</file>

<file path=xl/styles.xml><?xml version="1.0" encoding="utf-8"?>
<styleSheet xmlns="http://schemas.openxmlformats.org/spreadsheetml/2006/main">
  <numFmts count="3">
    <numFmt formatCode="GENERAL" numFmtId="164"/>
    <numFmt formatCode="0.00%" numFmtId="165"/>
    <numFmt formatCode="MM/DD/YYYY" numFmtId="166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  <font>
      <name val="Arial"/>
      <family val="2"/>
      <b val="true"/>
      <sz val="13"/>
    </font>
    <font>
      <name val="Arial"/>
      <family val="2"/>
      <sz val="10"/>
    </font>
  </fonts>
  <fills count="4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E6E6E6"/>
        <bgColor rgb="00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4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5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0" fillId="0" fontId="5" numFmtId="164" xfId="0">
      <alignment horizontal="right" indent="0" shrinkToFit="false" textRotation="0" vertical="top" wrapText="false"/>
    </xf>
    <xf applyAlignment="true" applyBorder="true" applyFont="true" applyProtection="false" borderId="0" fillId="0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5" numFmtId="164" xfId="0">
      <alignment horizontal="left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true"/>
    </xf>
    <xf applyAlignment="true" applyBorder="true" applyFont="true" applyProtection="false" borderId="0" fillId="0" fontId="4" numFmtId="165" xfId="0">
      <alignment horizontal="right" indent="0" shrinkToFit="false" textRotation="0" vertical="top" wrapText="true"/>
    </xf>
    <xf applyAlignment="true" applyBorder="true" applyFont="true" applyProtection="false" borderId="0" fillId="0" fontId="5" numFmtId="164" xfId="0">
      <alignment horizontal="right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tru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5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  <xf applyAlignment="true" applyBorder="true" applyFont="true" applyProtection="false" borderId="0" fillId="0" fontId="6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true" applyBorder="false" applyFont="true" applyProtection="false" borderId="0" fillId="0" fontId="6" numFmtId="165" xfId="0">
      <alignment horizontal="right" indent="0" shrinkToFit="false" textRotation="0" vertical="top" wrapText="false"/>
    </xf>
    <xf applyAlignment="true" applyBorder="true" applyFont="true" applyProtection="false" borderId="0" fillId="0" fontId="6" numFmtId="165" xfId="0">
      <alignment horizontal="right" indent="0" shrinkToFit="false" textRotation="0" vertical="top" wrapText="false"/>
    </xf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5" xfId="0"/>
    <xf applyAlignment="true" applyBorder="true" applyFont="true" applyProtection="false" borderId="1" fillId="2" fontId="5" numFmtId="166" xfId="0">
      <alignment horizontal="center" indent="0" shrinkToFit="false" textRotation="0" vertical="center" wrapText="false"/>
    </xf>
    <xf applyAlignment="false" applyBorder="true" applyFont="true" applyProtection="false" borderId="1" fillId="0" fontId="4" numFmtId="164" xfId="0"/>
    <xf applyAlignment="false" applyBorder="true" applyFont="true" applyProtection="false" borderId="1" fillId="0" fontId="4" numFmtId="166" xfId="0"/>
    <xf applyAlignment="false" applyBorder="true" applyFont="true" applyProtection="false" borderId="1" fillId="0" fontId="4" numFmtId="165" xfId="0"/>
    <xf applyAlignment="true" applyBorder="true" applyFont="true" applyProtection="false" borderId="0" fillId="0" fontId="4" numFmtId="164" xfId="0">
      <alignment horizontal="general" indent="0" shrinkToFit="false" textRotation="0" vertical="top" wrapText="true"/>
    </xf>
    <xf applyAlignment="true" applyBorder="false" applyFont="true" applyProtection="false" borderId="0" fillId="3" fontId="4" numFmtId="164" xfId="0">
      <alignment horizontal="right" indent="0" shrinkToFit="false" textRotation="0" vertical="top" wrapText="false"/>
    </xf>
    <xf applyAlignment="true" applyBorder="false" applyFont="true" applyProtection="false" borderId="0" fillId="3" fontId="6" numFmtId="164" xfId="0">
      <alignment horizontal="righ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8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Ganancias Estimadas vs Ganancias Obtenidas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recursos!$F$1</c:f>
              <c:strCache>
                <c:ptCount val="1"/>
                <c:pt idx="0">
                  <c:v>Porcentaje Acumulado de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recursos!$F$2:$F$12</c:f>
              <c:numCache>
                <c:formatCode>General</c:formatCode>
                <c:ptCount val="11"/>
                <c:pt idx="0">
                  <c:v>0.217522658610272</c:v>
                </c:pt>
                <c:pt idx="1">
                  <c:v>0.419939577039275</c:v>
                </c:pt>
                <c:pt idx="2">
                  <c:v>0.589123867069486</c:v>
                </c:pt>
                <c:pt idx="3">
                  <c:v>0.845921450151057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recursos!$I$1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recursos!$I$2:$I$12</c:f>
              <c:numCache>
                <c:formatCode>General</c:formatCode>
                <c:ptCount val="11"/>
                <c:pt idx="0">
                  <c:v>0.138972809667674</c:v>
                </c:pt>
                <c:pt idx="1">
                  <c:v>0.220543806646526</c:v>
                </c:pt>
                <c:pt idx="2">
                  <c:v>0.438066465256798</c:v>
                </c:pt>
                <c:pt idx="3">
                  <c:v>0.438066465256798</c:v>
                </c:pt>
                <c:pt idx="4">
                  <c:v>0.438066465256798</c:v>
                </c:pt>
                <c:pt idx="5">
                  <c:v>0.438066465256798</c:v>
                </c:pt>
                <c:pt idx="6">
                  <c:v>0.438066465256798</c:v>
                </c:pt>
                <c:pt idx="7">
                  <c:v>0.438066465256798</c:v>
                </c:pt>
                <c:pt idx="8">
                  <c:v>0.438066465256798</c:v>
                </c:pt>
                <c:pt idx="9">
                  <c:v>0.438066465256798</c:v>
                </c:pt>
                <c:pt idx="10">
                  <c:v>0.438066465256798</c:v>
                </c:pt>
              </c:numCache>
            </c:numRef>
          </c:val>
        </c:ser>
        <c:marker val="1"/>
        <c:axId val="58807470"/>
        <c:axId val="9345397"/>
      </c:lineChart>
      <c:catAx>
        <c:axId val="58807470"/>
        <c:scaling>
          <c:orientation val="minMax"/>
        </c:scaling>
        <c:axPos val="b"/>
        <c:majorTickMark val="out"/>
        <c:minorTickMark val="none"/>
        <c:tickLblPos val="nextTo"/>
        <c:crossAx val="934539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34539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880747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Horas Disponibles vs Horas Estimadas vs Horas Trabajadas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recursos!$C$1</c:f>
              <c:strCache>
                <c:ptCount val="1"/>
                <c:pt idx="0">
                  <c:v>Horas Disponibles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recursos!$C$2:$C$12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1"/>
          <c:order val="1"/>
          <c:tx>
            <c:strRef>
              <c:f>recursos!$D$1</c:f>
              <c:strCache>
                <c:ptCount val="1"/>
                <c:pt idx="0">
                  <c:v>Horas Estimadas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recursos!$D$2:$D$12</c:f>
              <c:numCache>
                <c:formatCode>General</c:formatCode>
                <c:ptCount val="11"/>
                <c:pt idx="0">
                  <c:v>36</c:v>
                </c:pt>
                <c:pt idx="1">
                  <c:v>33.5</c:v>
                </c:pt>
                <c:pt idx="2">
                  <c:v>28</c:v>
                </c:pt>
                <c:pt idx="3">
                  <c:v>42.5</c:v>
                </c:pt>
                <c:pt idx="4">
                  <c:v>25.5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recursos!$G$1</c:f>
              <c:strCache>
                <c:ptCount val="1"/>
                <c:pt idx="0">
                  <c:v>Horas Trabajadas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recursos!$G$2:$G$12</c:f>
              <c:numCache>
                <c:formatCode>General</c:formatCode>
                <c:ptCount val="11"/>
                <c:pt idx="0">
                  <c:v>17.65</c:v>
                </c:pt>
                <c:pt idx="1">
                  <c:v>15.1166666666667</c:v>
                </c:pt>
                <c:pt idx="2">
                  <c:v>39.8833333333333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gapWidth val="100"/>
        <c:axId val="14217580"/>
        <c:axId val="20667980"/>
      </c:barChart>
      <c:catAx>
        <c:axId val="14217580"/>
        <c:scaling>
          <c:orientation val="minMax"/>
        </c:scaling>
        <c:axPos val="b"/>
        <c:majorTickMark val="out"/>
        <c:minorTickMark val="none"/>
        <c:tickLblPos val="nextTo"/>
        <c:crossAx val="2066798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2066798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421758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Ganacias Estimadas vs Ganacias Obtenidas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'recursos-ciclo1'!$F$1:$F$1</c:f>
              <c:strCache>
                <c:ptCount val="1"/>
                <c:pt idx="0">
                  <c:v>Porcentaje Acumulado de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'recursos-ciclo1'!$A$2:$A$4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'recursos-ciclo1'!$F$2:$F$4</c:f>
              <c:numCache>
                <c:formatCode>General</c:formatCode>
                <c:ptCount val="3"/>
                <c:pt idx="0">
                  <c:v>0.369230769230769</c:v>
                </c:pt>
                <c:pt idx="1">
                  <c:v>0.712820512820513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'recursos-ciclo1'!$I$1:$I$1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'recursos-ciclo1'!$A$2:$A$4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'recursos-ciclo1'!$I$2:$I$4</c:f>
              <c:numCache>
                <c:formatCode>General</c:formatCode>
                <c:ptCount val="3"/>
                <c:pt idx="0">
                  <c:v>0.235897435897436</c:v>
                </c:pt>
                <c:pt idx="1">
                  <c:v>0.374358974358974</c:v>
                </c:pt>
                <c:pt idx="2">
                  <c:v>0.743589743589743</c:v>
                </c:pt>
              </c:numCache>
            </c:numRef>
          </c:val>
        </c:ser>
        <c:marker val="1"/>
        <c:axId val="90399656"/>
        <c:axId val="67441229"/>
      </c:lineChart>
      <c:catAx>
        <c:axId val="90399656"/>
        <c:scaling>
          <c:orientation val="minMax"/>
        </c:scaling>
        <c:axPos val="b"/>
        <c:majorTickMark val="out"/>
        <c:minorTickMark val="none"/>
        <c:tickLblPos val="nextTo"/>
        <c:crossAx val="6744122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7441229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039965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Ganancias Estimadas vs Ganancias Obtenidas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'recursos-ciclo1'!$E$1:$E$1</c:f>
              <c:strCache>
                <c:ptCount val="1"/>
                <c:pt idx="0">
                  <c:v>Porcentaje Individual de Ganacias Estimadas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'recursos-ciclo1'!$A$2:$A$5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/>
                </c:pt>
              </c:strCache>
            </c:strRef>
          </c:cat>
          <c:val>
            <c:numRef>
              <c:f>'recursos-ciclo1'!$E$2:$E$4</c:f>
              <c:numCache>
                <c:formatCode>General</c:formatCode>
                <c:ptCount val="3"/>
                <c:pt idx="0">
                  <c:v>0.369230769230769</c:v>
                </c:pt>
                <c:pt idx="1">
                  <c:v>0.343589743589744</c:v>
                </c:pt>
                <c:pt idx="2">
                  <c:v>0.287179487179487</c:v>
                </c:pt>
              </c:numCache>
            </c:numRef>
          </c:val>
        </c:ser>
        <c:ser>
          <c:idx val="1"/>
          <c:order val="1"/>
          <c:tx>
            <c:strRef>
              <c:f>'recursos-ciclo1'!$H$1:$H$1</c:f>
              <c:strCache>
                <c:ptCount val="1"/>
                <c:pt idx="0">
                  <c:v>Porcentaje Individual de Ganancias Obtenidas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'recursos-ciclo1'!$A$2:$A$5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/>
                </c:pt>
              </c:strCache>
            </c:strRef>
          </c:cat>
          <c:val>
            <c:numRef>
              <c:f>'recursos-ciclo1'!$H$2:$H$4</c:f>
              <c:numCache>
                <c:formatCode>General</c:formatCode>
                <c:ptCount val="3"/>
                <c:pt idx="0">
                  <c:v>0.235897435897436</c:v>
                </c:pt>
                <c:pt idx="1">
                  <c:v>0.138461538461538</c:v>
                </c:pt>
                <c:pt idx="2">
                  <c:v>0.369230769230769</c:v>
                </c:pt>
              </c:numCache>
            </c:numRef>
          </c:val>
        </c:ser>
        <c:gapWidth val="100"/>
        <c:axId val="12858955"/>
        <c:axId val="97040498"/>
      </c:barChart>
      <c:catAx>
        <c:axId val="12858955"/>
        <c:scaling>
          <c:orientation val="minMax"/>
        </c:scaling>
        <c:axPos val="b"/>
        <c:majorTickMark val="out"/>
        <c:minorTickMark val="none"/>
        <c:tickLblPos val="nextTo"/>
        <c:crossAx val="97040498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704049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2858955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Team Leader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'tiempo-ciclo1'!$B$1</c:f>
              <c:strCache>
                <c:ptCount val="1"/>
                <c:pt idx="0">
                  <c:v>Horas Estimadas Team Leader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'tiempo-ciclo1'!$B$2:$B$4</c:f>
              <c:numCache>
                <c:formatCode>General</c:formatCode>
                <c:ptCount val="3"/>
                <c:pt idx="0">
                  <c:v>6.5</c:v>
                </c:pt>
                <c:pt idx="1">
                  <c:v>5</c:v>
                </c:pt>
                <c:pt idx="2">
                  <c:v>8.5</c:v>
                </c:pt>
              </c:numCache>
            </c:numRef>
          </c:val>
        </c:ser>
        <c:ser>
          <c:idx val="1"/>
          <c:order val="1"/>
          <c:tx>
            <c:strRef>
              <c:f>'tiempo-ciclo1'!$I$1:$I$1</c:f>
              <c:strCache>
                <c:ptCount val="1"/>
                <c:pt idx="0">
                  <c:v>Horas Trabajadas Team Leader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'tiempo-ciclo1'!$I$2:$I$4</c:f>
              <c:numCache>
                <c:formatCode>General</c:formatCode>
                <c:ptCount val="3"/>
                <c:pt idx="0">
                  <c:v>2.35</c:v>
                </c:pt>
                <c:pt idx="1">
                  <c:v>7.33</c:v>
                </c:pt>
                <c:pt idx="2">
                  <c:v>5.43</c:v>
                </c:pt>
              </c:numCache>
            </c:numRef>
          </c:val>
        </c:ser>
        <c:gapWidth val="100"/>
        <c:axId val="9831491"/>
        <c:axId val="38958556"/>
      </c:barChart>
      <c:catAx>
        <c:axId val="9831491"/>
        <c:scaling>
          <c:orientation val="minMax"/>
        </c:scaling>
        <c:axPos val="b"/>
        <c:majorTickMark val="out"/>
        <c:minorTickMark val="none"/>
        <c:tickLblPos val="nextTo"/>
        <c:crossAx val="3895855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895855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83149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Development Manager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'tiempo-ciclo1'!$C$1</c:f>
              <c:strCache>
                <c:ptCount val="1"/>
                <c:pt idx="0">
                  <c:v>Horas Estimadas Development Manager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'tiempo-ciclo1'!$C$2:$C$4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9.5</c:v>
                </c:pt>
              </c:numCache>
            </c:numRef>
          </c:val>
        </c:ser>
        <c:ser>
          <c:idx val="1"/>
          <c:order val="1"/>
          <c:tx>
            <c:strRef>
              <c:f>'tiempo-ciclo1'!$J$1:$J$1</c:f>
              <c:strCache>
                <c:ptCount val="1"/>
                <c:pt idx="0">
                  <c:v>Horas Trabajadas Development Manager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'tiempo-ciclo1'!$J$2:$J$4</c:f>
              <c:numCache>
                <c:formatCode>General</c:formatCode>
                <c:ptCount val="3"/>
                <c:pt idx="0">
                  <c:v>2.1</c:v>
                </c:pt>
                <c:pt idx="1">
                  <c:v>7.28</c:v>
                </c:pt>
                <c:pt idx="2">
                  <c:v>8.72</c:v>
                </c:pt>
              </c:numCache>
            </c:numRef>
          </c:val>
        </c:ser>
        <c:gapWidth val="100"/>
        <c:axId val="55636552"/>
        <c:axId val="96718647"/>
      </c:barChart>
      <c:catAx>
        <c:axId val="55636552"/>
        <c:scaling>
          <c:orientation val="minMax"/>
        </c:scaling>
        <c:axPos val="b"/>
        <c:majorTickMark val="out"/>
        <c:minorTickMark val="none"/>
        <c:tickLblPos val="nextTo"/>
        <c:crossAx val="9671864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671864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5636552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Process/Quality Manager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'tiempo-ciclo1'!$D$1</c:f>
              <c:strCache>
                <c:ptCount val="1"/>
                <c:pt idx="0">
                  <c:v>Horas Estimadas Process/Quality Manager</c:v>
                </c:pt>
              </c:strCache>
            </c:strRef>
          </c:tx>
          <c:spPr>
            <a:solidFill>
              <a:srgbClr val="004586"/>
            </a:solidFill>
          </c:spPr>
          <c:val>
            <c:numRef>
              <c:f>'tiempo-ciclo1'!$D$2:$D$4</c:f>
              <c:numCache>
                <c:formatCode>General</c:formatCode>
                <c:ptCount val="3"/>
                <c:pt idx="0">
                  <c:v>5.5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'tiempo-ciclo1'!$K$1:$K$1</c:f>
              <c:strCache>
                <c:ptCount val="1"/>
                <c:pt idx="0">
                  <c:v>Horas Trabajadas Process/Quality Manager</c:v>
                </c:pt>
              </c:strCache>
            </c:strRef>
          </c:tx>
          <c:spPr>
            <a:solidFill>
              <a:srgbClr val="ff420e"/>
            </a:solidFill>
          </c:spPr>
          <c:val>
            <c:numRef>
              <c:f>'tiempo-ciclo1'!$K$2:$K$4</c:f>
              <c:numCache>
                <c:formatCode>General</c:formatCode>
                <c:ptCount val="3"/>
                <c:pt idx="0">
                  <c:v>3.93</c:v>
                </c:pt>
                <c:pt idx="1">
                  <c:v>5.33</c:v>
                </c:pt>
                <c:pt idx="2">
                  <c:v>10.12</c:v>
                </c:pt>
              </c:numCache>
            </c:numRef>
          </c:val>
        </c:ser>
        <c:gapWidth val="100"/>
        <c:axId val="54964556"/>
        <c:axId val="82855311"/>
      </c:barChart>
      <c:catAx>
        <c:axId val="54964556"/>
        <c:scaling>
          <c:orientation val="minMax"/>
        </c:scaling>
        <c:axPos val="b"/>
        <c:majorTickMark val="out"/>
        <c:minorTickMark val="none"/>
        <c:tickLblPos val="nextTo"/>
        <c:crossAx val="82855311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285531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496455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Planning Manager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'tiempo-ciclo1'!$E$1</c:f>
              <c:strCache>
                <c:ptCount val="1"/>
                <c:pt idx="0">
                  <c:v>Horas Estimadas Planning Manager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'tiempo-ciclo1'!$E$2:$E$4</c:f>
              <c:numCache>
                <c:formatCode>General</c:formatCode>
                <c:ptCount val="3"/>
                <c:pt idx="0">
                  <c:v>11.5</c:v>
                </c:pt>
                <c:pt idx="1">
                  <c:v>6.5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'tiempo-ciclo1'!$L$1:$L$1</c:f>
              <c:strCache>
                <c:ptCount val="1"/>
                <c:pt idx="0">
                  <c:v>Horas Trabajadas Planning Manager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'tiempo-ciclo1'!$L$2:$L$4</c:f>
              <c:numCache>
                <c:formatCode>General</c:formatCode>
                <c:ptCount val="3"/>
                <c:pt idx="0">
                  <c:v>7.42</c:v>
                </c:pt>
                <c:pt idx="1">
                  <c:v>4.42</c:v>
                </c:pt>
                <c:pt idx="2">
                  <c:v>10.5</c:v>
                </c:pt>
              </c:numCache>
            </c:numRef>
          </c:val>
        </c:ser>
        <c:gapWidth val="100"/>
        <c:axId val="42665869"/>
        <c:axId val="53620963"/>
      </c:barChart>
      <c:catAx>
        <c:axId val="42665869"/>
        <c:scaling>
          <c:orientation val="minMax"/>
        </c:scaling>
        <c:axPos val="b"/>
        <c:majorTickMark val="out"/>
        <c:minorTickMark val="none"/>
        <c:tickLblPos val="nextTo"/>
        <c:crossAx val="53620963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3620963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266586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Support Manager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'tiempo-ciclo1'!$F$1</c:f>
              <c:strCache>
                <c:ptCount val="1"/>
                <c:pt idx="0">
                  <c:v>Horas Estimadas Support Manager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'tiempo-ciclo1'!$F$2:$F$4</c:f>
              <c:numCache>
                <c:formatCode>General</c:formatCode>
                <c:ptCount val="3"/>
                <c:pt idx="0">
                  <c:v>5.5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'tiempo-ciclo1'!$M$1:$M$1</c:f>
              <c:strCache>
                <c:ptCount val="1"/>
                <c:pt idx="0">
                  <c:v>Horas Trabajadas Support Manager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'tiempo-ciclo1'!$M$2:$M$4</c:f>
              <c:numCache>
                <c:formatCode>General</c:formatCode>
                <c:ptCount val="3"/>
                <c:pt idx="0">
                  <c:v>5.27</c:v>
                </c:pt>
                <c:pt idx="1">
                  <c:v>4.67</c:v>
                </c:pt>
                <c:pt idx="2">
                  <c:v>5.87</c:v>
                </c:pt>
              </c:numCache>
            </c:numRef>
          </c:val>
        </c:ser>
        <c:gapWidth val="100"/>
        <c:axId val="50658730"/>
        <c:axId val="64270945"/>
      </c:barChart>
      <c:catAx>
        <c:axId val="50658730"/>
        <c:scaling>
          <c:orientation val="minMax"/>
        </c:scaling>
        <c:axPos val="b"/>
        <c:majorTickMark val="out"/>
        <c:minorTickMark val="none"/>
        <c:tickLblPos val="nextTo"/>
        <c:crossAx val="64270945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4270945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065873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Horas Estimadas vs Horas Trabajadas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'tiempo-ciclo1'!$G$1</c:f>
              <c:strCache>
                <c:ptCount val="1"/>
                <c:pt idx="0">
                  <c:v>Total de Horas Estimadas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'tiempo-ciclo1'!$G$2:$G$4</c:f>
              <c:numCache>
                <c:formatCode>General</c:formatCode>
                <c:ptCount val="3"/>
                <c:pt idx="0">
                  <c:v>36</c:v>
                </c:pt>
                <c:pt idx="1">
                  <c:v>33.5</c:v>
                </c:pt>
                <c:pt idx="2">
                  <c:v>28</c:v>
                </c:pt>
              </c:numCache>
            </c:numRef>
          </c:val>
        </c:ser>
        <c:ser>
          <c:idx val="1"/>
          <c:order val="1"/>
          <c:tx>
            <c:strRef>
              <c:f>'tiempo-ciclo1'!$N$1</c:f>
              <c:strCache>
                <c:ptCount val="1"/>
                <c:pt idx="0">
                  <c:v>Total de Horas Trabajadas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'tiempo-ciclo1'!$N$2:$N$4</c:f>
              <c:numCache>
                <c:formatCode>General</c:formatCode>
                <c:ptCount val="3"/>
                <c:pt idx="0">
                  <c:v>21.07</c:v>
                </c:pt>
                <c:pt idx="1">
                  <c:v>29.03</c:v>
                </c:pt>
                <c:pt idx="2">
                  <c:v>40.64</c:v>
                </c:pt>
              </c:numCache>
            </c:numRef>
          </c:val>
        </c:ser>
        <c:gapWidth val="100"/>
        <c:axId val="34601567"/>
        <c:axId val="42590453"/>
      </c:barChart>
      <c:catAx>
        <c:axId val="34601567"/>
        <c:scaling>
          <c:orientation val="minMax"/>
        </c:scaling>
        <c:axPos val="b"/>
        <c:majorTickMark val="out"/>
        <c:minorTickMark val="none"/>
        <c:tickLblPos val="nextTo"/>
        <c:crossAx val="42590453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2590453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460156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'tiempo-ciclo1'!$I$1</c:f>
              <c:strCache>
                <c:ptCount val="1"/>
                <c:pt idx="0">
                  <c:v>Horas Trabajadas Team Leader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'tiempo-ciclo1'!$I$2:$I$4</c:f>
              <c:numCache>
                <c:formatCode>General</c:formatCode>
                <c:ptCount val="3"/>
                <c:pt idx="0">
                  <c:v>2.35</c:v>
                </c:pt>
                <c:pt idx="1">
                  <c:v>7.33</c:v>
                </c:pt>
                <c:pt idx="2">
                  <c:v>5.43</c:v>
                </c:pt>
              </c:numCache>
            </c:numRef>
          </c:val>
        </c:ser>
        <c:ser>
          <c:idx val="1"/>
          <c:order val="1"/>
          <c:tx>
            <c:strRef>
              <c:f>'tiempo-ciclo1'!$J$1</c:f>
              <c:strCache>
                <c:ptCount val="1"/>
                <c:pt idx="0">
                  <c:v>Horas Trabajadas Development Manager</c:v>
                </c:pt>
              </c:strCache>
            </c:strRef>
          </c:tx>
          <c:spPr>
            <a:solidFill>
              <a:srgbClr val="7e0021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'tiempo-ciclo1'!$J$2:$J$4</c:f>
              <c:numCache>
                <c:formatCode>General</c:formatCode>
                <c:ptCount val="3"/>
                <c:pt idx="0">
                  <c:v>2.1</c:v>
                </c:pt>
                <c:pt idx="1">
                  <c:v>7.28</c:v>
                </c:pt>
                <c:pt idx="2">
                  <c:v>8.72</c:v>
                </c:pt>
              </c:numCache>
            </c:numRef>
          </c:val>
        </c:ser>
        <c:ser>
          <c:idx val="2"/>
          <c:order val="2"/>
          <c:tx>
            <c:strRef>
              <c:f>'tiempo-ciclo1'!$K$1</c:f>
              <c:strCache>
                <c:ptCount val="1"/>
                <c:pt idx="0">
                  <c:v>Horas Trabajadas Process/Quality Manager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'tiempo-ciclo1'!$K$2:$K$4</c:f>
              <c:numCache>
                <c:formatCode>General</c:formatCode>
                <c:ptCount val="3"/>
                <c:pt idx="0">
                  <c:v>3.93</c:v>
                </c:pt>
                <c:pt idx="1">
                  <c:v>5.33</c:v>
                </c:pt>
                <c:pt idx="2">
                  <c:v>10.12</c:v>
                </c:pt>
              </c:numCache>
            </c:numRef>
          </c:val>
        </c:ser>
        <c:ser>
          <c:idx val="3"/>
          <c:order val="3"/>
          <c:tx>
            <c:strRef>
              <c:f>'tiempo-ciclo1'!$L$1</c:f>
              <c:strCache>
                <c:ptCount val="1"/>
                <c:pt idx="0">
                  <c:v>Horas Trabajadas Planning Manager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'tiempo-ciclo1'!$L$2:$L$4</c:f>
              <c:numCache>
                <c:formatCode>General</c:formatCode>
                <c:ptCount val="3"/>
                <c:pt idx="0">
                  <c:v>7.42</c:v>
                </c:pt>
                <c:pt idx="1">
                  <c:v>4.42</c:v>
                </c:pt>
                <c:pt idx="2">
                  <c:v>10.5</c:v>
                </c:pt>
              </c:numCache>
            </c:numRef>
          </c:val>
        </c:ser>
        <c:ser>
          <c:idx val="4"/>
          <c:order val="4"/>
          <c:tx>
            <c:strRef>
              <c:f>'tiempo-ciclo1'!$M$1</c:f>
              <c:strCache>
                <c:ptCount val="1"/>
                <c:pt idx="0">
                  <c:v>Horas Trabajadas Support Manager</c:v>
                </c:pt>
              </c:strCache>
            </c:strRef>
          </c:tx>
          <c:spPr>
            <a:solidFill>
              <a:srgbClr val="00b8ff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'tiempo-ciclo1'!$M$2:$M$4</c:f>
              <c:numCache>
                <c:formatCode>General</c:formatCode>
                <c:ptCount val="3"/>
                <c:pt idx="0">
                  <c:v>5.27</c:v>
                </c:pt>
                <c:pt idx="1">
                  <c:v>4.67</c:v>
                </c:pt>
                <c:pt idx="2">
                  <c:v>5.87</c:v>
                </c:pt>
              </c:numCache>
            </c:numRef>
          </c:val>
        </c:ser>
        <c:gapWidth val="100"/>
        <c:axId val="25199999"/>
        <c:axId val="77744924"/>
      </c:barChart>
      <c:catAx>
        <c:axId val="25199999"/>
        <c:scaling>
          <c:orientation val="minMax"/>
        </c:scaling>
        <c:axPos val="b"/>
        <c:majorTickMark val="out"/>
        <c:minorTickMark val="none"/>
        <c:tickLblPos val="nextTo"/>
        <c:crossAx val="77744924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774492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5199999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249120</xdr:colOff>
      <xdr:row>13</xdr:row>
      <xdr:rowOff>75600</xdr:rowOff>
    </xdr:from>
    <xdr:to>
      <xdr:col>8</xdr:col>
      <xdr:colOff>228960</xdr:colOff>
      <xdr:row>30</xdr:row>
      <xdr:rowOff>115920</xdr:rowOff>
    </xdr:to>
    <xdr:graphicFrame>
      <xdr:nvGraphicFramePr>
        <xdr:cNvPr id="0" name=""/>
        <xdr:cNvGraphicFramePr/>
      </xdr:nvGraphicFramePr>
      <xdr:xfrm>
        <a:off x="249120" y="2667960"/>
        <a:ext cx="10788120" cy="302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323280</xdr:colOff>
      <xdr:row>34</xdr:row>
      <xdr:rowOff>88920</xdr:rowOff>
    </xdr:from>
    <xdr:to>
      <xdr:col>8</xdr:col>
      <xdr:colOff>260640</xdr:colOff>
      <xdr:row>54</xdr:row>
      <xdr:rowOff>53640</xdr:rowOff>
    </xdr:to>
    <xdr:graphicFrame>
      <xdr:nvGraphicFramePr>
        <xdr:cNvPr id="1" name=""/>
        <xdr:cNvGraphicFramePr/>
      </xdr:nvGraphicFramePr>
      <xdr:xfrm>
        <a:off x="323280" y="6363720"/>
        <a:ext cx="10745640" cy="345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228960</xdr:colOff>
      <xdr:row>6</xdr:row>
      <xdr:rowOff>123120</xdr:rowOff>
    </xdr:from>
    <xdr:to>
      <xdr:col>7</xdr:col>
      <xdr:colOff>479160</xdr:colOff>
      <xdr:row>21</xdr:row>
      <xdr:rowOff>117720</xdr:rowOff>
    </xdr:to>
    <xdr:graphicFrame>
      <xdr:nvGraphicFramePr>
        <xdr:cNvPr id="2" name=""/>
        <xdr:cNvGraphicFramePr/>
      </xdr:nvGraphicFramePr>
      <xdr:xfrm>
        <a:off x="228960" y="1508400"/>
        <a:ext cx="8043480" cy="261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287640</xdr:colOff>
      <xdr:row>22</xdr:row>
      <xdr:rowOff>43560</xdr:rowOff>
    </xdr:from>
    <xdr:to>
      <xdr:col>7</xdr:col>
      <xdr:colOff>469440</xdr:colOff>
      <xdr:row>37</xdr:row>
      <xdr:rowOff>37440</xdr:rowOff>
    </xdr:to>
    <xdr:graphicFrame>
      <xdr:nvGraphicFramePr>
        <xdr:cNvPr id="3" name=""/>
        <xdr:cNvGraphicFramePr/>
      </xdr:nvGraphicFramePr>
      <xdr:xfrm>
        <a:off x="287640" y="4222800"/>
        <a:ext cx="7975080" cy="261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280440</xdr:colOff>
      <xdr:row>6</xdr:row>
      <xdr:rowOff>91080</xdr:rowOff>
    </xdr:from>
    <xdr:to>
      <xdr:col>5</xdr:col>
      <xdr:colOff>841320</xdr:colOff>
      <xdr:row>23</xdr:row>
      <xdr:rowOff>145800</xdr:rowOff>
    </xdr:to>
    <xdr:graphicFrame>
      <xdr:nvGraphicFramePr>
        <xdr:cNvPr id="4" name=""/>
        <xdr:cNvGraphicFramePr/>
      </xdr:nvGraphicFramePr>
      <xdr:xfrm>
        <a:off x="280440" y="1635120"/>
        <a:ext cx="5789160" cy="302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385920</xdr:colOff>
      <xdr:row>25</xdr:row>
      <xdr:rowOff>11880</xdr:rowOff>
    </xdr:from>
    <xdr:to>
      <xdr:col>5</xdr:col>
      <xdr:colOff>946800</xdr:colOff>
      <xdr:row>42</xdr:row>
      <xdr:rowOff>66600</xdr:rowOff>
    </xdr:to>
    <xdr:graphicFrame>
      <xdr:nvGraphicFramePr>
        <xdr:cNvPr id="5" name=""/>
        <xdr:cNvGraphicFramePr/>
      </xdr:nvGraphicFramePr>
      <xdr:xfrm>
        <a:off x="385920" y="4874040"/>
        <a:ext cx="5789160" cy="302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380880</xdr:colOff>
      <xdr:row>44</xdr:row>
      <xdr:rowOff>17640</xdr:rowOff>
    </xdr:from>
    <xdr:to>
      <xdr:col>5</xdr:col>
      <xdr:colOff>938520</xdr:colOff>
      <xdr:row>61</xdr:row>
      <xdr:rowOff>71280</xdr:rowOff>
    </xdr:to>
    <xdr:graphicFrame>
      <xdr:nvGraphicFramePr>
        <xdr:cNvPr id="6" name=""/>
        <xdr:cNvGraphicFramePr/>
      </xdr:nvGraphicFramePr>
      <xdr:xfrm>
        <a:off x="380880" y="8197560"/>
        <a:ext cx="5785920" cy="302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415800</xdr:colOff>
      <xdr:row>63</xdr:row>
      <xdr:rowOff>89640</xdr:rowOff>
    </xdr:from>
    <xdr:to>
      <xdr:col>5</xdr:col>
      <xdr:colOff>973440</xdr:colOff>
      <xdr:row>80</xdr:row>
      <xdr:rowOff>143280</xdr:rowOff>
    </xdr:to>
    <xdr:graphicFrame>
      <xdr:nvGraphicFramePr>
        <xdr:cNvPr id="7" name=""/>
        <xdr:cNvGraphicFramePr/>
      </xdr:nvGraphicFramePr>
      <xdr:xfrm>
        <a:off x="415800" y="11587320"/>
        <a:ext cx="5785920" cy="302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458640</xdr:colOff>
      <xdr:row>82</xdr:row>
      <xdr:rowOff>162720</xdr:rowOff>
    </xdr:from>
    <xdr:to>
      <xdr:col>5</xdr:col>
      <xdr:colOff>1016280</xdr:colOff>
      <xdr:row>100</xdr:row>
      <xdr:rowOff>41760</xdr:rowOff>
    </xdr:to>
    <xdr:graphicFrame>
      <xdr:nvGraphicFramePr>
        <xdr:cNvPr id="8" name=""/>
        <xdr:cNvGraphicFramePr/>
      </xdr:nvGraphicFramePr>
      <xdr:xfrm>
        <a:off x="458640" y="14978520"/>
        <a:ext cx="5785920" cy="302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182520</xdr:colOff>
      <xdr:row>6</xdr:row>
      <xdr:rowOff>56520</xdr:rowOff>
    </xdr:from>
    <xdr:to>
      <xdr:col>13</xdr:col>
      <xdr:colOff>272520</xdr:colOff>
      <xdr:row>23</xdr:row>
      <xdr:rowOff>97560</xdr:rowOff>
    </xdr:to>
    <xdr:graphicFrame>
      <xdr:nvGraphicFramePr>
        <xdr:cNvPr id="9" name=""/>
        <xdr:cNvGraphicFramePr/>
      </xdr:nvGraphicFramePr>
      <xdr:xfrm>
        <a:off x="7616880" y="1600560"/>
        <a:ext cx="5788440" cy="300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61920</xdr:colOff>
      <xdr:row>25</xdr:row>
      <xdr:rowOff>140760</xdr:rowOff>
    </xdr:from>
    <xdr:to>
      <xdr:col>13</xdr:col>
      <xdr:colOff>306720</xdr:colOff>
      <xdr:row>44</xdr:row>
      <xdr:rowOff>59760</xdr:rowOff>
    </xdr:to>
    <xdr:graphicFrame>
      <xdr:nvGraphicFramePr>
        <xdr:cNvPr id="10" name=""/>
        <xdr:cNvGraphicFramePr/>
      </xdr:nvGraphicFramePr>
      <xdr:xfrm>
        <a:off x="7679880" y="5002920"/>
        <a:ext cx="575964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1" width="3.58039215686275"/>
    <col collapsed="false" hidden="false" max="4" min="2" style="2" width="40.6627450980392"/>
    <col collapsed="false" hidden="false" max="5" min="5" style="1" width="21.6901960784314"/>
    <col collapsed="false" hidden="false" max="6" min="6" style="3" width="21.6901960784314"/>
    <col collapsed="false" hidden="false" max="7" min="7" style="1" width="12.0470588235294"/>
    <col collapsed="false" hidden="false" max="8" min="8" style="4" width="2.6156862745098"/>
    <col collapsed="false" hidden="false" max="9" min="9" style="1" width="21.7254901960784"/>
    <col collapsed="false" hidden="false" max="10" min="10" style="3" width="21.7254901960784"/>
    <col collapsed="false" hidden="false" max="11" min="11" style="1" width="12.0470588235294"/>
    <col collapsed="false" hidden="false" max="1023" min="12" style="4" width="12.0470588235294"/>
  </cols>
  <sheetData>
    <row collapsed="false" customFormat="false" customHeight="false" hidden="false" ht="14.95" outlineLevel="0" r="1">
      <c r="A1" s="5"/>
      <c r="B1" s="6"/>
      <c r="C1" s="7"/>
      <c r="D1" s="7"/>
      <c r="E1" s="8" t="n">
        <f aca="false">SUM(E3:E45)</f>
        <v>165.5</v>
      </c>
      <c r="F1" s="9" t="inlineStr">
        <f aca="false">SUM(F3:F45)</f>
        <is>
          <t/>
        </is>
      </c>
      <c r="G1" s="10"/>
      <c r="I1" s="1" t="n">
        <f aca="false">SUM(I3:I45)</f>
        <v>72.65</v>
      </c>
      <c r="J1" s="3" t="inlineStr">
        <f aca="false">SUM(J3:J45)</f>
        <is>
          <t/>
        </is>
      </c>
    </row>
    <row collapsed="false" customFormat="false" customHeight="false" hidden="false" ht="39.15" outlineLevel="0" r="2">
      <c r="A2" s="11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3" t="s">
        <v>5</v>
      </c>
      <c r="G2" s="11" t="s">
        <v>6</v>
      </c>
      <c r="I2" s="12" t="s">
        <v>7</v>
      </c>
      <c r="J2" s="13" t="s">
        <v>8</v>
      </c>
      <c r="K2" s="12" t="s">
        <v>6</v>
      </c>
    </row>
    <row collapsed="false" customFormat="false" customHeight="false" hidden="false" ht="26.65" outlineLevel="0" r="3">
      <c r="A3" s="14" t="n">
        <v>1</v>
      </c>
      <c r="B3" s="15" t="s">
        <v>9</v>
      </c>
      <c r="C3" s="15"/>
      <c r="D3" s="15" t="s">
        <v>10</v>
      </c>
      <c r="E3" s="8" t="n">
        <f aca="false">1.5*5</f>
        <v>7.5</v>
      </c>
      <c r="F3" s="9" t="n">
        <f aca="false">E3/E1</f>
        <v>0.0453172205438066</v>
      </c>
      <c r="G3" s="14" t="n">
        <v>1</v>
      </c>
      <c r="I3" s="1" t="n">
        <f aca="false">'tareas-ciclo1'!O4</f>
        <v>4.46666666666666</v>
      </c>
      <c r="J3" s="3" t="inlineStr">
        <f aca="false">F3</f>
        <is>
          <t/>
        </is>
      </c>
      <c r="K3" s="16" t="inlineStr">
        <f aca="false">'tareas-ciclo1'!Q4</f>
        <is>
          <t/>
        </is>
      </c>
    </row>
    <row collapsed="false" customFormat="false" customHeight="false" hidden="false" ht="39.15" outlineLevel="0" r="4">
      <c r="A4" s="14" t="n">
        <v>2</v>
      </c>
      <c r="B4" s="15" t="s">
        <v>11</v>
      </c>
      <c r="C4" s="15" t="s">
        <v>12</v>
      </c>
      <c r="D4" s="15" t="s">
        <v>13</v>
      </c>
      <c r="E4" s="8" t="n">
        <v>5</v>
      </c>
      <c r="F4" s="9" t="n">
        <f aca="false">E4/E1</f>
        <v>0.0302114803625378</v>
      </c>
      <c r="G4" s="14" t="n">
        <v>1</v>
      </c>
      <c r="I4" s="1" t="n">
        <f aca="false">'tareas-ciclo1'!O5</f>
        <v>5.08333333333335</v>
      </c>
      <c r="J4" s="3" t="inlineStr">
        <f aca="false">F4</f>
        <is>
          <t/>
        </is>
      </c>
      <c r="K4" s="1" t="n">
        <f aca="false">'tareas-ciclo1'!Q5</f>
        <v>1</v>
      </c>
    </row>
    <row collapsed="false" customFormat="false" customHeight="false" hidden="false" ht="26.65" outlineLevel="0" r="5">
      <c r="A5" s="14" t="n">
        <v>3</v>
      </c>
      <c r="B5" s="15" t="s">
        <v>14</v>
      </c>
      <c r="C5" s="15" t="s">
        <v>15</v>
      </c>
      <c r="D5" s="15" t="s">
        <v>16</v>
      </c>
      <c r="E5" s="8" t="n">
        <v>5</v>
      </c>
      <c r="F5" s="9" t="n">
        <f aca="false">E5/E1</f>
        <v>0.0302114803625378</v>
      </c>
      <c r="G5" s="14" t="n">
        <v>1</v>
      </c>
      <c r="I5" s="1" t="n">
        <f aca="false">'tareas-ciclo1'!O6</f>
        <v>3.75</v>
      </c>
      <c r="J5" s="3" t="inlineStr">
        <f aca="false">F5</f>
        <is>
          <t/>
        </is>
      </c>
      <c r="K5" s="1" t="n">
        <f aca="false">'tareas-ciclo1'!Q6</f>
        <v>1</v>
      </c>
    </row>
    <row collapsed="false" customFormat="false" customHeight="false" hidden="false" ht="39.15" outlineLevel="0" r="6">
      <c r="A6" s="14" t="n">
        <v>4</v>
      </c>
      <c r="B6" s="15" t="s">
        <v>17</v>
      </c>
      <c r="C6" s="15" t="s">
        <v>18</v>
      </c>
      <c r="D6" s="15" t="s">
        <v>19</v>
      </c>
      <c r="E6" s="8" t="n">
        <v>2</v>
      </c>
      <c r="F6" s="9" t="n">
        <f aca="false">E6/E1</f>
        <v>0.0120845921450151</v>
      </c>
      <c r="G6" s="14" t="n">
        <v>1</v>
      </c>
      <c r="I6" s="1" t="n">
        <f aca="false">'tareas-ciclo1'!O7</f>
        <v>1.85</v>
      </c>
      <c r="J6" s="3" t="inlineStr">
        <f aca="false">F6</f>
        <is>
          <t/>
        </is>
      </c>
      <c r="K6" s="1" t="n">
        <f aca="false">'tareas-ciclo1'!Q7</f>
        <v>1</v>
      </c>
    </row>
    <row collapsed="false" customFormat="true" customHeight="false" hidden="false" ht="26.65" outlineLevel="0" r="7" s="20">
      <c r="A7" s="14" t="n">
        <v>5</v>
      </c>
      <c r="B7" s="17" t="s">
        <v>20</v>
      </c>
      <c r="C7" s="17"/>
      <c r="D7" s="17" t="s">
        <v>21</v>
      </c>
      <c r="E7" s="18" t="n">
        <v>0.5</v>
      </c>
      <c r="F7" s="9" t="n">
        <f aca="false">E7/E1</f>
        <v>0.00302114803625378</v>
      </c>
      <c r="G7" s="19" t="n">
        <v>1</v>
      </c>
      <c r="I7" s="18" t="n">
        <f aca="false">'tareas-ciclo1'!O8</f>
        <v>0.25</v>
      </c>
      <c r="J7" s="3" t="inlineStr">
        <f aca="false">F7</f>
        <is>
          <t/>
        </is>
      </c>
      <c r="K7" s="1" t="n">
        <f aca="false">'tareas-ciclo1'!Q8</f>
        <v>1</v>
      </c>
    </row>
    <row collapsed="false" customFormat="true" customHeight="false" hidden="false" ht="26.65" outlineLevel="0" r="8" s="20">
      <c r="A8" s="14" t="n">
        <v>6</v>
      </c>
      <c r="B8" s="17" t="s">
        <v>22</v>
      </c>
      <c r="C8" s="17"/>
      <c r="D8" s="17" t="s">
        <v>23</v>
      </c>
      <c r="E8" s="18" t="n">
        <v>0.5</v>
      </c>
      <c r="F8" s="9" t="n">
        <f aca="false">E8/E1</f>
        <v>0.00302114803625378</v>
      </c>
      <c r="G8" s="18" t="n">
        <v>1</v>
      </c>
      <c r="I8" s="18" t="n">
        <f aca="false">'tareas-ciclo1'!O9</f>
        <v>0.666666666666667</v>
      </c>
      <c r="J8" s="21" t="inlineStr">
        <f aca="false">F8</f>
        <is>
          <t/>
        </is>
      </c>
      <c r="K8" s="1" t="n">
        <f aca="false">'tareas-ciclo1'!Q9</f>
        <v>1</v>
      </c>
    </row>
    <row collapsed="false" customFormat="true" customHeight="false" hidden="false" ht="26.65" outlineLevel="0" r="9" s="20">
      <c r="A9" s="14" t="n">
        <v>7</v>
      </c>
      <c r="B9" s="17" t="s">
        <v>24</v>
      </c>
      <c r="C9" s="17" t="s">
        <v>25</v>
      </c>
      <c r="D9" s="17" t="s">
        <v>26</v>
      </c>
      <c r="E9" s="18" t="n">
        <v>0.5</v>
      </c>
      <c r="F9" s="9" t="n">
        <f aca="false">E9/E1</f>
        <v>0.00302114803625378</v>
      </c>
      <c r="G9" s="18" t="n">
        <v>1</v>
      </c>
      <c r="I9" s="18" t="n">
        <f aca="false">'tareas-ciclo1'!O10</f>
        <v>0.416666666666667</v>
      </c>
      <c r="J9" s="21" t="inlineStr">
        <f aca="false">F9</f>
        <is>
          <t/>
        </is>
      </c>
      <c r="K9" s="1" t="n">
        <f aca="false">'tareas-ciclo1'!Q10</f>
        <v>1</v>
      </c>
    </row>
    <row collapsed="false" customFormat="true" customHeight="false" hidden="false" ht="26.65" outlineLevel="0" r="10" s="20">
      <c r="A10" s="14" t="n">
        <v>8</v>
      </c>
      <c r="B10" s="17" t="s">
        <v>27</v>
      </c>
      <c r="C10" s="17" t="s">
        <v>28</v>
      </c>
      <c r="D10" s="17" t="s">
        <v>29</v>
      </c>
      <c r="E10" s="18" t="n">
        <v>2</v>
      </c>
      <c r="F10" s="9" t="n">
        <f aca="false">E10/E1</f>
        <v>0.0120845921450151</v>
      </c>
      <c r="G10" s="18" t="n">
        <v>1</v>
      </c>
      <c r="I10" s="18" t="n">
        <f aca="false">'tareas-ciclo1'!O11</f>
        <v>1.16666666666667</v>
      </c>
      <c r="J10" s="21" t="inlineStr">
        <f aca="false">F10</f>
        <is>
          <t/>
        </is>
      </c>
      <c r="K10" s="1" t="n">
        <f aca="false">'tareas-ciclo1'!Q11</f>
        <v>1</v>
      </c>
    </row>
    <row collapsed="false" customFormat="true" customHeight="false" hidden="false" ht="26.65" outlineLevel="0" r="11" s="20">
      <c r="A11" s="14" t="n">
        <v>9</v>
      </c>
      <c r="B11" s="17" t="s">
        <v>30</v>
      </c>
      <c r="C11" s="17"/>
      <c r="D11" s="17" t="s">
        <v>31</v>
      </c>
      <c r="E11" s="18" t="n">
        <v>3</v>
      </c>
      <c r="F11" s="9" t="n">
        <f aca="false">E11/E1</f>
        <v>0.0181268882175227</v>
      </c>
      <c r="G11" s="18" t="n">
        <v>1</v>
      </c>
      <c r="I11" s="18" t="n">
        <f aca="false">'tareas-ciclo1'!O12</f>
        <v>3.9</v>
      </c>
      <c r="J11" s="21" t="inlineStr">
        <f aca="false">F11</f>
        <is>
          <t/>
        </is>
      </c>
      <c r="K11" s="18" t="n">
        <f aca="false">'tareas-ciclo1'!Q12</f>
        <v>2</v>
      </c>
    </row>
    <row collapsed="false" customFormat="true" customHeight="false" hidden="false" ht="26.65" outlineLevel="0" r="12" s="20">
      <c r="A12" s="14" t="n">
        <v>10</v>
      </c>
      <c r="B12" s="17" t="s">
        <v>32</v>
      </c>
      <c r="D12" s="2" t="s">
        <v>33</v>
      </c>
      <c r="E12" s="18" t="n">
        <v>10</v>
      </c>
      <c r="F12" s="9" t="n">
        <f aca="false">E12/E1</f>
        <v>0.0604229607250755</v>
      </c>
      <c r="G12" s="18" t="n">
        <v>1</v>
      </c>
      <c r="I12" s="18" t="n">
        <f aca="false">'tareas-ciclo1'!O13</f>
        <v>0</v>
      </c>
      <c r="J12" s="21"/>
      <c r="K12" s="18" t="n">
        <f aca="false">'tareas-ciclo1'!Q13</f>
        <v>1</v>
      </c>
    </row>
    <row collapsed="false" customFormat="false" customHeight="false" hidden="false" ht="26.65" outlineLevel="0" r="13">
      <c r="A13" s="14" t="n">
        <v>11</v>
      </c>
      <c r="B13" s="17" t="s">
        <v>34</v>
      </c>
      <c r="D13" s="17" t="s">
        <v>35</v>
      </c>
      <c r="E13" s="1" t="n">
        <v>15</v>
      </c>
      <c r="F13" s="3" t="n">
        <f aca="false">E13/E1</f>
        <v>0.0906344410876133</v>
      </c>
      <c r="G13" s="1" t="n">
        <v>2</v>
      </c>
      <c r="I13" s="1" t="n">
        <f aca="false">'tareas-ciclo1'!O14</f>
        <v>2.83333333333333</v>
      </c>
      <c r="K13" s="1" t="n">
        <f aca="false">'tareas-ciclo1'!Q14</f>
        <v>2</v>
      </c>
    </row>
    <row collapsed="false" customFormat="true" customHeight="false" hidden="false" ht="26.65" outlineLevel="0" r="14" s="20">
      <c r="A14" s="14" t="n">
        <v>12</v>
      </c>
      <c r="B14" s="17" t="s">
        <v>36</v>
      </c>
      <c r="C14" s="17" t="s">
        <v>37</v>
      </c>
      <c r="D14" s="17"/>
      <c r="E14" s="18" t="n">
        <v>10</v>
      </c>
      <c r="F14" s="9" t="n">
        <f aca="false">E14/E1</f>
        <v>0.0604229607250755</v>
      </c>
      <c r="G14" s="18" t="n">
        <v>2</v>
      </c>
      <c r="I14" s="18" t="n">
        <f aca="false">'tareas-ciclo1'!O15</f>
        <v>8</v>
      </c>
      <c r="J14" s="21" t="inlineStr">
        <f aca="false">F14</f>
        <is>
          <t/>
        </is>
      </c>
      <c r="K14" s="18" t="n">
        <f aca="false">'tareas-ciclo1'!Q15</f>
        <v>2</v>
      </c>
    </row>
    <row collapsed="false" customFormat="true" customHeight="false" hidden="false" ht="26.65" outlineLevel="0" r="15" s="20">
      <c r="A15" s="14" t="n">
        <v>13</v>
      </c>
      <c r="B15" s="17" t="s">
        <v>38</v>
      </c>
      <c r="C15" s="17" t="s">
        <v>39</v>
      </c>
      <c r="D15" s="17" t="s">
        <v>40</v>
      </c>
      <c r="E15" s="18" t="n">
        <v>2</v>
      </c>
      <c r="F15" s="9" t="n">
        <f aca="false">E15/E1</f>
        <v>0.0120845921450151</v>
      </c>
      <c r="G15" s="18" t="n">
        <v>2</v>
      </c>
      <c r="I15" s="19" t="n">
        <f aca="false">'tareas-ciclo1'!O16</f>
        <v>15.4166666666667</v>
      </c>
      <c r="J15" s="22" t="inlineStr">
        <f aca="false">SUM(F15:F17)</f>
        <is>
          <t/>
        </is>
      </c>
      <c r="K15" s="19" t="n">
        <f aca="false">'tareas-ciclo1'!Q16</f>
        <v>3</v>
      </c>
    </row>
    <row collapsed="false" customFormat="true" customHeight="false" hidden="false" ht="26.65" outlineLevel="0" r="16" s="20">
      <c r="A16" s="14" t="n">
        <v>14</v>
      </c>
      <c r="B16" s="17" t="s">
        <v>41</v>
      </c>
      <c r="C16" s="17" t="s">
        <v>39</v>
      </c>
      <c r="D16" s="17" t="s">
        <v>42</v>
      </c>
      <c r="E16" s="18" t="n">
        <v>2</v>
      </c>
      <c r="F16" s="9" t="n">
        <f aca="false">E16/E1</f>
        <v>0.0120845921450151</v>
      </c>
      <c r="G16" s="18" t="n">
        <v>2</v>
      </c>
      <c r="I16" s="19"/>
      <c r="J16" s="22"/>
      <c r="K16" s="19"/>
    </row>
    <row collapsed="false" customFormat="true" customHeight="false" hidden="false" ht="39.15" outlineLevel="0" r="17" s="20">
      <c r="A17" s="14" t="n">
        <v>15</v>
      </c>
      <c r="B17" s="17" t="s">
        <v>43</v>
      </c>
      <c r="C17" s="17" t="s">
        <v>44</v>
      </c>
      <c r="D17" s="17" t="s">
        <v>45</v>
      </c>
      <c r="E17" s="18" t="n">
        <v>4</v>
      </c>
      <c r="F17" s="9" t="n">
        <f aca="false">E17/E1</f>
        <v>0.0241691842900302</v>
      </c>
      <c r="G17" s="18" t="n">
        <v>2</v>
      </c>
      <c r="I17" s="19"/>
      <c r="J17" s="22"/>
      <c r="K17" s="19"/>
    </row>
    <row collapsed="false" customFormat="true" customHeight="false" hidden="false" ht="26.65" outlineLevel="0" r="18" s="20">
      <c r="A18" s="14" t="n">
        <v>16</v>
      </c>
      <c r="B18" s="17" t="s">
        <v>46</v>
      </c>
      <c r="C18" s="17" t="s">
        <v>25</v>
      </c>
      <c r="D18" s="17" t="s">
        <v>47</v>
      </c>
      <c r="E18" s="18" t="n">
        <v>0.5</v>
      </c>
      <c r="F18" s="9" t="n">
        <f aca="false">E18/E1</f>
        <v>0.00302114803625378</v>
      </c>
      <c r="G18" s="18" t="n">
        <v>2</v>
      </c>
      <c r="I18" s="18" t="n">
        <f aca="false">'tareas-ciclo1'!O19</f>
        <v>0.383333333333333</v>
      </c>
      <c r="J18" s="21" t="inlineStr">
        <f aca="false">F18</f>
        <is>
          <t/>
        </is>
      </c>
      <c r="K18" s="18" t="n">
        <f aca="false">'tareas-ciclo1'!Q19</f>
        <v>2</v>
      </c>
    </row>
    <row collapsed="false" customFormat="true" customHeight="false" hidden="false" ht="26.65" outlineLevel="0" r="19" s="20">
      <c r="A19" s="14" t="n">
        <v>17</v>
      </c>
      <c r="B19" s="17" t="s">
        <v>48</v>
      </c>
      <c r="C19" s="17" t="s">
        <v>49</v>
      </c>
      <c r="D19" s="17" t="s">
        <v>50</v>
      </c>
      <c r="E19" s="18" t="n">
        <v>2</v>
      </c>
      <c r="F19" s="9" t="n">
        <f aca="false">E19/E1</f>
        <v>0.0120845921450151</v>
      </c>
      <c r="G19" s="18" t="n">
        <v>3</v>
      </c>
      <c r="I19" s="18" t="n">
        <f aca="false">'tareas-ciclo1'!O20</f>
        <v>1</v>
      </c>
      <c r="J19" s="21" t="inlineStr">
        <f aca="false">F19</f>
        <is>
          <t/>
        </is>
      </c>
      <c r="K19" s="18" t="n">
        <f aca="false">'tareas-ciclo1'!Q20</f>
        <v>3</v>
      </c>
    </row>
    <row collapsed="false" customFormat="true" customHeight="false" hidden="false" ht="26.65" outlineLevel="0" r="20" s="20">
      <c r="A20" s="14" t="n">
        <v>18</v>
      </c>
      <c r="B20" s="17" t="s">
        <v>51</v>
      </c>
      <c r="C20" s="17" t="s">
        <v>52</v>
      </c>
      <c r="D20" s="17"/>
      <c r="E20" s="18" t="n">
        <v>10</v>
      </c>
      <c r="F20" s="9" t="n">
        <f aca="false">E20/E1</f>
        <v>0.0604229607250755</v>
      </c>
      <c r="G20" s="18" t="n">
        <v>3</v>
      </c>
      <c r="I20" s="18" t="n">
        <f aca="false">'tareas-ciclo1'!O21</f>
        <v>8.16666666666665</v>
      </c>
      <c r="J20" s="21" t="inlineStr">
        <f aca="false">F20</f>
        <is>
          <t/>
        </is>
      </c>
      <c r="K20" s="18" t="n">
        <f aca="false">'tareas-ciclo1'!Q21</f>
        <v>3</v>
      </c>
    </row>
    <row collapsed="false" customFormat="false" customHeight="false" hidden="false" ht="51.65" outlineLevel="0" r="21">
      <c r="A21" s="14" t="n">
        <v>19</v>
      </c>
      <c r="B21" s="2" t="s">
        <v>53</v>
      </c>
      <c r="C21" s="2" t="s">
        <v>54</v>
      </c>
      <c r="D21" s="2" t="s">
        <v>55</v>
      </c>
      <c r="E21" s="1" t="n">
        <v>2</v>
      </c>
      <c r="F21" s="9" t="n">
        <f aca="false">E21/E1</f>
        <v>0.0120845921450151</v>
      </c>
      <c r="G21" s="1" t="n">
        <v>3</v>
      </c>
      <c r="I21" s="1" t="n">
        <f aca="false">'tareas-ciclo1'!O22</f>
        <v>2.5</v>
      </c>
      <c r="J21" s="3" t="inlineStr">
        <f aca="false">F21</f>
        <is>
          <t/>
        </is>
      </c>
      <c r="K21" s="1" t="n">
        <f aca="false">'tareas-ciclo1'!Q22</f>
        <v>3</v>
      </c>
    </row>
    <row collapsed="false" customFormat="false" customHeight="false" hidden="false" ht="26.65" outlineLevel="0" r="22">
      <c r="A22" s="14" t="n">
        <v>20</v>
      </c>
      <c r="B22" s="2" t="s">
        <v>56</v>
      </c>
      <c r="C22" s="2" t="s">
        <v>57</v>
      </c>
      <c r="D22" s="2" t="s">
        <v>58</v>
      </c>
      <c r="E22" s="1" t="n">
        <v>3</v>
      </c>
      <c r="F22" s="9" t="n">
        <f aca="false">E22/E1</f>
        <v>0.0181268882175227</v>
      </c>
      <c r="G22" s="1" t="n">
        <v>3</v>
      </c>
      <c r="I22" s="1" t="n">
        <f aca="false">'tareas-ciclo1'!O23</f>
        <v>6.25</v>
      </c>
      <c r="J22" s="3" t="inlineStr">
        <f aca="false">F22</f>
        <is>
          <t/>
        </is>
      </c>
      <c r="K22" s="1" t="n">
        <f aca="false">'tareas-ciclo1'!Q23</f>
        <v>3</v>
      </c>
    </row>
    <row collapsed="false" customFormat="false" customHeight="false" hidden="false" ht="51.65" outlineLevel="0" r="23">
      <c r="A23" s="14" t="n">
        <v>21</v>
      </c>
      <c r="B23" s="2" t="s">
        <v>59</v>
      </c>
      <c r="C23" s="2" t="s">
        <v>60</v>
      </c>
      <c r="D23" s="2" t="s">
        <v>61</v>
      </c>
      <c r="E23" s="1" t="n">
        <v>2</v>
      </c>
      <c r="F23" s="9" t="n">
        <f aca="false">E23/E1</f>
        <v>0.0120845921450151</v>
      </c>
      <c r="G23" s="1" t="n">
        <v>3</v>
      </c>
      <c r="I23" s="1" t="n">
        <f aca="false">'tareas-ciclo1'!O24</f>
        <v>1.63333333333333</v>
      </c>
      <c r="J23" s="3" t="inlineStr">
        <f aca="false">F23</f>
        <is>
          <t/>
        </is>
      </c>
      <c r="K23" s="1" t="n">
        <f aca="false">'tareas-ciclo1'!Q24</f>
        <v>3</v>
      </c>
    </row>
    <row collapsed="false" customFormat="false" customHeight="false" hidden="false" ht="26.65" outlineLevel="0" r="24">
      <c r="A24" s="14" t="n">
        <v>22</v>
      </c>
      <c r="B24" s="2" t="s">
        <v>62</v>
      </c>
      <c r="C24" s="2" t="s">
        <v>63</v>
      </c>
      <c r="D24" s="2" t="s">
        <v>64</v>
      </c>
      <c r="E24" s="1" t="n">
        <v>4</v>
      </c>
      <c r="F24" s="9" t="n">
        <f aca="false">E24/E1</f>
        <v>0.0241691842900302</v>
      </c>
      <c r="G24" s="1" t="n">
        <v>3</v>
      </c>
      <c r="I24" s="1" t="n">
        <f aca="false">'tareas-ciclo1'!O25</f>
        <v>1.25</v>
      </c>
      <c r="J24" s="3" t="inlineStr">
        <f aca="false">F24</f>
        <is>
          <t/>
        </is>
      </c>
      <c r="K24" s="1" t="n">
        <f aca="false">'tareas-ciclo1'!Q25</f>
        <v>3</v>
      </c>
    </row>
    <row collapsed="false" customFormat="false" customHeight="false" hidden="false" ht="39.15" outlineLevel="0" r="25">
      <c r="A25" s="14" t="n">
        <v>23</v>
      </c>
      <c r="B25" s="17" t="s">
        <v>65</v>
      </c>
      <c r="C25" s="2" t="s">
        <v>66</v>
      </c>
      <c r="D25" s="2" t="s">
        <v>67</v>
      </c>
      <c r="E25" s="1" t="n">
        <v>5</v>
      </c>
      <c r="F25" s="9" t="n">
        <f aca="false">E25/E1</f>
        <v>0.0302114803625378</v>
      </c>
      <c r="G25" s="1" t="n">
        <v>3</v>
      </c>
      <c r="I25" s="1" t="n">
        <f aca="false">'tareas-ciclo1'!O26</f>
        <v>3.66666666666667</v>
      </c>
      <c r="J25" s="3" t="inlineStr">
        <f aca="false">F25</f>
        <is>
          <t/>
        </is>
      </c>
      <c r="K25" s="1" t="n">
        <f aca="false">'tareas-ciclo1'!Q26</f>
        <v>3</v>
      </c>
    </row>
    <row collapsed="false" customFormat="false" customHeight="false" hidden="false" ht="39.15" outlineLevel="0" r="26">
      <c r="A26" s="14" t="n">
        <v>24</v>
      </c>
      <c r="B26" s="17" t="s">
        <v>68</v>
      </c>
      <c r="C26" s="15" t="s">
        <v>12</v>
      </c>
      <c r="D26" s="15" t="s">
        <v>13</v>
      </c>
      <c r="E26" s="1" t="n">
        <v>5</v>
      </c>
      <c r="F26" s="9" t="n">
        <f aca="false">E26/E1</f>
        <v>0.0302114803625378</v>
      </c>
      <c r="G26" s="1" t="n">
        <v>4</v>
      </c>
    </row>
    <row collapsed="false" customFormat="false" customHeight="false" hidden="false" ht="26.65" outlineLevel="0" r="27">
      <c r="A27" s="14" t="n">
        <v>25</v>
      </c>
      <c r="B27" s="2" t="s">
        <v>69</v>
      </c>
      <c r="C27" s="15" t="s">
        <v>15</v>
      </c>
      <c r="D27" s="15" t="s">
        <v>16</v>
      </c>
      <c r="E27" s="1" t="n">
        <v>5</v>
      </c>
      <c r="F27" s="9" t="n">
        <f aca="false">E27/E1</f>
        <v>0.0302114803625378</v>
      </c>
      <c r="G27" s="1" t="n">
        <v>4</v>
      </c>
    </row>
    <row collapsed="false" customFormat="false" customHeight="false" hidden="false" ht="39.15" outlineLevel="0" r="28">
      <c r="A28" s="14" t="n">
        <v>26</v>
      </c>
      <c r="B28" s="2" t="s">
        <v>70</v>
      </c>
      <c r="C28" s="15" t="s">
        <v>18</v>
      </c>
      <c r="D28" s="15" t="s">
        <v>19</v>
      </c>
      <c r="E28" s="1" t="n">
        <v>2</v>
      </c>
      <c r="F28" s="9" t="n">
        <f aca="false">E28/E1</f>
        <v>0.0120845921450151</v>
      </c>
      <c r="G28" s="1" t="n">
        <v>4</v>
      </c>
    </row>
    <row collapsed="false" customFormat="false" customHeight="false" hidden="false" ht="26.65" outlineLevel="0" r="29">
      <c r="A29" s="14" t="n">
        <v>27</v>
      </c>
      <c r="B29" s="2" t="s">
        <v>71</v>
      </c>
      <c r="D29" s="2" t="s">
        <v>72</v>
      </c>
      <c r="E29" s="1" t="n">
        <v>3</v>
      </c>
      <c r="F29" s="9" t="n">
        <f aca="false">E29/E1</f>
        <v>0.0181268882175227</v>
      </c>
      <c r="G29" s="1" t="n">
        <v>4</v>
      </c>
    </row>
    <row collapsed="false" customFormat="false" customHeight="false" hidden="false" ht="26.65" outlineLevel="0" r="30">
      <c r="A30" s="14" t="n">
        <v>28</v>
      </c>
      <c r="B30" s="2" t="s">
        <v>73</v>
      </c>
      <c r="C30" s="2" t="s">
        <v>64</v>
      </c>
      <c r="E30" s="1" t="n">
        <v>10</v>
      </c>
      <c r="F30" s="9" t="n">
        <f aca="false">E30/E1</f>
        <v>0.0604229607250755</v>
      </c>
      <c r="G30" s="1" t="n">
        <v>4</v>
      </c>
    </row>
    <row collapsed="false" customFormat="false" customHeight="false" hidden="false" ht="39.15" outlineLevel="0" r="31">
      <c r="A31" s="14" t="n">
        <v>29</v>
      </c>
      <c r="B31" s="2" t="s">
        <v>74</v>
      </c>
      <c r="C31" s="2" t="s">
        <v>75</v>
      </c>
      <c r="D31" s="2" t="s">
        <v>76</v>
      </c>
      <c r="E31" s="1" t="n">
        <v>1</v>
      </c>
      <c r="F31" s="9" t="n">
        <f aca="false">E31/E1</f>
        <v>0.00604229607250755</v>
      </c>
      <c r="G31" s="1" t="n">
        <v>4</v>
      </c>
    </row>
    <row collapsed="false" customFormat="false" customHeight="false" hidden="false" ht="39.15" outlineLevel="0" r="32">
      <c r="A32" s="14" t="n">
        <v>30</v>
      </c>
      <c r="B32" s="2" t="s">
        <v>77</v>
      </c>
      <c r="C32" s="2" t="s">
        <v>75</v>
      </c>
      <c r="D32" s="2" t="s">
        <v>78</v>
      </c>
      <c r="E32" s="1" t="n">
        <v>2</v>
      </c>
      <c r="F32" s="9" t="n">
        <f aca="false">E32/E1</f>
        <v>0.0120845921450151</v>
      </c>
      <c r="G32" s="1" t="n">
        <v>4</v>
      </c>
    </row>
    <row collapsed="false" customFormat="false" customHeight="false" hidden="false" ht="39.15" outlineLevel="0" r="33">
      <c r="A33" s="14" t="n">
        <v>31</v>
      </c>
      <c r="B33" s="2" t="s">
        <v>79</v>
      </c>
      <c r="C33" s="2" t="s">
        <v>75</v>
      </c>
      <c r="D33" s="2" t="s">
        <v>80</v>
      </c>
      <c r="E33" s="1" t="n">
        <v>5</v>
      </c>
      <c r="F33" s="9" t="n">
        <f aca="false">E33/E1</f>
        <v>0.0302114803625378</v>
      </c>
      <c r="G33" s="1" t="n">
        <v>4</v>
      </c>
    </row>
    <row collapsed="false" customFormat="false" customHeight="false" hidden="false" ht="64.15" outlineLevel="0" r="34">
      <c r="A34" s="14" t="n">
        <v>32</v>
      </c>
      <c r="B34" s="2" t="s">
        <v>81</v>
      </c>
      <c r="C34" s="2" t="s">
        <v>82</v>
      </c>
      <c r="D34" s="2" t="s">
        <v>83</v>
      </c>
      <c r="E34" s="1" t="n">
        <v>4</v>
      </c>
      <c r="F34" s="9" t="n">
        <f aca="false">E34/E1</f>
        <v>0.0241691842900302</v>
      </c>
      <c r="G34" s="1" t="n">
        <v>4</v>
      </c>
    </row>
    <row collapsed="false" customFormat="false" customHeight="false" hidden="false" ht="26.65" outlineLevel="0" r="35">
      <c r="A35" s="14" t="n">
        <v>33</v>
      </c>
      <c r="B35" s="2" t="s">
        <v>84</v>
      </c>
      <c r="C35" s="17" t="s">
        <v>25</v>
      </c>
      <c r="D35" s="17" t="s">
        <v>85</v>
      </c>
      <c r="E35" s="1" t="n">
        <v>0.5</v>
      </c>
      <c r="F35" s="3" t="n">
        <f aca="false">E35/E1</f>
        <v>0.00302114803625378</v>
      </c>
      <c r="G35" s="1" t="n">
        <v>4</v>
      </c>
    </row>
    <row collapsed="false" customFormat="false" customHeight="false" hidden="false" ht="26.65" outlineLevel="0" r="36">
      <c r="A36" s="14" t="n">
        <v>34</v>
      </c>
      <c r="B36" s="2" t="s">
        <v>86</v>
      </c>
      <c r="C36" s="17" t="s">
        <v>87</v>
      </c>
      <c r="D36" s="17" t="s">
        <v>88</v>
      </c>
      <c r="E36" s="1" t="n">
        <v>2</v>
      </c>
      <c r="F36" s="3" t="n">
        <f aca="false">E36/E1</f>
        <v>0.0120845921450151</v>
      </c>
      <c r="G36" s="1" t="n">
        <v>4</v>
      </c>
    </row>
    <row collapsed="false" customFormat="false" customHeight="false" hidden="false" ht="39.15" outlineLevel="0" r="37">
      <c r="A37" s="14" t="n">
        <v>35</v>
      </c>
      <c r="B37" s="2" t="s">
        <v>89</v>
      </c>
      <c r="C37" s="2" t="s">
        <v>90</v>
      </c>
      <c r="D37" s="2" t="s">
        <v>91</v>
      </c>
      <c r="E37" s="1" t="n">
        <v>3</v>
      </c>
      <c r="F37" s="3" t="n">
        <f aca="false">E37/E1</f>
        <v>0.0181268882175227</v>
      </c>
      <c r="G37" s="1" t="n">
        <v>4</v>
      </c>
    </row>
    <row collapsed="false" customFormat="false" customHeight="false" hidden="false" ht="26.65" outlineLevel="0" r="38">
      <c r="A38" s="14" t="n">
        <v>36</v>
      </c>
      <c r="B38" s="2" t="s">
        <v>92</v>
      </c>
      <c r="C38" s="17" t="s">
        <v>93</v>
      </c>
      <c r="E38" s="1" t="n">
        <v>5</v>
      </c>
      <c r="F38" s="3" t="n">
        <f aca="false">E38/E1</f>
        <v>0.0302114803625378</v>
      </c>
      <c r="G38" s="1" t="n">
        <v>5</v>
      </c>
    </row>
    <row collapsed="false" customFormat="false" customHeight="false" hidden="false" ht="51.65" outlineLevel="0" r="39">
      <c r="A39" s="14" t="n">
        <v>37</v>
      </c>
      <c r="B39" s="2" t="s">
        <v>94</v>
      </c>
      <c r="C39" s="2" t="s">
        <v>95</v>
      </c>
      <c r="D39" s="2" t="s">
        <v>96</v>
      </c>
      <c r="E39" s="1" t="n">
        <v>1</v>
      </c>
      <c r="F39" s="3" t="n">
        <f aca="false">E39/E1</f>
        <v>0.00604229607250755</v>
      </c>
      <c r="G39" s="1" t="n">
        <v>5</v>
      </c>
    </row>
    <row collapsed="false" customFormat="false" customHeight="false" hidden="false" ht="51.65" outlineLevel="0" r="40">
      <c r="A40" s="14" t="n">
        <v>38</v>
      </c>
      <c r="B40" s="2" t="s">
        <v>97</v>
      </c>
      <c r="C40" s="2" t="s">
        <v>98</v>
      </c>
      <c r="D40" s="2" t="s">
        <v>99</v>
      </c>
      <c r="E40" s="1" t="n">
        <v>5</v>
      </c>
      <c r="F40" s="3" t="n">
        <f aca="false">E40/E1</f>
        <v>0.0302114803625378</v>
      </c>
      <c r="G40" s="1" t="n">
        <v>5</v>
      </c>
    </row>
    <row collapsed="false" customFormat="false" customHeight="false" hidden="false" ht="26.65" outlineLevel="0" r="41">
      <c r="A41" s="14" t="n">
        <v>39</v>
      </c>
      <c r="B41" s="2" t="s">
        <v>100</v>
      </c>
      <c r="E41" s="1" t="n">
        <v>4</v>
      </c>
      <c r="F41" s="3" t="n">
        <f aca="false">E41/E1</f>
        <v>0.0241691842900302</v>
      </c>
      <c r="G41" s="1" t="n">
        <v>5</v>
      </c>
    </row>
    <row collapsed="false" customFormat="false" customHeight="false" hidden="false" ht="26.65" outlineLevel="0" r="42">
      <c r="A42" s="14" t="n">
        <v>40</v>
      </c>
      <c r="B42" s="2" t="s">
        <v>101</v>
      </c>
      <c r="E42" s="1" t="n">
        <v>4</v>
      </c>
      <c r="F42" s="3" t="n">
        <f aca="false">E42/E1</f>
        <v>0.0241691842900302</v>
      </c>
      <c r="G42" s="1" t="n">
        <v>5</v>
      </c>
    </row>
    <row collapsed="false" customFormat="false" customHeight="false" hidden="false" ht="26.65" outlineLevel="0" r="43">
      <c r="A43" s="14" t="n">
        <v>41</v>
      </c>
      <c r="B43" s="2" t="s">
        <v>102</v>
      </c>
      <c r="E43" s="1" t="n">
        <v>4</v>
      </c>
      <c r="F43" s="3" t="n">
        <f aca="false">E43/E1</f>
        <v>0.0241691842900302</v>
      </c>
      <c r="G43" s="1" t="n">
        <v>5</v>
      </c>
    </row>
    <row collapsed="false" customFormat="false" customHeight="false" hidden="false" ht="14.15" outlineLevel="0" r="44">
      <c r="A44" s="14" t="n">
        <v>42</v>
      </c>
      <c r="B44" s="2" t="s">
        <v>103</v>
      </c>
      <c r="E44" s="1" t="n">
        <v>0.5</v>
      </c>
      <c r="F44" s="3" t="n">
        <f aca="false">E44/E1</f>
        <v>0.00302114803625378</v>
      </c>
      <c r="G44" s="1" t="n">
        <v>5</v>
      </c>
    </row>
    <row collapsed="false" customFormat="false" customHeight="false" hidden="false" ht="14.15" outlineLevel="0" r="45">
      <c r="A45" s="14" t="n">
        <v>43</v>
      </c>
      <c r="B45" s="2" t="s">
        <v>104</v>
      </c>
      <c r="E45" s="1" t="n">
        <v>2</v>
      </c>
      <c r="F45" s="3" t="n">
        <f aca="false">E45/E1</f>
        <v>0.0120845921450151</v>
      </c>
      <c r="G45" s="1" t="n">
        <v>5</v>
      </c>
    </row>
  </sheetData>
  <mergeCells count="3">
    <mergeCell ref="I15:I17"/>
    <mergeCell ref="J15:J17"/>
    <mergeCell ref="K15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I50" activeCellId="0" pane="topLeft" sqref="I50"/>
    </sheetView>
  </sheetViews>
  <cols>
    <col collapsed="false" hidden="false" max="1" min="1" style="23" width="12.7333333333333"/>
    <col collapsed="false" hidden="false" max="2" min="2" style="24" width="17.0666666666667"/>
    <col collapsed="false" hidden="false" max="3" min="3" style="23" width="19.7607843137255"/>
    <col collapsed="false" hidden="false" max="4" min="4" style="23" width="18.4941176470588"/>
    <col collapsed="false" hidden="false" max="9" min="5" style="25" width="21.4705882352941"/>
    <col collapsed="false" hidden="false" max="1025" min="10" style="23" width="12.7333333333333"/>
  </cols>
  <sheetData>
    <row collapsed="false" customFormat="false" customHeight="false" hidden="false" ht="39.15" outlineLevel="0" r="1">
      <c r="A1" s="11" t="s">
        <v>6</v>
      </c>
      <c r="B1" s="26" t="s">
        <v>105</v>
      </c>
      <c r="C1" s="11" t="s">
        <v>106</v>
      </c>
      <c r="D1" s="11" t="s">
        <v>107</v>
      </c>
      <c r="E1" s="13" t="s">
        <v>108</v>
      </c>
      <c r="F1" s="13" t="s">
        <v>109</v>
      </c>
      <c r="G1" s="13" t="s">
        <v>110</v>
      </c>
      <c r="H1" s="13" t="s">
        <v>111</v>
      </c>
      <c r="I1" s="13" t="s">
        <v>112</v>
      </c>
    </row>
    <row collapsed="false" customFormat="false" customHeight="false" hidden="false" ht="13.75" outlineLevel="0" r="2">
      <c r="A2" s="27" t="n">
        <v>1</v>
      </c>
      <c r="B2" s="28" t="n">
        <v>41902</v>
      </c>
      <c r="C2" s="27" t="n">
        <f aca="false">7*5</f>
        <v>35</v>
      </c>
      <c r="D2" s="27" t="n">
        <f aca="false">SUMIF(_gSE,A2,_gTDHE)</f>
        <v>36</v>
      </c>
      <c r="E2" s="29" t="n">
        <f aca="false">SUMIF(_gSE,A2,_gPIDGE)</f>
        <v>0.217522658610272</v>
      </c>
      <c r="F2" s="29" t="inlineStr">
        <f aca="false">E2</f>
        <is>
          <t/>
        </is>
      </c>
      <c r="G2" s="29" t="n">
        <f aca="false">SUMIF(_gSR,A2,_gTDHT)</f>
        <v>17.65</v>
      </c>
      <c r="H2" s="29" t="n">
        <f aca="false">SUMIF(_gSR,A2,_gPIDGO)</f>
        <v>0.138972809667674</v>
      </c>
      <c r="I2" s="29" t="inlineStr">
        <f aca="false">H2</f>
        <is>
          <t/>
        </is>
      </c>
    </row>
    <row collapsed="false" customFormat="false" customHeight="false" hidden="false" ht="13.75" outlineLevel="0" r="3">
      <c r="A3" s="27" t="n">
        <v>2</v>
      </c>
      <c r="B3" s="28" t="inlineStr">
        <f aca="false">B2+7</f>
        <is>
          <t/>
        </is>
      </c>
      <c r="C3" s="27" t="n">
        <f aca="false">7*5</f>
        <v>35</v>
      </c>
      <c r="D3" s="27" t="n">
        <f aca="false">SUMIF(_gSE,A3,_gTDHE)</f>
        <v>33.5</v>
      </c>
      <c r="E3" s="29" t="n">
        <f aca="false">SUMIF(_gSE,A3,_gPIDGE)</f>
        <v>0.202416918429003</v>
      </c>
      <c r="F3" s="29" t="inlineStr">
        <f aca="false">E3+F2</f>
        <is>
          <t/>
        </is>
      </c>
      <c r="G3" s="29" t="n">
        <f aca="false">SUMIF(_gSR,A3,_gTDHT)</f>
        <v>15.1166666666667</v>
      </c>
      <c r="H3" s="29" t="n">
        <f aca="false">SUMIF(_gSR,A3,_gPIDGO)</f>
        <v>0.081570996978852</v>
      </c>
      <c r="I3" s="29" t="inlineStr">
        <f aca="false">H3+I2</f>
        <is>
          <t/>
        </is>
      </c>
    </row>
    <row collapsed="false" customFormat="false" customHeight="false" hidden="false" ht="13.75" outlineLevel="0" r="4">
      <c r="A4" s="27" t="n">
        <v>3</v>
      </c>
      <c r="B4" s="28" t="inlineStr">
        <f aca="false">B3+7</f>
        <is>
          <t/>
        </is>
      </c>
      <c r="C4" s="27" t="n">
        <f aca="false">7*5</f>
        <v>35</v>
      </c>
      <c r="D4" s="27" t="n">
        <f aca="false">SUMIF(_gSE,A4,_gTDHE)</f>
        <v>28</v>
      </c>
      <c r="E4" s="29" t="n">
        <f aca="false">SUMIF(_gSE,A4,_gPIDGE)</f>
        <v>0.169184290030211</v>
      </c>
      <c r="F4" s="29" t="inlineStr">
        <f aca="false">E4+F3</f>
        <is>
          <t/>
        </is>
      </c>
      <c r="G4" s="29" t="n">
        <f aca="false">SUMIF(_gSR,A4,_gTDHT)</f>
        <v>39.8833333333333</v>
      </c>
      <c r="H4" s="29" t="n">
        <f aca="false">SUMIF(_gSR,A4,_gPIDGO)</f>
        <v>0.217522658610272</v>
      </c>
      <c r="I4" s="29" t="inlineStr">
        <f aca="false">H4+I3</f>
        <is>
          <t/>
        </is>
      </c>
    </row>
    <row collapsed="false" customFormat="false" customHeight="false" hidden="false" ht="13.75" outlineLevel="0" r="5">
      <c r="A5" s="27" t="n">
        <v>4</v>
      </c>
      <c r="B5" s="28" t="inlineStr">
        <f aca="false">B4+7</f>
        <is>
          <t/>
        </is>
      </c>
      <c r="C5" s="27" t="n">
        <f aca="false">7*5</f>
        <v>35</v>
      </c>
      <c r="D5" s="27" t="n">
        <f aca="false">SUMIF(_gSE,A5,_gTDHE)</f>
        <v>42.5</v>
      </c>
      <c r="E5" s="29" t="n">
        <f aca="false">SUMIF(_gSE,A5,_gPIDGE)</f>
        <v>0.256797583081571</v>
      </c>
      <c r="F5" s="29" t="inlineStr">
        <f aca="false">E5+F4</f>
        <is>
          <t/>
        </is>
      </c>
      <c r="G5" s="29" t="n">
        <f aca="false">SUMIF(_gSR,A5,_gTDHT)</f>
        <v>0</v>
      </c>
      <c r="H5" s="29" t="n">
        <f aca="false">SUMIF(_gSR,A5,_gPIDGO)</f>
        <v>0</v>
      </c>
      <c r="I5" s="29" t="inlineStr">
        <f aca="false">H5+I4</f>
        <is>
          <t/>
        </is>
      </c>
    </row>
    <row collapsed="false" customFormat="false" customHeight="false" hidden="false" ht="13.75" outlineLevel="0" r="6">
      <c r="A6" s="27" t="n">
        <v>5</v>
      </c>
      <c r="B6" s="28" t="inlineStr">
        <f aca="false">B5+7</f>
        <is>
          <t/>
        </is>
      </c>
      <c r="C6" s="27" t="n">
        <f aca="false">7*5</f>
        <v>35</v>
      </c>
      <c r="D6" s="27" t="n">
        <f aca="false">SUMIF(_gSE,A6,_gTDHE)</f>
        <v>25.5</v>
      </c>
      <c r="E6" s="29" t="n">
        <f aca="false">SUMIF(_gSE,A6,_gPIDGE)</f>
        <v>0.154078549848943</v>
      </c>
      <c r="F6" s="29" t="inlineStr">
        <f aca="false">E6+F5</f>
        <is>
          <t/>
        </is>
      </c>
      <c r="G6" s="29" t="n">
        <f aca="false">SUMIF(_gSR,A6,_gTDHT)</f>
        <v>0</v>
      </c>
      <c r="H6" s="29" t="n">
        <f aca="false">SUMIF(_gSR,A6,_gPIDGO)</f>
        <v>0</v>
      </c>
      <c r="I6" s="29" t="inlineStr">
        <f aca="false">H6+I5</f>
        <is>
          <t/>
        </is>
      </c>
    </row>
    <row collapsed="false" customFormat="false" customHeight="false" hidden="false" ht="13.75" outlineLevel="0" r="7">
      <c r="A7" s="27" t="n">
        <v>6</v>
      </c>
      <c r="B7" s="28" t="inlineStr">
        <f aca="false">B6+7</f>
        <is>
          <t/>
        </is>
      </c>
      <c r="C7" s="27" t="n">
        <f aca="false">7*5</f>
        <v>35</v>
      </c>
      <c r="D7" s="27" t="n">
        <f aca="false">SUMIF(_gSE,A7,_gTDHE)</f>
        <v>0</v>
      </c>
      <c r="E7" s="29" t="n">
        <f aca="false">SUMIF(_gSE,A7,_gPIDGE)</f>
        <v>0</v>
      </c>
      <c r="F7" s="29" t="inlineStr">
        <f aca="false">E7+F6</f>
        <is>
          <t/>
        </is>
      </c>
      <c r="G7" s="29" t="n">
        <f aca="false">SUMIF(_gSR,A7,_gTDHT)</f>
        <v>0</v>
      </c>
      <c r="H7" s="29" t="n">
        <f aca="false">SUMIF(_gSR,A7,_gPIDGO)</f>
        <v>0</v>
      </c>
      <c r="I7" s="29" t="inlineStr">
        <f aca="false">H7+I6</f>
        <is>
          <t/>
        </is>
      </c>
    </row>
    <row collapsed="false" customFormat="false" customHeight="false" hidden="false" ht="13.75" outlineLevel="0" r="8">
      <c r="A8" s="27" t="n">
        <v>7</v>
      </c>
      <c r="B8" s="28" t="inlineStr">
        <f aca="false">B7+7</f>
        <is>
          <t/>
        </is>
      </c>
      <c r="C8" s="27" t="n">
        <f aca="false">7*5</f>
        <v>35</v>
      </c>
      <c r="D8" s="27" t="n">
        <f aca="false">SUMIF(_gSE,A8,_gTDHE)</f>
        <v>0</v>
      </c>
      <c r="E8" s="29" t="n">
        <f aca="false">SUMIF(_gSE,A8,_gPIDGE)</f>
        <v>0</v>
      </c>
      <c r="F8" s="29" t="inlineStr">
        <f aca="false">E8+F7</f>
        <is>
          <t/>
        </is>
      </c>
      <c r="G8" s="29" t="n">
        <f aca="false">SUMIF(_gSR,A8,_gTDHT)</f>
        <v>0</v>
      </c>
      <c r="H8" s="29" t="n">
        <f aca="false">SUMIF(_gSR,A8,_gPIDGO)</f>
        <v>0</v>
      </c>
      <c r="I8" s="29" t="inlineStr">
        <f aca="false">H8+I7</f>
        <is>
          <t/>
        </is>
      </c>
    </row>
    <row collapsed="false" customFormat="false" customHeight="false" hidden="false" ht="13.75" outlineLevel="0" r="9">
      <c r="A9" s="27" t="n">
        <v>8</v>
      </c>
      <c r="B9" s="28" t="inlineStr">
        <f aca="false">B8+7</f>
        <is>
          <t/>
        </is>
      </c>
      <c r="C9" s="27" t="n">
        <f aca="false">7*5</f>
        <v>35</v>
      </c>
      <c r="D9" s="27" t="n">
        <f aca="false">SUMIF(_gSE,A9,_gTDHE)</f>
        <v>0</v>
      </c>
      <c r="E9" s="29" t="n">
        <f aca="false">SUMIF(_gSE,A9,_gPIDGE)</f>
        <v>0</v>
      </c>
      <c r="F9" s="29" t="inlineStr">
        <f aca="false">E9+F8</f>
        <is>
          <t/>
        </is>
      </c>
      <c r="G9" s="29" t="n">
        <f aca="false">SUMIF(_gSR,A9,_gTDHT)</f>
        <v>0</v>
      </c>
      <c r="H9" s="29" t="n">
        <f aca="false">SUMIF(_gSR,A9,_gPIDGO)</f>
        <v>0</v>
      </c>
      <c r="I9" s="29" t="inlineStr">
        <f aca="false">H9+I8</f>
        <is>
          <t/>
        </is>
      </c>
    </row>
    <row collapsed="false" customFormat="false" customHeight="false" hidden="false" ht="13.75" outlineLevel="0" r="10">
      <c r="A10" s="27" t="n">
        <v>9</v>
      </c>
      <c r="B10" s="28" t="inlineStr">
        <f aca="false">B9+7</f>
        <is>
          <t/>
        </is>
      </c>
      <c r="C10" s="27" t="n">
        <f aca="false">7*5</f>
        <v>35</v>
      </c>
      <c r="D10" s="27" t="n">
        <f aca="false">SUMIF(_gSE,A10,_gTDHE)</f>
        <v>0</v>
      </c>
      <c r="E10" s="29" t="n">
        <f aca="false">SUMIF(_gSE,A10,_gPIDGE)</f>
        <v>0</v>
      </c>
      <c r="F10" s="29" t="inlineStr">
        <f aca="false">E10+F9</f>
        <is>
          <t/>
        </is>
      </c>
      <c r="G10" s="29" t="n">
        <f aca="false">SUMIF(_gSR,A10,_gTDHT)</f>
        <v>0</v>
      </c>
      <c r="H10" s="29" t="n">
        <f aca="false">SUMIF(_gSR,A10,_gPIDGO)</f>
        <v>0</v>
      </c>
      <c r="I10" s="29" t="inlineStr">
        <f aca="false">H10+I9</f>
        <is>
          <t/>
        </is>
      </c>
    </row>
    <row collapsed="false" customFormat="false" customHeight="false" hidden="false" ht="13.75" outlineLevel="0" r="11">
      <c r="A11" s="27" t="n">
        <v>10</v>
      </c>
      <c r="B11" s="28" t="inlineStr">
        <f aca="false">B10+7</f>
        <is>
          <t/>
        </is>
      </c>
      <c r="C11" s="27" t="n">
        <f aca="false">7*5</f>
        <v>35</v>
      </c>
      <c r="D11" s="27" t="n">
        <f aca="false">SUMIF(_gSE,A11,_gTDHE)</f>
        <v>0</v>
      </c>
      <c r="E11" s="29" t="n">
        <f aca="false">SUMIF(_gSE,A11,_gPIDGE)</f>
        <v>0</v>
      </c>
      <c r="F11" s="29" t="inlineStr">
        <f aca="false">E11+F10</f>
        <is>
          <t/>
        </is>
      </c>
      <c r="G11" s="29" t="n">
        <f aca="false">SUMIF(_gSR,A11,_gTDHT)</f>
        <v>0</v>
      </c>
      <c r="H11" s="29" t="n">
        <f aca="false">SUMIF(_gSR,A11,_gPIDGO)</f>
        <v>0</v>
      </c>
      <c r="I11" s="29" t="inlineStr">
        <f aca="false">H11+I10</f>
        <is>
          <t/>
        </is>
      </c>
    </row>
    <row collapsed="false" customFormat="false" customHeight="false" hidden="false" ht="13.75" outlineLevel="0" r="12">
      <c r="A12" s="27" t="n">
        <v>11</v>
      </c>
      <c r="B12" s="28" t="inlineStr">
        <f aca="false">B11+7</f>
        <is>
          <t/>
        </is>
      </c>
      <c r="C12" s="27" t="n">
        <f aca="false">7*5</f>
        <v>35</v>
      </c>
      <c r="D12" s="27" t="n">
        <f aca="false">SUMIF(_gSE,A12,_gTDHE)</f>
        <v>0</v>
      </c>
      <c r="E12" s="29" t="n">
        <f aca="false">SUMIF(_gSE,A12,_gPIDGE)</f>
        <v>0</v>
      </c>
      <c r="F12" s="29" t="inlineStr">
        <f aca="false">E12+F11</f>
        <is>
          <t/>
        </is>
      </c>
      <c r="G12" s="29" t="n">
        <f aca="false">SUMIF(_gSR,A12,_gTDHT)</f>
        <v>0</v>
      </c>
      <c r="H12" s="29" t="n">
        <f aca="false">SUMIF(_gSR,A12,_gPIDGO)</f>
        <v>0</v>
      </c>
      <c r="I12" s="29" t="inlineStr">
        <f aca="false">H12+I11</f>
        <is>
          <t/>
        </is>
      </c>
    </row>
    <row collapsed="false" customFormat="false" customHeight="false" hidden="false" ht="14.95" outlineLevel="0" r="14">
      <c r="A14" s="11" t="s">
        <v>113</v>
      </c>
      <c r="C14" s="23" t="n">
        <f aca="false">SUM(C2:C12)</f>
        <v>385</v>
      </c>
      <c r="D14" s="23" t="n">
        <f aca="false">SUM(D2:D12)</f>
        <v>165.5</v>
      </c>
      <c r="G14" s="25" t="inlineStr">
        <f aca="false">SUM(G2:G12)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L27" activeCellId="0" pane="topLeft" sqref="L27"/>
    </sheetView>
  </sheetViews>
  <cols>
    <col collapsed="false" hidden="false" max="1" min="1" style="1" width="3.6"/>
    <col collapsed="false" hidden="false" max="4" min="2" style="2" width="40.6627450980392"/>
    <col collapsed="false" hidden="false" max="5" min="5" style="1" width="21.6901960784314"/>
    <col collapsed="false" hidden="false" max="6" min="6" style="3" width="21.6901960784314"/>
    <col collapsed="false" hidden="false" max="7" min="7" style="1" width="12.0470588235294"/>
    <col collapsed="false" hidden="false" max="8" min="8" style="4" width="2.73333333333333"/>
    <col collapsed="false" hidden="false" max="13" min="9" style="1" width="20.3333333333333"/>
    <col collapsed="false" hidden="false" max="14" min="14" style="4" width="2.73333333333333"/>
    <col collapsed="false" hidden="false" max="16" min="15" style="1" width="21.6901960784314"/>
    <col collapsed="false" hidden="false" max="17" min="17" style="1" width="12.0470588235294"/>
    <col collapsed="false" hidden="false" max="18" min="18" style="4" width="2.73333333333333"/>
    <col collapsed="false" hidden="false" max="23" min="19" style="4" width="20.3333333333333"/>
    <col collapsed="false" hidden="false" max="1023" min="24" style="4" width="12.0470588235294"/>
  </cols>
  <sheetData>
    <row collapsed="false" customFormat="false" customHeight="false" hidden="false" ht="14.95" outlineLevel="0" r="1">
      <c r="A1" s="11" t="s">
        <v>114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1" t="s">
        <v>115</v>
      </c>
      <c r="P1" s="11"/>
      <c r="Q1" s="11"/>
      <c r="R1" s="11"/>
      <c r="S1" s="11"/>
      <c r="T1" s="11"/>
      <c r="U1" s="11"/>
      <c r="V1" s="11"/>
      <c r="W1" s="11"/>
    </row>
    <row collapsed="false" customFormat="false" customHeight="false" hidden="false" ht="14.95" outlineLevel="0" r="2">
      <c r="A2" s="5"/>
      <c r="B2" s="6"/>
      <c r="C2" s="7"/>
      <c r="D2" s="7"/>
      <c r="E2" s="30" t="n">
        <f aca="false">SUM(E4:E26)</f>
        <v>97.5</v>
      </c>
      <c r="F2" s="9" t="inlineStr">
        <f aca="false">SUM(F4:F26)</f>
        <is>
          <t/>
        </is>
      </c>
      <c r="G2" s="10"/>
      <c r="I2" s="1" t="n">
        <f aca="false">SUM(I4:I26)</f>
        <v>20</v>
      </c>
      <c r="J2" s="1" t="n">
        <f aca="false">SUM(J4:J26)</f>
        <v>26.5</v>
      </c>
      <c r="K2" s="1" t="n">
        <f aca="false">SUM(K4:K26)</f>
        <v>15.5</v>
      </c>
      <c r="L2" s="1" t="n">
        <f aca="false">SUM(L4:L26)</f>
        <v>21</v>
      </c>
      <c r="M2" s="1" t="n">
        <f aca="false">SUM(M4:M26)</f>
        <v>14.5</v>
      </c>
      <c r="O2" s="1" t="n">
        <f aca="false">SUM(O4:O26)</f>
        <v>72.65</v>
      </c>
      <c r="P2" s="3" t="inlineStr">
        <f aca="false">SUM(P4:P26)</f>
        <is>
          <t/>
        </is>
      </c>
      <c r="S2" s="1" t="n">
        <f aca="false">SUM(S4:S26)</f>
        <v>14.5333333333333</v>
      </c>
      <c r="T2" s="1" t="n">
        <f aca="false">SUM(T4:T26)</f>
        <v>16.0666666666667</v>
      </c>
      <c r="U2" s="1" t="n">
        <f aca="false">SUM(U4:U26)</f>
        <v>12.8</v>
      </c>
      <c r="V2" s="1" t="n">
        <f aca="false">SUM(V4:V26)</f>
        <v>16.6166666666667</v>
      </c>
      <c r="W2" s="1" t="n">
        <f aca="false">SUM(W4:W26)</f>
        <v>12.6333333333333</v>
      </c>
    </row>
    <row collapsed="false" customFormat="false" customHeight="false" hidden="false" ht="39.15" outlineLevel="0" r="3">
      <c r="A3" s="11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3" t="s">
        <v>5</v>
      </c>
      <c r="G3" s="11" t="s">
        <v>6</v>
      </c>
      <c r="I3" s="12" t="s">
        <v>116</v>
      </c>
      <c r="J3" s="12" t="s">
        <v>117</v>
      </c>
      <c r="K3" s="12" t="s">
        <v>118</v>
      </c>
      <c r="L3" s="12" t="s">
        <v>119</v>
      </c>
      <c r="M3" s="12" t="s">
        <v>120</v>
      </c>
      <c r="O3" s="12" t="s">
        <v>7</v>
      </c>
      <c r="P3" s="12" t="s">
        <v>121</v>
      </c>
      <c r="Q3" s="12" t="s">
        <v>6</v>
      </c>
      <c r="S3" s="12" t="s">
        <v>116</v>
      </c>
      <c r="T3" s="12" t="s">
        <v>117</v>
      </c>
      <c r="U3" s="12" t="s">
        <v>118</v>
      </c>
      <c r="V3" s="12" t="s">
        <v>119</v>
      </c>
      <c r="W3" s="12" t="s">
        <v>120</v>
      </c>
    </row>
    <row collapsed="false" customFormat="false" customHeight="false" hidden="false" ht="26.65" outlineLevel="0" r="4">
      <c r="A4" s="14" t="n">
        <v>1</v>
      </c>
      <c r="B4" s="15" t="s">
        <v>9</v>
      </c>
      <c r="C4" s="15"/>
      <c r="D4" s="15" t="s">
        <v>10</v>
      </c>
      <c r="E4" s="8" t="n">
        <f aca="false">1.5*5</f>
        <v>7.5</v>
      </c>
      <c r="F4" s="9" t="n">
        <f aca="false">E4/E2</f>
        <v>0.0769230769230769</v>
      </c>
      <c r="G4" s="14" t="n">
        <v>1</v>
      </c>
      <c r="I4" s="1" t="n">
        <v>1.5</v>
      </c>
      <c r="J4" s="1" t="n">
        <v>1.5</v>
      </c>
      <c r="K4" s="1" t="n">
        <v>1.5</v>
      </c>
      <c r="L4" s="1" t="n">
        <v>1.5</v>
      </c>
      <c r="M4" s="1" t="n">
        <v>1.5</v>
      </c>
      <c r="O4" s="1" t="n">
        <f aca="false">SUM(S4:W4)</f>
        <v>4.46666666666666</v>
      </c>
      <c r="P4" s="3" t="inlineStr">
        <f aca="false">F4</f>
        <is>
          <t/>
        </is>
      </c>
      <c r="Q4" s="3" t="n">
        <v>1</v>
      </c>
      <c r="R4" s="1"/>
      <c r="S4" s="1"/>
      <c r="T4" s="1" t="n">
        <f aca="false">20/60</f>
        <v>0.333333333333333</v>
      </c>
      <c r="U4" s="1" t="n">
        <f aca="false">65/60</f>
        <v>1.08333333333333</v>
      </c>
      <c r="V4" s="1" t="n">
        <f aca="false">113/60</f>
        <v>1.88333333333333</v>
      </c>
      <c r="W4" s="1" t="n">
        <f aca="false">(30+40)/60</f>
        <v>1.16666666666667</v>
      </c>
    </row>
    <row collapsed="false" customFormat="false" customHeight="false" hidden="false" ht="39.15" outlineLevel="0" r="5">
      <c r="A5" s="14" t="n">
        <v>2</v>
      </c>
      <c r="B5" s="15" t="s">
        <v>11</v>
      </c>
      <c r="C5" s="15" t="s">
        <v>12</v>
      </c>
      <c r="D5" s="15" t="s">
        <v>13</v>
      </c>
      <c r="E5" s="8" t="n">
        <v>5</v>
      </c>
      <c r="F5" s="9" t="n">
        <f aca="false">E5/E2</f>
        <v>0.0512820512820513</v>
      </c>
      <c r="G5" s="14" t="n">
        <v>1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O5" s="1" t="n">
        <f aca="false">SUM(S5:W5)</f>
        <v>5.08333333333335</v>
      </c>
      <c r="P5" s="3" t="inlineStr">
        <f aca="false">F5</f>
        <is>
          <t/>
        </is>
      </c>
      <c r="Q5" s="1" t="n">
        <v>1</v>
      </c>
      <c r="R5" s="1"/>
      <c r="S5" s="1" t="n">
        <f aca="false">61/60</f>
        <v>1.01666666666667</v>
      </c>
      <c r="T5" s="1" t="n">
        <f aca="false">61/60</f>
        <v>1.01666666666667</v>
      </c>
      <c r="U5" s="1" t="n">
        <f aca="false">61/60</f>
        <v>1.01666666666667</v>
      </c>
      <c r="V5" s="1" t="n">
        <f aca="false">61/60</f>
        <v>1.01666666666667</v>
      </c>
      <c r="W5" s="1" t="n">
        <f aca="false">61/60</f>
        <v>1.01666666666667</v>
      </c>
    </row>
    <row collapsed="false" customFormat="false" customHeight="false" hidden="false" ht="26.65" outlineLevel="0" r="6">
      <c r="A6" s="14" t="n">
        <v>3</v>
      </c>
      <c r="B6" s="15" t="s">
        <v>14</v>
      </c>
      <c r="C6" s="15" t="s">
        <v>15</v>
      </c>
      <c r="D6" s="15" t="s">
        <v>16</v>
      </c>
      <c r="E6" s="8" t="n">
        <v>5</v>
      </c>
      <c r="F6" s="9" t="n">
        <f aca="false">E6/E2</f>
        <v>0.0512820512820513</v>
      </c>
      <c r="G6" s="14" t="n">
        <v>1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1</v>
      </c>
      <c r="O6" s="1" t="n">
        <f aca="false">SUM(S6:W6)</f>
        <v>3.75</v>
      </c>
      <c r="P6" s="3" t="inlineStr">
        <f aca="false">F6</f>
        <is>
          <t/>
        </is>
      </c>
      <c r="Q6" s="1" t="n">
        <v>1</v>
      </c>
      <c r="R6" s="1"/>
      <c r="S6" s="1" t="n">
        <f aca="false">45/60</f>
        <v>0.75</v>
      </c>
      <c r="T6" s="1" t="n">
        <f aca="false">45/60</f>
        <v>0.75</v>
      </c>
      <c r="U6" s="1" t="n">
        <f aca="false">45/60</f>
        <v>0.75</v>
      </c>
      <c r="V6" s="1" t="n">
        <f aca="false">45/60</f>
        <v>0.75</v>
      </c>
      <c r="W6" s="1" t="n">
        <f aca="false">45/60</f>
        <v>0.75</v>
      </c>
    </row>
    <row collapsed="false" customFormat="false" customHeight="false" hidden="false" ht="39.15" outlineLevel="0" r="7">
      <c r="A7" s="14" t="n">
        <v>4</v>
      </c>
      <c r="B7" s="15" t="s">
        <v>17</v>
      </c>
      <c r="C7" s="15" t="s">
        <v>18</v>
      </c>
      <c r="D7" s="15" t="s">
        <v>19</v>
      </c>
      <c r="E7" s="8" t="n">
        <v>2</v>
      </c>
      <c r="F7" s="9" t="n">
        <f aca="false">E7/E2</f>
        <v>0.0205128205128205</v>
      </c>
      <c r="G7" s="14" t="n">
        <v>1</v>
      </c>
      <c r="L7" s="1" t="n">
        <v>2</v>
      </c>
      <c r="O7" s="1" t="n">
        <f aca="false">SUM(S7:W7)</f>
        <v>1.85</v>
      </c>
      <c r="P7" s="3" t="inlineStr">
        <f aca="false">F7</f>
        <is>
          <t/>
        </is>
      </c>
      <c r="Q7" s="1" t="n">
        <v>1</v>
      </c>
      <c r="R7" s="1"/>
      <c r="S7" s="1"/>
      <c r="T7" s="1"/>
      <c r="U7" s="1"/>
      <c r="V7" s="1" t="n">
        <f aca="false">111/60</f>
        <v>1.85</v>
      </c>
      <c r="W7" s="1"/>
    </row>
    <row collapsed="false" customFormat="true" customHeight="false" hidden="false" ht="26.65" outlineLevel="0" r="8" s="20">
      <c r="A8" s="14" t="n">
        <v>5</v>
      </c>
      <c r="B8" s="17" t="s">
        <v>20</v>
      </c>
      <c r="C8" s="17"/>
      <c r="D8" s="17" t="s">
        <v>21</v>
      </c>
      <c r="E8" s="18" t="n">
        <v>0.5</v>
      </c>
      <c r="F8" s="9" t="n">
        <f aca="false">E8/E2</f>
        <v>0.00512820512820513</v>
      </c>
      <c r="G8" s="19" t="n">
        <v>1</v>
      </c>
      <c r="I8" s="18"/>
      <c r="J8" s="1"/>
      <c r="K8" s="1"/>
      <c r="L8" s="1" t="n">
        <v>0.5</v>
      </c>
      <c r="M8" s="18"/>
      <c r="O8" s="1" t="n">
        <f aca="false">SUM(S8:W8)</f>
        <v>0.25</v>
      </c>
      <c r="P8" s="3" t="inlineStr">
        <f aca="false">F8</f>
        <is>
          <t/>
        </is>
      </c>
      <c r="Q8" s="18" t="n">
        <v>1</v>
      </c>
      <c r="R8" s="18"/>
      <c r="S8" s="18"/>
      <c r="T8" s="18"/>
      <c r="U8" s="18"/>
      <c r="V8" s="18" t="n">
        <f aca="false">15/60</f>
        <v>0.25</v>
      </c>
      <c r="W8" s="18"/>
    </row>
    <row collapsed="false" customFormat="true" customHeight="false" hidden="false" ht="26.65" outlineLevel="0" r="9" s="20">
      <c r="A9" s="14" t="n">
        <v>6</v>
      </c>
      <c r="B9" s="17" t="s">
        <v>22</v>
      </c>
      <c r="C9" s="17"/>
      <c r="D9" s="17" t="s">
        <v>23</v>
      </c>
      <c r="E9" s="18" t="n">
        <v>0.5</v>
      </c>
      <c r="F9" s="9" t="n">
        <f aca="false">E9/E2</f>
        <v>0.00512820512820513</v>
      </c>
      <c r="G9" s="18" t="n">
        <v>1</v>
      </c>
      <c r="I9" s="18"/>
      <c r="J9" s="18"/>
      <c r="K9" s="1"/>
      <c r="L9" s="1" t="n">
        <v>0.5</v>
      </c>
      <c r="M9" s="18"/>
      <c r="O9" s="1" t="n">
        <f aca="false">SUM(S9:W9)</f>
        <v>0.666666666666667</v>
      </c>
      <c r="P9" s="3" t="inlineStr">
        <f aca="false">F9</f>
        <is>
          <t/>
        </is>
      </c>
      <c r="Q9" s="18" t="n">
        <v>1</v>
      </c>
      <c r="R9" s="18"/>
      <c r="S9" s="18"/>
      <c r="T9" s="18"/>
      <c r="U9" s="18"/>
      <c r="V9" s="18" t="n">
        <f aca="false">40/60</f>
        <v>0.666666666666667</v>
      </c>
      <c r="W9" s="18"/>
    </row>
    <row collapsed="false" customFormat="true" customHeight="false" hidden="false" ht="26.65" outlineLevel="0" r="10" s="20">
      <c r="A10" s="14" t="n">
        <v>7</v>
      </c>
      <c r="B10" s="17" t="s">
        <v>24</v>
      </c>
      <c r="C10" s="17" t="s">
        <v>25</v>
      </c>
      <c r="D10" s="17" t="s">
        <v>26</v>
      </c>
      <c r="E10" s="18" t="n">
        <v>0.5</v>
      </c>
      <c r="F10" s="9" t="n">
        <f aca="false">E10/E2</f>
        <v>0.00512820512820513</v>
      </c>
      <c r="G10" s="18" t="n">
        <v>1</v>
      </c>
      <c r="I10" s="18"/>
      <c r="J10" s="18"/>
      <c r="K10" s="1"/>
      <c r="L10" s="1" t="n">
        <v>0.5</v>
      </c>
      <c r="M10" s="18"/>
      <c r="O10" s="1" t="n">
        <f aca="false">SUM(S10:W10)</f>
        <v>0.416666666666667</v>
      </c>
      <c r="P10" s="3" t="inlineStr">
        <f aca="false">F10</f>
        <is>
          <t/>
        </is>
      </c>
      <c r="Q10" s="18" t="n">
        <v>1</v>
      </c>
      <c r="R10" s="18"/>
      <c r="S10" s="18"/>
      <c r="T10" s="18"/>
      <c r="U10" s="18"/>
      <c r="V10" s="18" t="n">
        <f aca="false">25/60</f>
        <v>0.416666666666667</v>
      </c>
      <c r="W10" s="18"/>
    </row>
    <row collapsed="false" customFormat="true" customHeight="false" hidden="false" ht="26.65" outlineLevel="0" r="11" s="20">
      <c r="A11" s="14" t="n">
        <v>8</v>
      </c>
      <c r="B11" s="17" t="s">
        <v>27</v>
      </c>
      <c r="C11" s="17" t="s">
        <v>28</v>
      </c>
      <c r="D11" s="17" t="s">
        <v>29</v>
      </c>
      <c r="E11" s="18" t="n">
        <v>2</v>
      </c>
      <c r="F11" s="9" t="n">
        <f aca="false">E11/E2</f>
        <v>0.0205128205128205</v>
      </c>
      <c r="G11" s="18" t="n">
        <v>1</v>
      </c>
      <c r="I11" s="18" t="n">
        <v>1</v>
      </c>
      <c r="J11" s="18"/>
      <c r="K11" s="1"/>
      <c r="L11" s="18" t="n">
        <v>1</v>
      </c>
      <c r="M11" s="18"/>
      <c r="O11" s="1" t="n">
        <f aca="false">SUM(S11:W11)</f>
        <v>1.16666666666667</v>
      </c>
      <c r="P11" s="3" t="inlineStr">
        <f aca="false">F11</f>
        <is>
          <t/>
        </is>
      </c>
      <c r="Q11" s="18" t="n">
        <v>1</v>
      </c>
      <c r="R11" s="18"/>
      <c r="S11" s="18" t="n">
        <f aca="false">35/60</f>
        <v>0.583333333333333</v>
      </c>
      <c r="T11" s="18"/>
      <c r="U11" s="18"/>
      <c r="V11" s="18" t="n">
        <f aca="false">35/60</f>
        <v>0.583333333333333</v>
      </c>
      <c r="W11" s="18"/>
    </row>
    <row collapsed="false" customFormat="true" customHeight="false" hidden="false" ht="26.65" outlineLevel="0" r="12" s="20">
      <c r="A12" s="14" t="n">
        <v>9</v>
      </c>
      <c r="B12" s="17" t="s">
        <v>30</v>
      </c>
      <c r="C12" s="17"/>
      <c r="D12" s="17" t="s">
        <v>31</v>
      </c>
      <c r="E12" s="18" t="n">
        <v>3</v>
      </c>
      <c r="F12" s="9" t="n">
        <f aca="false">E12/E2</f>
        <v>0.0307692307692308</v>
      </c>
      <c r="G12" s="18" t="n">
        <v>1</v>
      </c>
      <c r="I12" s="18"/>
      <c r="J12" s="18" t="n">
        <v>1.5</v>
      </c>
      <c r="K12" s="18"/>
      <c r="L12" s="18" t="n">
        <v>1.5</v>
      </c>
      <c r="M12" s="18"/>
      <c r="O12" s="1" t="n">
        <f aca="false">SUM(S12:W12)</f>
        <v>3.9</v>
      </c>
      <c r="P12" s="3" t="inlineStr">
        <f aca="false">F12</f>
        <is>
          <t/>
        </is>
      </c>
      <c r="Q12" s="18" t="n">
        <v>2</v>
      </c>
      <c r="R12" s="18"/>
      <c r="S12" s="18"/>
      <c r="T12" s="18" t="n">
        <f aca="false">(45+72)/60</f>
        <v>1.95</v>
      </c>
      <c r="U12" s="18"/>
      <c r="V12" s="18" t="n">
        <f aca="false">(45+72)/60</f>
        <v>1.95</v>
      </c>
      <c r="W12" s="18"/>
    </row>
    <row collapsed="false" customFormat="true" customHeight="false" hidden="false" ht="26.65" outlineLevel="0" r="13" s="20">
      <c r="A13" s="14" t="n">
        <v>10</v>
      </c>
      <c r="B13" s="17" t="s">
        <v>32</v>
      </c>
      <c r="D13" s="2" t="s">
        <v>33</v>
      </c>
      <c r="E13" s="18" t="n">
        <v>10</v>
      </c>
      <c r="F13" s="9" t="n">
        <f aca="false">E13/E2</f>
        <v>0.102564102564103</v>
      </c>
      <c r="G13" s="18" t="n">
        <v>1</v>
      </c>
      <c r="I13" s="18" t="n">
        <v>2</v>
      </c>
      <c r="J13" s="18" t="n">
        <v>2</v>
      </c>
      <c r="K13" s="18" t="n">
        <v>2</v>
      </c>
      <c r="L13" s="18" t="n">
        <v>2</v>
      </c>
      <c r="M13" s="18" t="n">
        <v>2</v>
      </c>
      <c r="O13" s="31" t="n">
        <f aca="false">SUM(S13:W13)</f>
        <v>0</v>
      </c>
      <c r="P13" s="32"/>
      <c r="Q13" s="32" t="n">
        <v>1</v>
      </c>
      <c r="R13" s="18"/>
      <c r="S13" s="18"/>
      <c r="T13" s="18"/>
      <c r="U13" s="18"/>
      <c r="V13" s="18"/>
      <c r="W13" s="18"/>
    </row>
    <row collapsed="false" customFormat="false" customHeight="false" hidden="false" ht="26.65" outlineLevel="0" r="14">
      <c r="A14" s="14" t="n">
        <v>11</v>
      </c>
      <c r="B14" s="2" t="s">
        <v>122</v>
      </c>
      <c r="D14" s="17" t="s">
        <v>35</v>
      </c>
      <c r="E14" s="1" t="n">
        <v>15</v>
      </c>
      <c r="F14" s="3" t="n">
        <f aca="false">E14/E2</f>
        <v>0.153846153846154</v>
      </c>
      <c r="G14" s="1" t="n">
        <v>2</v>
      </c>
      <c r="I14" s="1" t="n">
        <v>3</v>
      </c>
      <c r="J14" s="1" t="n">
        <v>3</v>
      </c>
      <c r="K14" s="1" t="n">
        <v>3</v>
      </c>
      <c r="L14" s="1" t="n">
        <v>3</v>
      </c>
      <c r="M14" s="1" t="n">
        <v>3</v>
      </c>
      <c r="O14" s="31" t="n">
        <f aca="false">SUM(S14:W14)</f>
        <v>2.83333333333333</v>
      </c>
      <c r="P14" s="31"/>
      <c r="Q14" s="31" t="n">
        <v>2</v>
      </c>
      <c r="R14" s="1"/>
      <c r="S14" s="1" t="n">
        <f aca="false">80/60</f>
        <v>1.33333333333333</v>
      </c>
      <c r="T14" s="1"/>
      <c r="U14" s="1" t="n">
        <f aca="false">90/60</f>
        <v>1.5</v>
      </c>
      <c r="V14" s="1"/>
      <c r="W14" s="1"/>
    </row>
    <row collapsed="false" customFormat="true" customHeight="false" hidden="false" ht="26.65" outlineLevel="0" r="15" s="20">
      <c r="A15" s="14" t="n">
        <v>12</v>
      </c>
      <c r="B15" s="17" t="s">
        <v>36</v>
      </c>
      <c r="C15" s="17" t="s">
        <v>37</v>
      </c>
      <c r="D15" s="17"/>
      <c r="E15" s="18" t="n">
        <v>10</v>
      </c>
      <c r="F15" s="9" t="n">
        <f aca="false">E15/E2</f>
        <v>0.102564102564103</v>
      </c>
      <c r="G15" s="18" t="n">
        <v>2</v>
      </c>
      <c r="I15" s="18" t="n">
        <v>2</v>
      </c>
      <c r="J15" s="18" t="n">
        <v>2</v>
      </c>
      <c r="K15" s="18" t="n">
        <v>2</v>
      </c>
      <c r="L15" s="18" t="n">
        <v>2</v>
      </c>
      <c r="M15" s="18" t="n">
        <v>2</v>
      </c>
      <c r="O15" s="1" t="n">
        <f aca="false">SUM(S15:W15)</f>
        <v>8</v>
      </c>
      <c r="P15" s="21" t="inlineStr">
        <f aca="false">F15</f>
        <is>
          <t/>
        </is>
      </c>
      <c r="Q15" s="18" t="n">
        <v>2</v>
      </c>
      <c r="R15" s="18"/>
      <c r="S15" s="18" t="n">
        <f aca="false">120/60</f>
        <v>2</v>
      </c>
      <c r="T15" s="18" t="n">
        <f aca="false">90/60</f>
        <v>1.5</v>
      </c>
      <c r="U15" s="18" t="n">
        <f aca="false">90/60</f>
        <v>1.5</v>
      </c>
      <c r="V15" s="18" t="n">
        <f aca="false">90/60</f>
        <v>1.5</v>
      </c>
      <c r="W15" s="18" t="n">
        <f aca="false">90/60</f>
        <v>1.5</v>
      </c>
    </row>
    <row collapsed="false" customFormat="true" customHeight="false" hidden="false" ht="26.65" outlineLevel="0" r="16" s="20">
      <c r="A16" s="14" t="n">
        <v>13</v>
      </c>
      <c r="B16" s="17" t="s">
        <v>38</v>
      </c>
      <c r="C16" s="17" t="s">
        <v>39</v>
      </c>
      <c r="D16" s="17" t="s">
        <v>40</v>
      </c>
      <c r="E16" s="18" t="n">
        <v>2</v>
      </c>
      <c r="F16" s="9" t="n">
        <f aca="false">E16/E2</f>
        <v>0.0205128205128205</v>
      </c>
      <c r="G16" s="18" t="n">
        <v>2</v>
      </c>
      <c r="I16" s="18"/>
      <c r="J16" s="18" t="n">
        <v>1</v>
      </c>
      <c r="K16" s="18"/>
      <c r="L16" s="18" t="n">
        <v>1</v>
      </c>
      <c r="M16" s="18"/>
      <c r="O16" s="14" t="n">
        <f aca="false">SUM(S16:W16)</f>
        <v>15.4166666666667</v>
      </c>
      <c r="P16" s="22" t="inlineStr">
        <f aca="false">SUM(F16:F18)</f>
        <is>
          <t/>
        </is>
      </c>
      <c r="Q16" s="19" t="n">
        <v>3</v>
      </c>
      <c r="R16" s="18"/>
      <c r="S16" s="19" t="n">
        <f aca="false">(40+75+90)/60</f>
        <v>3.41666666666667</v>
      </c>
      <c r="T16" s="19" t="n">
        <f aca="false">(75+45+140)/60</f>
        <v>4.33333333333333</v>
      </c>
      <c r="U16" s="19" t="n">
        <f aca="false">(120+50)/60</f>
        <v>2.83333333333333</v>
      </c>
      <c r="V16" s="19" t="n">
        <f aca="false">75/60</f>
        <v>1.25</v>
      </c>
      <c r="W16" s="19" t="n">
        <f aca="false">(140+75)/60</f>
        <v>3.58333333333333</v>
      </c>
    </row>
    <row collapsed="false" customFormat="true" customHeight="false" hidden="false" ht="26.65" outlineLevel="0" r="17" s="20">
      <c r="A17" s="14" t="n">
        <v>14</v>
      </c>
      <c r="B17" s="17" t="s">
        <v>41</v>
      </c>
      <c r="C17" s="17" t="s">
        <v>39</v>
      </c>
      <c r="D17" s="17" t="s">
        <v>42</v>
      </c>
      <c r="E17" s="18" t="n">
        <v>2</v>
      </c>
      <c r="F17" s="9" t="n">
        <f aca="false">E17/E2</f>
        <v>0.0205128205128205</v>
      </c>
      <c r="G17" s="18" t="n">
        <v>2</v>
      </c>
      <c r="I17" s="18"/>
      <c r="J17" s="18" t="n">
        <v>2</v>
      </c>
      <c r="K17" s="18"/>
      <c r="L17" s="18"/>
      <c r="M17" s="18"/>
      <c r="O17" s="14"/>
      <c r="P17" s="22"/>
      <c r="Q17" s="22"/>
      <c r="R17" s="18"/>
      <c r="S17" s="19"/>
      <c r="T17" s="19"/>
      <c r="U17" s="19"/>
      <c r="V17" s="19"/>
      <c r="W17" s="19"/>
    </row>
    <row collapsed="false" customFormat="true" customHeight="false" hidden="false" ht="39.15" outlineLevel="0" r="18" s="20">
      <c r="A18" s="14" t="n">
        <v>15</v>
      </c>
      <c r="B18" s="17" t="s">
        <v>43</v>
      </c>
      <c r="C18" s="17" t="s">
        <v>44</v>
      </c>
      <c r="D18" s="17" t="s">
        <v>45</v>
      </c>
      <c r="E18" s="18" t="n">
        <v>4</v>
      </c>
      <c r="F18" s="9" t="n">
        <f aca="false">E18/E2</f>
        <v>0.041025641025641</v>
      </c>
      <c r="G18" s="18" t="n">
        <v>2</v>
      </c>
      <c r="I18" s="18"/>
      <c r="J18" s="18" t="n">
        <v>2</v>
      </c>
      <c r="K18" s="18" t="n">
        <v>2</v>
      </c>
      <c r="L18" s="18"/>
      <c r="M18" s="18"/>
      <c r="O18" s="14"/>
      <c r="P18" s="22"/>
      <c r="Q18" s="22"/>
      <c r="R18" s="18"/>
      <c r="S18" s="19"/>
      <c r="T18" s="19"/>
      <c r="U18" s="19"/>
      <c r="V18" s="19"/>
      <c r="W18" s="19"/>
    </row>
    <row collapsed="false" customFormat="true" customHeight="false" hidden="false" ht="26.65" outlineLevel="0" r="19" s="20">
      <c r="A19" s="14" t="n">
        <v>16</v>
      </c>
      <c r="B19" s="17" t="s">
        <v>46</v>
      </c>
      <c r="C19" s="17" t="s">
        <v>25</v>
      </c>
      <c r="D19" s="17" t="s">
        <v>47</v>
      </c>
      <c r="E19" s="18" t="n">
        <v>0.5</v>
      </c>
      <c r="F19" s="9" t="n">
        <f aca="false">E19/E2</f>
        <v>0.00512820512820513</v>
      </c>
      <c r="G19" s="18" t="n">
        <v>2</v>
      </c>
      <c r="I19" s="18"/>
      <c r="J19" s="18"/>
      <c r="L19" s="18" t="n">
        <v>0.5</v>
      </c>
      <c r="M19" s="18"/>
      <c r="O19" s="1" t="n">
        <f aca="false">SUM(S19:W19)</f>
        <v>0.383333333333333</v>
      </c>
      <c r="P19" s="21" t="inlineStr">
        <f aca="false">F19</f>
        <is>
          <t/>
        </is>
      </c>
      <c r="Q19" s="18" t="n">
        <v>2</v>
      </c>
      <c r="R19" s="18"/>
      <c r="S19" s="18"/>
      <c r="T19" s="18"/>
      <c r="U19" s="18"/>
      <c r="V19" s="18" t="n">
        <f aca="false">23/60</f>
        <v>0.383333333333333</v>
      </c>
      <c r="W19" s="18"/>
    </row>
    <row collapsed="false" customFormat="true" customHeight="false" hidden="false" ht="26.65" outlineLevel="0" r="20" s="20">
      <c r="A20" s="14" t="n">
        <v>17</v>
      </c>
      <c r="B20" s="17" t="s">
        <v>48</v>
      </c>
      <c r="C20" s="17" t="s">
        <v>49</v>
      </c>
      <c r="D20" s="17" t="s">
        <v>50</v>
      </c>
      <c r="E20" s="18" t="n">
        <v>2</v>
      </c>
      <c r="F20" s="9" t="n">
        <f aca="false">E20/E2</f>
        <v>0.0205128205128205</v>
      </c>
      <c r="G20" s="18" t="n">
        <v>3</v>
      </c>
      <c r="I20" s="18" t="n">
        <v>1</v>
      </c>
      <c r="J20" s="18"/>
      <c r="K20" s="18"/>
      <c r="L20" s="18"/>
      <c r="M20" s="18" t="n">
        <v>1</v>
      </c>
      <c r="O20" s="1" t="n">
        <f aca="false">SUM(S20:W20)</f>
        <v>1</v>
      </c>
      <c r="P20" s="21" t="inlineStr">
        <f aca="false">F20</f>
        <is>
          <t/>
        </is>
      </c>
      <c r="Q20" s="18" t="n">
        <v>3</v>
      </c>
      <c r="R20" s="18"/>
      <c r="S20" s="18" t="n">
        <f aca="false">30/60</f>
        <v>0.5</v>
      </c>
      <c r="T20" s="18"/>
      <c r="U20" s="18"/>
      <c r="V20" s="18"/>
      <c r="W20" s="18" t="n">
        <f aca="false">30/60</f>
        <v>0.5</v>
      </c>
    </row>
    <row collapsed="false" customFormat="true" customHeight="false" hidden="false" ht="26.65" outlineLevel="0" r="21" s="20">
      <c r="A21" s="14" t="n">
        <v>18</v>
      </c>
      <c r="B21" s="17" t="s">
        <v>51</v>
      </c>
      <c r="C21" s="17" t="s">
        <v>52</v>
      </c>
      <c r="D21" s="17"/>
      <c r="E21" s="18" t="n">
        <v>10</v>
      </c>
      <c r="F21" s="9" t="n">
        <f aca="false">E21/E2</f>
        <v>0.102564102564103</v>
      </c>
      <c r="G21" s="18" t="n">
        <v>3</v>
      </c>
      <c r="I21" s="18" t="n">
        <v>2</v>
      </c>
      <c r="J21" s="18" t="n">
        <v>2</v>
      </c>
      <c r="K21" s="18" t="n">
        <v>2</v>
      </c>
      <c r="L21" s="18" t="n">
        <v>2</v>
      </c>
      <c r="M21" s="18" t="n">
        <v>2</v>
      </c>
      <c r="O21" s="1" t="n">
        <f aca="false">SUM(S21:W21)</f>
        <v>8.16666666666665</v>
      </c>
      <c r="P21" s="21" t="inlineStr">
        <f aca="false">F21</f>
        <is>
          <t/>
        </is>
      </c>
      <c r="Q21" s="18" t="n">
        <v>3</v>
      </c>
      <c r="R21" s="18"/>
      <c r="S21" s="18" t="n">
        <f aca="false">98/60</f>
        <v>1.63333333333333</v>
      </c>
      <c r="T21" s="18" t="n">
        <f aca="false">98/60</f>
        <v>1.63333333333333</v>
      </c>
      <c r="U21" s="18" t="n">
        <f aca="false">98/60</f>
        <v>1.63333333333333</v>
      </c>
      <c r="V21" s="18" t="n">
        <f aca="false">98/60</f>
        <v>1.63333333333333</v>
      </c>
      <c r="W21" s="18" t="n">
        <f aca="false">98/60</f>
        <v>1.63333333333333</v>
      </c>
    </row>
    <row collapsed="false" customFormat="false" customHeight="false" hidden="false" ht="51.65" outlineLevel="0" r="22">
      <c r="A22" s="14" t="n">
        <v>19</v>
      </c>
      <c r="B22" s="2" t="s">
        <v>53</v>
      </c>
      <c r="C22" s="2" t="s">
        <v>54</v>
      </c>
      <c r="D22" s="2" t="s">
        <v>55</v>
      </c>
      <c r="E22" s="1" t="n">
        <v>2</v>
      </c>
      <c r="F22" s="9" t="n">
        <f aca="false">E22/E2</f>
        <v>0.0205128205128205</v>
      </c>
      <c r="G22" s="1" t="n">
        <v>3</v>
      </c>
      <c r="J22" s="1" t="n">
        <v>2</v>
      </c>
      <c r="O22" s="1" t="n">
        <f aca="false">SUM(S22:W22)</f>
        <v>2.5</v>
      </c>
      <c r="P22" s="21" t="inlineStr">
        <f aca="false">F22</f>
        <is>
          <t/>
        </is>
      </c>
      <c r="Q22" s="1" t="n">
        <v>3</v>
      </c>
      <c r="R22" s="1"/>
      <c r="S22" s="1" t="n">
        <f aca="false">30/60</f>
        <v>0.5</v>
      </c>
      <c r="T22" s="1" t="n">
        <f aca="false">30/60</f>
        <v>0.5</v>
      </c>
      <c r="U22" s="1" t="n">
        <f aca="false">30/60</f>
        <v>0.5</v>
      </c>
      <c r="V22" s="1" t="n">
        <f aca="false">30/60</f>
        <v>0.5</v>
      </c>
      <c r="W22" s="1" t="n">
        <f aca="false">30/60</f>
        <v>0.5</v>
      </c>
    </row>
    <row collapsed="false" customFormat="false" customHeight="false" hidden="false" ht="26.65" outlineLevel="0" r="23">
      <c r="A23" s="14" t="n">
        <v>20</v>
      </c>
      <c r="B23" s="2" t="s">
        <v>56</v>
      </c>
      <c r="C23" s="2" t="s">
        <v>57</v>
      </c>
      <c r="D23" s="2" t="s">
        <v>58</v>
      </c>
      <c r="E23" s="1" t="n">
        <v>3</v>
      </c>
      <c r="F23" s="9" t="n">
        <f aca="false">E23/E2</f>
        <v>0.0307692307692308</v>
      </c>
      <c r="G23" s="1" t="n">
        <v>3</v>
      </c>
      <c r="I23" s="1" t="n">
        <v>1.5</v>
      </c>
      <c r="J23" s="1" t="n">
        <v>1.5</v>
      </c>
      <c r="O23" s="1" t="n">
        <f aca="false">SUM(S23:W23)</f>
        <v>6.25</v>
      </c>
      <c r="P23" s="21" t="inlineStr">
        <f aca="false">F23</f>
        <is>
          <t/>
        </is>
      </c>
      <c r="Q23" s="1" t="n">
        <v>3</v>
      </c>
      <c r="R23" s="1"/>
      <c r="S23" s="1" t="n">
        <f aca="false">75/60</f>
        <v>1.25</v>
      </c>
      <c r="T23" s="1" t="n">
        <f aca="false">75/60</f>
        <v>1.25</v>
      </c>
      <c r="U23" s="1" t="n">
        <f aca="false">75/60</f>
        <v>1.25</v>
      </c>
      <c r="V23" s="1" t="n">
        <f aca="false">75/60</f>
        <v>1.25</v>
      </c>
      <c r="W23" s="1" t="n">
        <f aca="false">75/60</f>
        <v>1.25</v>
      </c>
    </row>
    <row collapsed="false" customFormat="false" customHeight="false" hidden="false" ht="51.65" outlineLevel="0" r="24">
      <c r="A24" s="14" t="n">
        <v>21</v>
      </c>
      <c r="B24" s="2" t="s">
        <v>59</v>
      </c>
      <c r="C24" s="2" t="s">
        <v>60</v>
      </c>
      <c r="D24" s="2" t="s">
        <v>61</v>
      </c>
      <c r="E24" s="1" t="n">
        <v>2</v>
      </c>
      <c r="F24" s="9" t="n">
        <f aca="false">E24/E2</f>
        <v>0.0205128205128205</v>
      </c>
      <c r="G24" s="1" t="n">
        <v>3</v>
      </c>
      <c r="I24" s="1" t="n">
        <v>1</v>
      </c>
      <c r="J24" s="1" t="n">
        <v>1</v>
      </c>
      <c r="O24" s="1" t="n">
        <f aca="false">SUM(S24:W24)</f>
        <v>1.63333333333333</v>
      </c>
      <c r="P24" s="21" t="inlineStr">
        <f aca="false">F24</f>
        <is>
          <t/>
        </is>
      </c>
      <c r="Q24" s="1" t="n">
        <v>3</v>
      </c>
      <c r="R24" s="1"/>
      <c r="S24" s="1" t="n">
        <f aca="false">49/60</f>
        <v>0.816666666666667</v>
      </c>
      <c r="T24" s="1" t="n">
        <f aca="false">49/60</f>
        <v>0.816666666666667</v>
      </c>
      <c r="U24" s="1"/>
      <c r="V24" s="1"/>
      <c r="W24" s="1"/>
    </row>
    <row collapsed="false" customFormat="false" customHeight="false" hidden="false" ht="26.65" outlineLevel="0" r="25">
      <c r="A25" s="14" t="n">
        <v>22</v>
      </c>
      <c r="B25" s="2" t="s">
        <v>62</v>
      </c>
      <c r="C25" s="2" t="s">
        <v>63</v>
      </c>
      <c r="D25" s="2" t="s">
        <v>64</v>
      </c>
      <c r="E25" s="1" t="n">
        <v>4</v>
      </c>
      <c r="F25" s="9" t="n">
        <f aca="false">E25/E2</f>
        <v>0.041025641025641</v>
      </c>
      <c r="G25" s="1" t="n">
        <v>3</v>
      </c>
      <c r="I25" s="1" t="n">
        <v>2</v>
      </c>
      <c r="J25" s="1" t="n">
        <v>2</v>
      </c>
      <c r="O25" s="1" t="n">
        <f aca="false">SUM(S25:W25)</f>
        <v>1.25</v>
      </c>
      <c r="P25" s="21" t="inlineStr">
        <f aca="false">F25</f>
        <is>
          <t/>
        </is>
      </c>
      <c r="Q25" s="1" t="n">
        <v>3</v>
      </c>
      <c r="R25" s="1"/>
      <c r="S25" s="1"/>
      <c r="T25" s="1" t="n">
        <f aca="false">75/60</f>
        <v>1.25</v>
      </c>
      <c r="U25" s="1"/>
      <c r="V25" s="1"/>
      <c r="W25" s="1"/>
    </row>
    <row collapsed="false" customFormat="false" customHeight="false" hidden="false" ht="39.15" outlineLevel="0" r="26">
      <c r="A26" s="14" t="n">
        <v>23</v>
      </c>
      <c r="B26" s="17" t="s">
        <v>65</v>
      </c>
      <c r="C26" s="2" t="s">
        <v>66</v>
      </c>
      <c r="D26" s="2" t="s">
        <v>67</v>
      </c>
      <c r="E26" s="1" t="n">
        <v>5</v>
      </c>
      <c r="F26" s="9" t="n">
        <f aca="false">E26/E2</f>
        <v>0.0512820512820513</v>
      </c>
      <c r="G26" s="1" t="n">
        <v>3</v>
      </c>
      <c r="I26" s="1" t="n">
        <v>1</v>
      </c>
      <c r="J26" s="1" t="n">
        <v>1</v>
      </c>
      <c r="K26" s="1" t="n">
        <v>1</v>
      </c>
      <c r="L26" s="1" t="n">
        <v>1</v>
      </c>
      <c r="M26" s="1" t="n">
        <v>1</v>
      </c>
      <c r="O26" s="1" t="n">
        <f aca="false">SUM(S26:W26)</f>
        <v>3.66666666666667</v>
      </c>
      <c r="P26" s="21" t="inlineStr">
        <f aca="false">F26</f>
        <is>
          <t/>
        </is>
      </c>
      <c r="Q26" s="1" t="n">
        <v>3</v>
      </c>
      <c r="R26" s="1"/>
      <c r="S26" s="1" t="n">
        <f aca="false">44/60</f>
        <v>0.733333333333333</v>
      </c>
      <c r="T26" s="1" t="n">
        <f aca="false">44/60</f>
        <v>0.733333333333333</v>
      </c>
      <c r="U26" s="1" t="n">
        <f aca="false">44/60</f>
        <v>0.733333333333333</v>
      </c>
      <c r="V26" s="1" t="n">
        <f aca="false">44/60</f>
        <v>0.733333333333333</v>
      </c>
      <c r="W26" s="1" t="n">
        <f aca="false">44/60</f>
        <v>0.733333333333333</v>
      </c>
    </row>
  </sheetData>
  <mergeCells count="10">
    <mergeCell ref="A1:M1"/>
    <mergeCell ref="O1:W1"/>
    <mergeCell ref="O16:O18"/>
    <mergeCell ref="P16:P18"/>
    <mergeCell ref="Q16:Q18"/>
    <mergeCell ref="S16:S18"/>
    <mergeCell ref="T16:T18"/>
    <mergeCell ref="U16:U18"/>
    <mergeCell ref="V16:V18"/>
    <mergeCell ref="W16:W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16" activeCellId="0" pane="topLeft" sqref="I16"/>
    </sheetView>
  </sheetViews>
  <cols>
    <col collapsed="false" hidden="false" max="1" min="1" style="23" width="12.7333333333333"/>
    <col collapsed="false" hidden="false" max="2" min="2" style="24" width="17.0666666666667"/>
    <col collapsed="false" hidden="false" max="3" min="3" style="23" width="19.7607843137255"/>
    <col collapsed="false" hidden="false" max="4" min="4" style="23" width="18.4941176470588"/>
    <col collapsed="false" hidden="false" max="6" min="5" style="25" width="21.4705882352941"/>
    <col collapsed="false" hidden="true" max="7" min="7" style="25" width="0"/>
    <col collapsed="false" hidden="false" max="9" min="8" style="25" width="21.4705882352941"/>
    <col collapsed="false" hidden="false" max="1014" min="10" style="23" width="12.7333333333333"/>
    <col collapsed="false" hidden="false" max="1025" min="1015" style="0" width="12.7333333333333"/>
  </cols>
  <sheetData>
    <row collapsed="false" customFormat="false" customHeight="false" hidden="false" ht="39.15" outlineLevel="0" r="1">
      <c r="A1" s="11" t="s">
        <v>6</v>
      </c>
      <c r="B1" s="26" t="s">
        <v>105</v>
      </c>
      <c r="C1" s="11" t="s">
        <v>106</v>
      </c>
      <c r="D1" s="11" t="s">
        <v>107</v>
      </c>
      <c r="E1" s="13" t="s">
        <v>108</v>
      </c>
      <c r="F1" s="13" t="s">
        <v>109</v>
      </c>
      <c r="G1" s="13" t="s">
        <v>110</v>
      </c>
      <c r="H1" s="13" t="s">
        <v>111</v>
      </c>
      <c r="I1" s="13" t="s">
        <v>112</v>
      </c>
    </row>
    <row collapsed="false" customFormat="false" customHeight="false" hidden="false" ht="13.75" outlineLevel="0" r="2">
      <c r="A2" s="27" t="n">
        <v>1</v>
      </c>
      <c r="B2" s="28" t="n">
        <v>41902</v>
      </c>
      <c r="C2" s="27" t="n">
        <f aca="false">7*5</f>
        <v>35</v>
      </c>
      <c r="D2" s="27" t="n">
        <f aca="false">SUMIF(_1SE,A2,_1TDHE)</f>
        <v>36</v>
      </c>
      <c r="E2" s="29" t="n">
        <f aca="false">SUMIF(_1SE,A2,_1PIDGE)</f>
        <v>0.369230769230769</v>
      </c>
      <c r="F2" s="29" t="inlineStr">
        <f aca="false">E2</f>
        <is>
          <t/>
        </is>
      </c>
      <c r="G2" s="29" t="n">
        <f aca="false">SUMIF(_1SR,A2,_1TDHT)</f>
        <v>17.65</v>
      </c>
      <c r="H2" s="29" t="n">
        <f aca="false">SUMIF(_1SR,A2,_1PIDGO)</f>
        <v>0.235897435897436</v>
      </c>
      <c r="I2" s="29" t="inlineStr">
        <f aca="false">H2</f>
        <is>
          <t/>
        </is>
      </c>
    </row>
    <row collapsed="false" customFormat="false" customHeight="false" hidden="false" ht="13.75" outlineLevel="0" r="3">
      <c r="A3" s="27" t="n">
        <v>2</v>
      </c>
      <c r="B3" s="28" t="inlineStr">
        <f aca="false">B2+7</f>
        <is>
          <t/>
        </is>
      </c>
      <c r="C3" s="27" t="n">
        <f aca="false">7*5</f>
        <v>35</v>
      </c>
      <c r="D3" s="27" t="n">
        <f aca="false">SUMIF(_1SE,A3,_1TDHE)</f>
        <v>33.5</v>
      </c>
      <c r="E3" s="29" t="n">
        <f aca="false">SUMIF(_1SE,A3,_1PIDGE)</f>
        <v>0.343589743589744</v>
      </c>
      <c r="F3" s="29" t="inlineStr">
        <f aca="false">E3+F2</f>
        <is>
          <t/>
        </is>
      </c>
      <c r="G3" s="29" t="n">
        <f aca="false">SUMIF(_1SR,A3,_1TDHT)</f>
        <v>15.1166666666667</v>
      </c>
      <c r="H3" s="29" t="n">
        <f aca="false">SUMIF(_1SR,A3,_1PIDGO)</f>
        <v>0.138461538461539</v>
      </c>
      <c r="I3" s="29" t="inlineStr">
        <f aca="false">H3+I2</f>
        <is>
          <t/>
        </is>
      </c>
    </row>
    <row collapsed="false" customFormat="false" customHeight="false" hidden="false" ht="13.75" outlineLevel="0" r="4">
      <c r="A4" s="27" t="n">
        <v>3</v>
      </c>
      <c r="B4" s="28" t="inlineStr">
        <f aca="false">B3+7</f>
        <is>
          <t/>
        </is>
      </c>
      <c r="C4" s="27" t="n">
        <f aca="false">7*5</f>
        <v>35</v>
      </c>
      <c r="D4" s="27" t="n">
        <f aca="false">SUMIF(_1SE,A4,_1TDHE)</f>
        <v>28</v>
      </c>
      <c r="E4" s="29" t="n">
        <f aca="false">SUMIF(_1SE,A4,_1PIDGE)</f>
        <v>0.287179487179487</v>
      </c>
      <c r="F4" s="29" t="inlineStr">
        <f aca="false">E4+F3</f>
        <is>
          <t/>
        </is>
      </c>
      <c r="G4" s="29" t="n">
        <f aca="false">SUMIF(_1SR,A4,_1TDHT)</f>
        <v>39.8833333333333</v>
      </c>
      <c r="H4" s="29" t="n">
        <f aca="false">SUMIF(_1SR,A4,_1PIDGO)</f>
        <v>0.36923076923077</v>
      </c>
      <c r="I4" s="29" t="inlineStr">
        <f aca="false">H4+I3</f>
        <is>
          <t/>
        </is>
      </c>
    </row>
    <row collapsed="false" customFormat="false" customHeight="false" hidden="false" ht="14.95" outlineLevel="0" r="6">
      <c r="A6" s="33" t="s">
        <v>113</v>
      </c>
      <c r="C6" s="23" t="n">
        <f aca="false">SUM(C2:C4)</f>
        <v>105</v>
      </c>
      <c r="D6" s="23" t="n">
        <f aca="false">SUM(D2:D4)</f>
        <v>97.5</v>
      </c>
      <c r="G6" s="25" t="inlineStr">
        <f aca="false">SUM(G2:G4)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100" zoomScaleNormal="100" zoomScalePageLayoutView="100">
      <selection activeCell="G38" activeCellId="0" pane="topLeft" sqref="G38"/>
    </sheetView>
  </sheetViews>
  <cols>
    <col collapsed="false" hidden="false" max="1" min="1" style="23" width="11.6313725490196"/>
    <col collapsed="false" hidden="false" max="7" min="2" style="23" width="15.7098039215686"/>
    <col collapsed="false" hidden="false" max="8" min="8" style="0" width="2.6156862745098"/>
    <col collapsed="false" hidden="false" max="14" min="9" style="23" width="15.7098039215686"/>
    <col collapsed="false" hidden="false" max="1025" min="15" style="23" width="11.6313725490196"/>
  </cols>
  <sheetData>
    <row collapsed="false" customFormat="false" customHeight="false" hidden="false" ht="51.65" outlineLevel="0" r="1">
      <c r="A1" s="12" t="s">
        <v>6</v>
      </c>
      <c r="B1" s="12" t="s">
        <v>123</v>
      </c>
      <c r="C1" s="12" t="s">
        <v>124</v>
      </c>
      <c r="D1" s="12" t="s">
        <v>125</v>
      </c>
      <c r="E1" s="12" t="s">
        <v>126</v>
      </c>
      <c r="F1" s="12" t="s">
        <v>127</v>
      </c>
      <c r="G1" s="12" t="s">
        <v>128</v>
      </c>
      <c r="I1" s="12" t="s">
        <v>129</v>
      </c>
      <c r="J1" s="12" t="s">
        <v>130</v>
      </c>
      <c r="K1" s="12" t="s">
        <v>131</v>
      </c>
      <c r="L1" s="12" t="s">
        <v>132</v>
      </c>
      <c r="M1" s="12" t="s">
        <v>133</v>
      </c>
      <c r="N1" s="12" t="s">
        <v>134</v>
      </c>
    </row>
    <row collapsed="false" customFormat="false" customHeight="false" hidden="false" ht="13.75" outlineLevel="0" r="2">
      <c r="A2" s="27" t="n">
        <v>1</v>
      </c>
      <c r="B2" s="27" t="n">
        <f aca="false">SUMIF(_1SE,A2,_1hetl)</f>
        <v>6.5</v>
      </c>
      <c r="C2" s="27" t="n">
        <f aca="false">SUMIF(_1SE,A2,_1hedm)</f>
        <v>7</v>
      </c>
      <c r="D2" s="27" t="n">
        <f aca="false">SUMIF(_1SE,A2,_1hepqm)</f>
        <v>5.5</v>
      </c>
      <c r="E2" s="27" t="n">
        <f aca="false">SUMIF(_1SE,A2,_1hepm)</f>
        <v>11.5</v>
      </c>
      <c r="F2" s="27" t="n">
        <f aca="false">SUMIF(_1SE,A2,_1hesm)</f>
        <v>5.5</v>
      </c>
      <c r="G2" s="27" t="n">
        <f aca="false">SUM(B2:F2)</f>
        <v>36</v>
      </c>
      <c r="I2" s="27" t="n">
        <v>2.35</v>
      </c>
      <c r="J2" s="27" t="n">
        <v>2.1</v>
      </c>
      <c r="K2" s="27" t="n">
        <v>3.93</v>
      </c>
      <c r="L2" s="27" t="n">
        <v>7.42</v>
      </c>
      <c r="M2" s="27" t="n">
        <v>5.27</v>
      </c>
      <c r="N2" s="27" t="n">
        <f aca="false">SUM(I2:M2)</f>
        <v>21.07</v>
      </c>
    </row>
    <row collapsed="false" customFormat="false" customHeight="false" hidden="false" ht="13.75" outlineLevel="0" r="3">
      <c r="A3" s="27" t="n">
        <v>2</v>
      </c>
      <c r="B3" s="27" t="n">
        <f aca="false">SUMIF(_1SE,A3,_1hetl)</f>
        <v>5</v>
      </c>
      <c r="C3" s="27" t="n">
        <f aca="false">SUMIF(_1SE,A3,_1hedm)</f>
        <v>10</v>
      </c>
      <c r="D3" s="27" t="n">
        <f aca="false">SUMIF(_1SE,A3,_1hepqm)</f>
        <v>7</v>
      </c>
      <c r="E3" s="27" t="n">
        <f aca="false">SUMIF(_1SE,A3,_1hepm)</f>
        <v>6.5</v>
      </c>
      <c r="F3" s="27" t="n">
        <f aca="false">SUMIF(_1SE,A3,_1hesm)</f>
        <v>5</v>
      </c>
      <c r="G3" s="27" t="n">
        <f aca="false">SUM(B3:F3)</f>
        <v>33.5</v>
      </c>
      <c r="I3" s="27" t="n">
        <v>7.33</v>
      </c>
      <c r="J3" s="27" t="n">
        <v>7.28</v>
      </c>
      <c r="K3" s="27" t="n">
        <v>5.33</v>
      </c>
      <c r="L3" s="27" t="n">
        <v>4.42</v>
      </c>
      <c r="M3" s="27" t="n">
        <v>4.67</v>
      </c>
      <c r="N3" s="27" t="n">
        <f aca="false">SUM(I3:M3)</f>
        <v>29.03</v>
      </c>
    </row>
    <row collapsed="false" customFormat="false" customHeight="false" hidden="false" ht="13.75" outlineLevel="0" r="4">
      <c r="A4" s="27" t="n">
        <v>3</v>
      </c>
      <c r="B4" s="27" t="n">
        <f aca="false">SUMIF(_1SE,A4,_1hetl)</f>
        <v>8.5</v>
      </c>
      <c r="C4" s="27" t="n">
        <f aca="false">SUMIF(_1SE,A4,_1hedm)</f>
        <v>9.5</v>
      </c>
      <c r="D4" s="27" t="n">
        <f aca="false">SUMIF(_1SE,A4,_1hepqm)</f>
        <v>3</v>
      </c>
      <c r="E4" s="27" t="n">
        <f aca="false">SUMIF(_1SE,A4,_1hepm)</f>
        <v>3</v>
      </c>
      <c r="F4" s="27" t="n">
        <f aca="false">SUMIF(_1SE,A4,_1hesm)</f>
        <v>4</v>
      </c>
      <c r="G4" s="27" t="n">
        <f aca="false">SUM(B4:F4)</f>
        <v>28</v>
      </c>
      <c r="I4" s="27" t="n">
        <v>5.43</v>
      </c>
      <c r="J4" s="27" t="n">
        <v>8.72</v>
      </c>
      <c r="K4" s="27" t="n">
        <v>10.12</v>
      </c>
      <c r="L4" s="27" t="n">
        <v>10.5</v>
      </c>
      <c r="M4" s="27" t="n">
        <v>5.87</v>
      </c>
      <c r="N4" s="27" t="n">
        <f aca="false">SUM(I4:M4)</f>
        <v>40.64</v>
      </c>
    </row>
    <row collapsed="false" customFormat="true" customHeight="false" hidden="false" ht="13.75" outlineLevel="0" r="5" s="23"/>
    <row collapsed="false" customFormat="false" customHeight="false" hidden="false" ht="14.95" outlineLevel="0" r="6">
      <c r="A6" s="33" t="s">
        <v>113</v>
      </c>
      <c r="B6" s="23" t="n">
        <f aca="false">SUM(B2:B4)</f>
        <v>20</v>
      </c>
      <c r="C6" s="23" t="n">
        <f aca="false">SUM(C2:C4)</f>
        <v>26.5</v>
      </c>
      <c r="D6" s="23" t="n">
        <f aca="false">SUM(D2:D4)</f>
        <v>15.5</v>
      </c>
      <c r="E6" s="23" t="n">
        <f aca="false">SUM(E2:E4)</f>
        <v>21</v>
      </c>
      <c r="F6" s="23" t="n">
        <f aca="false">SUM(F2:F4)</f>
        <v>14.5</v>
      </c>
      <c r="G6" s="23" t="n">
        <f aca="false">SUM(G2:G4)</f>
        <v>97.5</v>
      </c>
      <c r="I6" s="23" t="n">
        <f aca="false">SUM(I2:I4)</f>
        <v>15.11</v>
      </c>
      <c r="J6" s="23" t="n">
        <f aca="false">SUM(J2:J4)</f>
        <v>18.1</v>
      </c>
      <c r="K6" s="23" t="n">
        <f aca="false">SUM(K2:K4)</f>
        <v>19.38</v>
      </c>
      <c r="L6" s="23" t="n">
        <f aca="false">SUM(L2:L4)</f>
        <v>22.34</v>
      </c>
      <c r="M6" s="23" t="n">
        <f aca="false">SUM(M2:M4)</f>
        <v>15.81</v>
      </c>
      <c r="N6" s="23" t="n">
        <f aca="false">SUM(N2:N4)</f>
        <v>90.74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