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705" yWindow="-15" windowWidth="9540" windowHeight="3690" tabRatio="439" activeTab="5"/>
  </bookViews>
  <sheets>
    <sheet name="ganancias" sheetId="1" r:id="rId1"/>
    <sheet name="tiempo" sheetId="5" r:id="rId2"/>
    <sheet name="tareas" sheetId="2" r:id="rId3"/>
    <sheet name="1" sheetId="3" r:id="rId4"/>
    <sheet name="2" sheetId="4" r:id="rId5"/>
    <sheet name="3" sheetId="6" r:id="rId6"/>
  </sheets>
  <calcPr calcId="125725"/>
</workbook>
</file>

<file path=xl/calcChain.xml><?xml version="1.0" encoding="utf-8"?>
<calcChain xmlns="http://schemas.openxmlformats.org/spreadsheetml/2006/main">
  <c r="I8" i="5"/>
  <c r="I7"/>
  <c r="H8"/>
  <c r="H7"/>
  <c r="G8"/>
  <c r="G7"/>
  <c r="F8"/>
  <c r="F7"/>
  <c r="E8"/>
  <c r="E7"/>
  <c r="J13" i="6" l="1"/>
  <c r="K13"/>
  <c r="L13"/>
  <c r="M13"/>
  <c r="I13"/>
  <c r="L11"/>
  <c r="M10"/>
  <c r="K8"/>
  <c r="M8"/>
  <c r="I9"/>
  <c r="L9"/>
  <c r="J7"/>
  <c r="I7"/>
  <c r="K6"/>
  <c r="L5"/>
  <c r="J5"/>
  <c r="L4"/>
  <c r="J3"/>
  <c r="K3"/>
  <c r="L3"/>
  <c r="M3"/>
  <c r="I3"/>
  <c r="J2"/>
  <c r="K2"/>
  <c r="L2"/>
  <c r="M2"/>
  <c r="I2"/>
  <c r="F3" l="1"/>
  <c r="F4"/>
  <c r="F5"/>
  <c r="F6"/>
  <c r="F7"/>
  <c r="F8"/>
  <c r="F9"/>
  <c r="F10"/>
  <c r="F11"/>
  <c r="F12"/>
  <c r="F13"/>
  <c r="F2"/>
  <c r="G3"/>
  <c r="G4"/>
  <c r="G5"/>
  <c r="G6"/>
  <c r="G7"/>
  <c r="G8"/>
  <c r="G9"/>
  <c r="G10"/>
  <c r="G11"/>
  <c r="G12"/>
  <c r="G13"/>
  <c r="E3"/>
  <c r="E4"/>
  <c r="E5"/>
  <c r="E6"/>
  <c r="E7"/>
  <c r="E8"/>
  <c r="E9"/>
  <c r="E10"/>
  <c r="E11"/>
  <c r="E12"/>
  <c r="E13"/>
  <c r="D3"/>
  <c r="D4"/>
  <c r="D5"/>
  <c r="D6"/>
  <c r="D7"/>
  <c r="D8"/>
  <c r="D9"/>
  <c r="D10"/>
  <c r="D11"/>
  <c r="D12"/>
  <c r="D13"/>
  <c r="C3"/>
  <c r="C4"/>
  <c r="C5"/>
  <c r="C6"/>
  <c r="C7"/>
  <c r="C8"/>
  <c r="C9"/>
  <c r="C10"/>
  <c r="C11"/>
  <c r="C12"/>
  <c r="C13"/>
  <c r="B3"/>
  <c r="B4"/>
  <c r="B5"/>
  <c r="B6"/>
  <c r="B7"/>
  <c r="B8"/>
  <c r="B9"/>
  <c r="B10"/>
  <c r="B11"/>
  <c r="B12"/>
  <c r="B13"/>
  <c r="F58" i="2"/>
  <c r="F59"/>
  <c r="G2" i="6" l="1"/>
  <c r="E2"/>
  <c r="D2"/>
  <c r="C2"/>
  <c r="B2"/>
  <c r="J3" i="5"/>
  <c r="J9"/>
  <c r="J10"/>
  <c r="J11"/>
  <c r="J12"/>
  <c r="J2"/>
  <c r="G11" i="3"/>
  <c r="G12"/>
  <c r="M28"/>
  <c r="C14" i="5"/>
  <c r="C3"/>
  <c r="C4"/>
  <c r="C5"/>
  <c r="C6"/>
  <c r="C7"/>
  <c r="C8"/>
  <c r="C9"/>
  <c r="C10"/>
  <c r="C11"/>
  <c r="C12"/>
  <c r="C2"/>
  <c r="J27" i="2" l="1"/>
  <c r="J28"/>
  <c r="J29"/>
  <c r="J30"/>
  <c r="J31"/>
  <c r="J32"/>
  <c r="J33"/>
  <c r="J34"/>
  <c r="J35"/>
  <c r="J36"/>
  <c r="J37"/>
  <c r="J38"/>
  <c r="J39"/>
  <c r="J40"/>
  <c r="J43"/>
  <c r="J44"/>
  <c r="J45"/>
  <c r="J46"/>
  <c r="J47"/>
  <c r="J26"/>
  <c r="J3" l="1"/>
  <c r="J4"/>
  <c r="J5"/>
  <c r="J6"/>
  <c r="J7"/>
  <c r="J8"/>
  <c r="J9"/>
  <c r="J10"/>
  <c r="J13"/>
  <c r="J14"/>
  <c r="J15"/>
  <c r="J16"/>
  <c r="J17"/>
  <c r="J18"/>
  <c r="J19"/>
  <c r="J20"/>
  <c r="J21"/>
  <c r="J22"/>
  <c r="J23"/>
  <c r="J24"/>
  <c r="J2"/>
  <c r="G7" i="1" l="1"/>
  <c r="G8"/>
  <c r="G9"/>
  <c r="G10"/>
  <c r="G11"/>
  <c r="G12"/>
  <c r="Q3" i="5" l="1"/>
  <c r="Q4"/>
  <c r="Q7"/>
  <c r="Q8"/>
  <c r="Q9"/>
  <c r="Q10"/>
  <c r="Q11"/>
  <c r="Q12"/>
  <c r="A12"/>
  <c r="A5"/>
  <c r="J5" s="1"/>
  <c r="A6"/>
  <c r="A7"/>
  <c r="J7" s="1"/>
  <c r="A8"/>
  <c r="J8" s="1"/>
  <c r="A9"/>
  <c r="A10"/>
  <c r="A11"/>
  <c r="A4"/>
  <c r="J4" s="1"/>
  <c r="A3"/>
  <c r="A2"/>
  <c r="Q2"/>
  <c r="J6" l="1"/>
  <c r="J14" s="1"/>
  <c r="P3" i="3"/>
  <c r="P4"/>
  <c r="P5"/>
  <c r="P6"/>
  <c r="P7"/>
  <c r="P8"/>
  <c r="P9"/>
  <c r="P10"/>
  <c r="P13"/>
  <c r="P14"/>
  <c r="P15"/>
  <c r="P16"/>
  <c r="P17"/>
  <c r="P18"/>
  <c r="P19"/>
  <c r="P20"/>
  <c r="P21"/>
  <c r="P22"/>
  <c r="P23"/>
  <c r="P24"/>
  <c r="P2"/>
  <c r="P4" i="4"/>
  <c r="P5"/>
  <c r="P7"/>
  <c r="P11"/>
  <c r="P12"/>
  <c r="P13"/>
  <c r="P14"/>
  <c r="P15"/>
  <c r="P17"/>
  <c r="P18"/>
  <c r="P22"/>
  <c r="C2" i="3"/>
  <c r="F60" i="2" l="1"/>
  <c r="F57"/>
  <c r="F56"/>
  <c r="F55"/>
  <c r="O14" i="5"/>
  <c r="M14"/>
  <c r="P14"/>
  <c r="Q6"/>
  <c r="N14"/>
  <c r="L14"/>
  <c r="Q5"/>
  <c r="D8" i="1"/>
  <c r="D9"/>
  <c r="D10"/>
  <c r="D11"/>
  <c r="D12"/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E3"/>
  <c r="F3" s="1"/>
  <c r="E4"/>
  <c r="F4" s="1"/>
  <c r="E5"/>
  <c r="F5" s="1"/>
  <c r="E7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G3" i="3"/>
  <c r="G4"/>
  <c r="G5"/>
  <c r="G6"/>
  <c r="G7"/>
  <c r="G8"/>
  <c r="G9"/>
  <c r="G10"/>
  <c r="G13"/>
  <c r="G14"/>
  <c r="G15"/>
  <c r="G16"/>
  <c r="G17"/>
  <c r="G18"/>
  <c r="G19"/>
  <c r="G20"/>
  <c r="G21"/>
  <c r="G22"/>
  <c r="G23"/>
  <c r="G24"/>
  <c r="G2" i="4"/>
  <c r="E2"/>
  <c r="F2" s="1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B2" i="4"/>
  <c r="D2"/>
  <c r="C2"/>
  <c r="G2" i="3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D2"/>
  <c r="B2"/>
  <c r="M16" i="4"/>
  <c r="I10"/>
  <c r="J15" i="3"/>
  <c r="M3"/>
  <c r="E30" i="2"/>
  <c r="E6" i="4" s="1"/>
  <c r="F6" s="1"/>
  <c r="E2" i="2"/>
  <c r="B3" i="1"/>
  <c r="B4" s="1"/>
  <c r="B5" s="1"/>
  <c r="B6" s="1"/>
  <c r="B7" s="1"/>
  <c r="B8" s="1"/>
  <c r="B9" s="1"/>
  <c r="B10" s="1"/>
  <c r="B11" s="1"/>
  <c r="B12" s="1"/>
  <c r="K12" i="4" l="1"/>
  <c r="M20"/>
  <c r="L7"/>
  <c r="F7"/>
  <c r="G12" i="5"/>
  <c r="I10"/>
  <c r="E10"/>
  <c r="G9"/>
  <c r="H11"/>
  <c r="I11"/>
  <c r="H12"/>
  <c r="I12"/>
  <c r="F10"/>
  <c r="H9"/>
  <c r="I9"/>
  <c r="E11"/>
  <c r="E12"/>
  <c r="G10"/>
  <c r="E9"/>
  <c r="F11"/>
  <c r="F12"/>
  <c r="H10"/>
  <c r="F9"/>
  <c r="G11"/>
  <c r="J22" i="3"/>
  <c r="M18"/>
  <c r="L14"/>
  <c r="J10"/>
  <c r="L6"/>
  <c r="I23"/>
  <c r="M19"/>
  <c r="M11"/>
  <c r="L7"/>
  <c r="K24"/>
  <c r="J20"/>
  <c r="J16"/>
  <c r="M12"/>
  <c r="L8"/>
  <c r="K4"/>
  <c r="I21"/>
  <c r="L17"/>
  <c r="M13"/>
  <c r="I9"/>
  <c r="L5"/>
  <c r="K16" i="4"/>
  <c r="I8"/>
  <c r="L3"/>
  <c r="M2"/>
  <c r="M21"/>
  <c r="M17"/>
  <c r="J13"/>
  <c r="I9"/>
  <c r="L4"/>
  <c r="J22"/>
  <c r="K18"/>
  <c r="J14"/>
  <c r="M10"/>
  <c r="K5"/>
  <c r="L23"/>
  <c r="L19"/>
  <c r="I15"/>
  <c r="K11"/>
  <c r="Q14" i="5"/>
  <c r="L22" i="4"/>
  <c r="K10"/>
  <c r="M4" i="3"/>
  <c r="M24"/>
  <c r="I18"/>
  <c r="L10" i="4"/>
  <c r="E2" i="3"/>
  <c r="F2" s="1"/>
  <c r="K19"/>
  <c r="L12"/>
  <c r="I22"/>
  <c r="K19" i="4"/>
  <c r="I4" i="3"/>
  <c r="K12"/>
  <c r="J14"/>
  <c r="I24"/>
  <c r="K3" i="4"/>
  <c r="L4" i="3"/>
  <c r="I12"/>
  <c r="L24"/>
  <c r="I3" i="4"/>
  <c r="I19"/>
  <c r="M3"/>
  <c r="L19" i="3"/>
  <c r="H4" i="5" s="1"/>
  <c r="I19" i="3"/>
  <c r="J21"/>
  <c r="J23"/>
  <c r="M6" i="4"/>
  <c r="K6"/>
  <c r="I6"/>
  <c r="L6"/>
  <c r="J6"/>
  <c r="J3" i="3"/>
  <c r="L3"/>
  <c r="L9"/>
  <c r="L10"/>
  <c r="J11"/>
  <c r="L11"/>
  <c r="J13"/>
  <c r="L13"/>
  <c r="K16"/>
  <c r="J2" i="4"/>
  <c r="L2"/>
  <c r="L8"/>
  <c r="J21"/>
  <c r="L21"/>
  <c r="I23"/>
  <c r="K23"/>
  <c r="M23"/>
  <c r="I3" i="3"/>
  <c r="K3"/>
  <c r="J4"/>
  <c r="I11"/>
  <c r="K11"/>
  <c r="J12"/>
  <c r="I13"/>
  <c r="K13"/>
  <c r="J19"/>
  <c r="J24"/>
  <c r="I2" i="4"/>
  <c r="K2"/>
  <c r="J3"/>
  <c r="J10"/>
  <c r="J19"/>
  <c r="I21"/>
  <c r="K21"/>
  <c r="J23"/>
  <c r="E5" i="5" l="1"/>
  <c r="I6"/>
  <c r="I4"/>
  <c r="F4"/>
  <c r="G3"/>
  <c r="F3"/>
  <c r="G4"/>
  <c r="F5"/>
  <c r="H5"/>
  <c r="E3"/>
  <c r="I3"/>
  <c r="H3"/>
  <c r="E4"/>
  <c r="G5"/>
  <c r="H6"/>
  <c r="F6"/>
  <c r="I5"/>
  <c r="E6"/>
  <c r="G6"/>
  <c r="Q6" i="3"/>
  <c r="L2"/>
  <c r="H2" i="5" s="1"/>
  <c r="K2" i="3"/>
  <c r="G2" i="5" s="1"/>
  <c r="I2" i="3"/>
  <c r="E2" i="5" s="1"/>
  <c r="M2" i="3"/>
  <c r="I2" i="5" s="1"/>
  <c r="J2" i="3"/>
  <c r="F2" i="5" s="1"/>
  <c r="Q13" i="4"/>
  <c r="Q8"/>
  <c r="Q21"/>
  <c r="Q4" i="3"/>
  <c r="Q16"/>
  <c r="Q13"/>
  <c r="Q22" i="4"/>
  <c r="Q20"/>
  <c r="Q19"/>
  <c r="Q16"/>
  <c r="Q14"/>
  <c r="Q12"/>
  <c r="Q10"/>
  <c r="Q7"/>
  <c r="Q5"/>
  <c r="Q3"/>
  <c r="Q22" i="3"/>
  <c r="Q15"/>
  <c r="Q15" i="4"/>
  <c r="Q11"/>
  <c r="Q9"/>
  <c r="Q4"/>
  <c r="Q2"/>
  <c r="Q23"/>
  <c r="Q6"/>
  <c r="H14" i="5" l="1"/>
  <c r="G14"/>
  <c r="I14"/>
  <c r="F14"/>
  <c r="E14"/>
  <c r="Q19" i="3"/>
  <c r="Q24"/>
  <c r="Q9"/>
  <c r="Q20"/>
  <c r="Q3"/>
  <c r="Q8"/>
  <c r="Q18"/>
  <c r="Q23"/>
  <c r="Q17"/>
  <c r="Q5"/>
  <c r="Q7"/>
  <c r="Q14"/>
  <c r="Q21"/>
  <c r="Q10"/>
  <c r="J15" i="5" l="1"/>
  <c r="F53" i="2"/>
  <c r="F28"/>
  <c r="I28" s="1"/>
  <c r="F32"/>
  <c r="I32" s="1"/>
  <c r="F36"/>
  <c r="I36" s="1"/>
  <c r="F40"/>
  <c r="I40" s="1"/>
  <c r="F44"/>
  <c r="I44" s="1"/>
  <c r="F26"/>
  <c r="F6"/>
  <c r="I6" s="1"/>
  <c r="F10"/>
  <c r="I10" s="1"/>
  <c r="F14"/>
  <c r="I14" s="1"/>
  <c r="F18"/>
  <c r="F22"/>
  <c r="I22" s="1"/>
  <c r="F54"/>
  <c r="F37"/>
  <c r="I37" s="1"/>
  <c r="F45"/>
  <c r="I45" s="1"/>
  <c r="F11"/>
  <c r="F23"/>
  <c r="I23" s="1"/>
  <c r="F52"/>
  <c r="F27"/>
  <c r="I27" s="1"/>
  <c r="F31"/>
  <c r="I31" s="1"/>
  <c r="F35"/>
  <c r="I35" s="1"/>
  <c r="F39"/>
  <c r="I39" s="1"/>
  <c r="F43"/>
  <c r="I43" s="1"/>
  <c r="F47"/>
  <c r="I47" s="1"/>
  <c r="F5"/>
  <c r="I5" s="1"/>
  <c r="F9"/>
  <c r="I9" s="1"/>
  <c r="F13"/>
  <c r="I13" s="1"/>
  <c r="G3" i="1" s="1"/>
  <c r="F17" i="2"/>
  <c r="I17" s="1"/>
  <c r="F21"/>
  <c r="I21" s="1"/>
  <c r="F2"/>
  <c r="F33"/>
  <c r="I33" s="1"/>
  <c r="F3"/>
  <c r="I3" s="1"/>
  <c r="F15"/>
  <c r="I15" s="1"/>
  <c r="F51"/>
  <c r="F49"/>
  <c r="F30"/>
  <c r="I30" s="1"/>
  <c r="F34"/>
  <c r="I34" s="1"/>
  <c r="F38"/>
  <c r="F42"/>
  <c r="F46"/>
  <c r="I46" s="1"/>
  <c r="F4"/>
  <c r="I4" s="1"/>
  <c r="F8"/>
  <c r="I8" s="1"/>
  <c r="F12"/>
  <c r="F16"/>
  <c r="I16" s="1"/>
  <c r="F20"/>
  <c r="I20" s="1"/>
  <c r="F24"/>
  <c r="I24" s="1"/>
  <c r="F50"/>
  <c r="F29"/>
  <c r="I29" s="1"/>
  <c r="F41"/>
  <c r="F7"/>
  <c r="I7" s="1"/>
  <c r="F19"/>
  <c r="I19" s="1"/>
  <c r="Q2" i="3"/>
  <c r="D3" i="1" l="1"/>
  <c r="I38" i="2"/>
  <c r="D6" i="1"/>
  <c r="I2" i="2"/>
  <c r="G2" i="1" s="1"/>
  <c r="H2" s="1"/>
  <c r="H3" s="1"/>
  <c r="D2"/>
  <c r="E2" s="1"/>
  <c r="I18" i="2"/>
  <c r="G4" i="1" s="1"/>
  <c r="D4"/>
  <c r="I26" i="2"/>
  <c r="G5" i="1" s="1"/>
  <c r="D5"/>
  <c r="D7"/>
  <c r="G6"/>
  <c r="E3" l="1"/>
  <c r="E4" s="1"/>
  <c r="E5" s="1"/>
  <c r="E6" s="1"/>
  <c r="E7" s="1"/>
  <c r="E8" s="1"/>
  <c r="E9" s="1"/>
  <c r="E10" s="1"/>
  <c r="E11" s="1"/>
  <c r="E12" s="1"/>
  <c r="H4"/>
  <c r="H5" s="1"/>
  <c r="H6" s="1"/>
  <c r="H7" s="1"/>
  <c r="H8" s="1"/>
  <c r="H9" s="1"/>
  <c r="H10" s="1"/>
  <c r="H11" s="1"/>
  <c r="H12" s="1"/>
  <c r="P6" i="4" l="1"/>
  <c r="P23"/>
  <c r="P16"/>
  <c r="P19"/>
  <c r="P3"/>
  <c r="P8"/>
  <c r="P9"/>
  <c r="P20"/>
  <c r="P10"/>
  <c r="P21"/>
  <c r="P2" l="1"/>
</calcChain>
</file>

<file path=xl/sharedStrings.xml><?xml version="1.0" encoding="utf-8"?>
<sst xmlns="http://schemas.openxmlformats.org/spreadsheetml/2006/main" count="146" uniqueCount="80">
  <si>
    <t>Semana</t>
  </si>
  <si>
    <t>Fecha de inicio</t>
  </si>
  <si>
    <t>Horas estimadas</t>
  </si>
  <si>
    <t>Porcentaje individual de ganancias estimadas</t>
  </si>
  <si>
    <t>Porcentaje acumulado de ganancias estimadas</t>
  </si>
  <si>
    <t>Horas trabajadas</t>
  </si>
  <si>
    <t>Porcentaje individual de ganancias obtenidas</t>
  </si>
  <si>
    <t>Porcentaje acumulado de ganancias obtenidas</t>
  </si>
  <si>
    <t>Id</t>
  </si>
  <si>
    <t>Nombre</t>
  </si>
  <si>
    <t>Criterio de entrada</t>
  </si>
  <si>
    <t>Criterio de salida</t>
  </si>
  <si>
    <t>Semana estimada</t>
  </si>
  <si>
    <t>Ver video tutorial de GitHub.</t>
  </si>
  <si>
    <t>Realizar el lanzamiento del ciclo #1 de TSPi.</t>
  </si>
  <si>
    <t>Definir la estrategía de desarrollo del ciclo #1 de TSPi.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</si>
  <si>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</si>
  <si>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</si>
  <si>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</si>
  <si>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</si>
  <si>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</si>
  <si>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</si>
  <si>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</si>
  <si>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</si>
  <si>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</si>
  <si>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</si>
  <si>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</si>
  <si>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Reunión #2 con el cliente.</t>
  </si>
  <si>
    <t>Reunión de equipo para analizar la minuta de la reunión #2 con el cliente.</t>
  </si>
  <si>
    <t>Crear la versión final del diagrama de casos de uso.</t>
  </si>
  <si>
    <t>Extender los casos de uso.</t>
  </si>
  <si>
    <t>Crear la versión final del documento de los escenarios.</t>
  </si>
  <si>
    <t>Crear la versión final del documento de requerimientos.</t>
  </si>
  <si>
    <t>Elaborar el reporte de cierre del ciclo #1 de TSPi.</t>
  </si>
  <si>
    <t>Realizar el lanzamiento del ciclo #2 de TSPi.</t>
  </si>
  <si>
    <t>Definir la estrategía de desarrolo del ciclo #2 de TSPi.</t>
  </si>
  <si>
    <t>Elaborar el plan del ciclo #2 de TSPi.</t>
  </si>
  <si>
    <t>Crear el esquema del documento de arquitectura.</t>
  </si>
  <si>
    <t>Reunión de equipo para analizar la versión final del documento de requerimientos.</t>
  </si>
  <si>
    <t>Crear la agenda para la reunión #3 con el cliente.</t>
  </si>
  <si>
    <t>Reunión #3 con el cliente.</t>
  </si>
  <si>
    <t>Prepararse para presentar al equipo la herramienta RedMine.</t>
  </si>
  <si>
    <t>Presentar al equipo de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</si>
  <si>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</si>
  <si>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</si>
  <si>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</si>
  <si>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</si>
  <si>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físico de data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</si>
  <si>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</si>
  <si>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</si>
  <si>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</si>
  <si>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</si>
  <si>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</si>
  <si>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Presentar al equipo el framework Rails.</t>
  </si>
  <si>
    <t>Mockup de la vista de la calendarización.</t>
  </si>
  <si>
    <t>Elaborar el reporte de cierre del ciclo #2 de TSPi.</t>
  </si>
  <si>
    <t>Team Leader</t>
  </si>
  <si>
    <t>Development Manager</t>
  </si>
  <si>
    <t>Process and Quality Manager</t>
  </si>
  <si>
    <t>Planning Manager</t>
  </si>
  <si>
    <t>Support Manager</t>
  </si>
  <si>
    <t>Semana completada</t>
  </si>
  <si>
    <t>Experimento Redmine #1.</t>
  </si>
  <si>
    <t>Experimento Ruby #1.</t>
  </si>
  <si>
    <t>Process/Quality Manager</t>
  </si>
  <si>
    <t>Realizar el lanzamiento del ciclo #3 de TSPi.</t>
  </si>
  <si>
    <t>Definir la estrategía de desarrolo del ciclo #3 de TSPi.</t>
  </si>
  <si>
    <t>Elaborar el plan del ciclo #3 de TSPi.</t>
  </si>
  <si>
    <t>Elaborar el mockup de la vista para la asignación de la disponibilidad de los recursos.</t>
  </si>
  <si>
    <t>Completar el mockup de la vista de calendarización.</t>
  </si>
  <si>
    <t>Disponibles</t>
  </si>
  <si>
    <t>Estimadas</t>
  </si>
  <si>
    <t>Trabajadas</t>
  </si>
  <si>
    <t>Elaborar el mockup de la vista para ver la calendarización de uno o más recursos.</t>
  </si>
  <si>
    <t>Elaborar el pseudocódigo del algoritmo de calendarización.</t>
  </si>
  <si>
    <t>Elaborar el algoritmo de construcción del grafo a partir del archivo csv.</t>
  </si>
  <si>
    <t>Configurar el repositorio global de la aplicación.</t>
  </si>
  <si>
    <t>Configurar el repositorio local de la aplicación.</t>
  </si>
  <si>
    <t>Crear la agenda para la reunión #4 con el cliente.</t>
  </si>
  <si>
    <t>Reunión #4 con el cliente.</t>
  </si>
</sst>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sz val="10"/>
      <name val="Arial"/>
      <family val="2"/>
      <charset val="1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rgb="FF96969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0" fontId="3" fillId="0" borderId="1" xfId="1" applyNumberFormat="1" applyFont="1" applyBorder="1" applyAlignment="1">
      <alignment horizontal="right" vertical="top"/>
    </xf>
    <xf numFmtId="10" fontId="3" fillId="0" borderId="1" xfId="0" applyNumberFormat="1" applyFont="1" applyBorder="1" applyAlignment="1">
      <alignment horizontal="right" vertical="top"/>
    </xf>
    <xf numFmtId="0" fontId="3" fillId="0" borderId="0" xfId="0" applyFont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right" vertical="top"/>
    </xf>
    <xf numFmtId="10" fontId="3" fillId="0" borderId="0" xfId="0" applyNumberFormat="1" applyFont="1" applyAlignment="1">
      <alignment horizontal="right" vertical="top"/>
    </xf>
    <xf numFmtId="49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 vertical="top"/>
    </xf>
    <xf numFmtId="0" fontId="3" fillId="0" borderId="0" xfId="0" applyFont="1" applyFill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3" fillId="4" borderId="0" xfId="0" applyFont="1" applyFill="1"/>
    <xf numFmtId="164" fontId="3" fillId="0" borderId="0" xfId="0" applyNumberFormat="1" applyFont="1" applyFill="1" applyBorder="1" applyAlignment="1">
      <alignment horizontal="right" vertical="top"/>
    </xf>
    <xf numFmtId="10" fontId="3" fillId="0" borderId="0" xfId="0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wrapText="1"/>
    </xf>
    <xf numFmtId="49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49" fontId="3" fillId="5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49" fontId="3" fillId="4" borderId="0" xfId="0" applyNumberFormat="1" applyFont="1" applyFill="1" applyAlignment="1">
      <alignment wrapText="1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ganancias!$E$1</c:f>
              <c:strCache>
                <c:ptCount val="1"/>
                <c:pt idx="0">
                  <c:v>Porcentaje acumulado de ganancias estimadas</c:v>
                </c:pt>
              </c:strCache>
            </c:strRef>
          </c:tx>
          <c:val>
            <c:numRef>
              <c:f>ganancias!$E$2:$E$12</c:f>
              <c:numCache>
                <c:formatCode>0.00%</c:formatCode>
                <c:ptCount val="11"/>
                <c:pt idx="0">
                  <c:v>0.1751824817518248</c:v>
                </c:pt>
                <c:pt idx="1">
                  <c:v>0.33819951338199505</c:v>
                </c:pt>
                <c:pt idx="2">
                  <c:v>0.47445255474452547</c:v>
                </c:pt>
                <c:pt idx="3">
                  <c:v>0.64476885644768844</c:v>
                </c:pt>
                <c:pt idx="4">
                  <c:v>0.80778588807785878</c:v>
                </c:pt>
                <c:pt idx="5">
                  <c:v>0.97566909975669092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0.99999999999999989</c:v>
                </c:pt>
              </c:numCache>
            </c:numRef>
          </c:val>
        </c:ser>
        <c:ser>
          <c:idx val="1"/>
          <c:order val="1"/>
          <c:tx>
            <c:strRef>
              <c:f>ganancias!$H$1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val>
            <c:numRef>
              <c:f>ganancias!$H$2:$H$12</c:f>
              <c:numCache>
                <c:formatCode>0.00%</c:formatCode>
                <c:ptCount val="11"/>
                <c:pt idx="0">
                  <c:v>0.1119221411192214</c:v>
                </c:pt>
                <c:pt idx="1">
                  <c:v>0.17761557177615572</c:v>
                </c:pt>
                <c:pt idx="2">
                  <c:v>0.35279805352798055</c:v>
                </c:pt>
                <c:pt idx="3">
                  <c:v>0.47445255474452552</c:v>
                </c:pt>
                <c:pt idx="4">
                  <c:v>0.67396593673965932</c:v>
                </c:pt>
                <c:pt idx="5">
                  <c:v>0.67396593673965932</c:v>
                </c:pt>
                <c:pt idx="6">
                  <c:v>0.67396593673965932</c:v>
                </c:pt>
                <c:pt idx="7">
                  <c:v>0.67396593673965932</c:v>
                </c:pt>
                <c:pt idx="8">
                  <c:v>0.67396593673965932</c:v>
                </c:pt>
                <c:pt idx="9">
                  <c:v>0.67396593673965932</c:v>
                </c:pt>
                <c:pt idx="10">
                  <c:v>0.67396593673965932</c:v>
                </c:pt>
              </c:numCache>
            </c:numRef>
          </c:val>
        </c:ser>
        <c:marker val="1"/>
        <c:axId val="66384640"/>
        <c:axId val="66386176"/>
      </c:lineChart>
      <c:catAx>
        <c:axId val="66384640"/>
        <c:scaling>
          <c:orientation val="minMax"/>
        </c:scaling>
        <c:axPos val="b"/>
        <c:tickLblPos val="nextTo"/>
        <c:crossAx val="66386176"/>
        <c:crosses val="autoZero"/>
        <c:auto val="1"/>
        <c:lblAlgn val="ctr"/>
        <c:lblOffset val="100"/>
      </c:catAx>
      <c:valAx>
        <c:axId val="66386176"/>
        <c:scaling>
          <c:orientation val="minMax"/>
        </c:scaling>
        <c:axPos val="l"/>
        <c:majorGridlines/>
        <c:numFmt formatCode="0.00%" sourceLinked="1"/>
        <c:tickLblPos val="nextTo"/>
        <c:crossAx val="6638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tiempo!$C$1</c:f>
              <c:strCache>
                <c:ptCount val="1"/>
                <c:pt idx="0">
                  <c:v>Disponibles</c:v>
                </c:pt>
              </c:strCache>
            </c:strRef>
          </c:tx>
          <c:val>
            <c:numRef>
              <c:f>tiempo!$C$2:$C$12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0"/>
          <c:order val="1"/>
          <c:tx>
            <c:strRef>
              <c:f>tiempo!$J$1</c:f>
              <c:strCache>
                <c:ptCount val="1"/>
                <c:pt idx="0">
                  <c:v>Estimadas</c:v>
                </c:pt>
              </c:strCache>
            </c:strRef>
          </c:tx>
          <c:val>
            <c:numRef>
              <c:f>tiempo!$J$2:$J$12</c:f>
              <c:numCache>
                <c:formatCode>General</c:formatCode>
                <c:ptCount val="11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  <c:pt idx="3">
                  <c:v>35</c:v>
                </c:pt>
                <c:pt idx="4">
                  <c:v>33.5</c:v>
                </c:pt>
                <c:pt idx="5">
                  <c:v>34.5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tiempo!$Q$1</c:f>
              <c:strCache>
                <c:ptCount val="1"/>
                <c:pt idx="0">
                  <c:v>Trabajadas</c:v>
                </c:pt>
              </c:strCache>
            </c:strRef>
          </c:tx>
          <c:val>
            <c:numRef>
              <c:f>tiempo!$Q$2:$Q$12</c:f>
              <c:numCache>
                <c:formatCode>General</c:formatCode>
                <c:ptCount val="11"/>
                <c:pt idx="0">
                  <c:v>21.07</c:v>
                </c:pt>
                <c:pt idx="1">
                  <c:v>29.03</c:v>
                </c:pt>
                <c:pt idx="2">
                  <c:v>44.15</c:v>
                </c:pt>
                <c:pt idx="3">
                  <c:v>33.4</c:v>
                </c:pt>
                <c:pt idx="4">
                  <c:v>44.599999999999994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66219392"/>
        <c:axId val="66225280"/>
      </c:barChart>
      <c:catAx>
        <c:axId val="66219392"/>
        <c:scaling>
          <c:orientation val="minMax"/>
        </c:scaling>
        <c:axPos val="b"/>
        <c:tickLblPos val="nextTo"/>
        <c:crossAx val="66225280"/>
        <c:crosses val="autoZero"/>
        <c:auto val="1"/>
        <c:lblAlgn val="ctr"/>
        <c:lblOffset val="100"/>
      </c:catAx>
      <c:valAx>
        <c:axId val="66225280"/>
        <c:scaling>
          <c:orientation val="minMax"/>
        </c:scaling>
        <c:axPos val="l"/>
        <c:majorGridlines/>
        <c:numFmt formatCode="General" sourceLinked="1"/>
        <c:tickLblPos val="nextTo"/>
        <c:crossAx val="6621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66675</xdr:rowOff>
    </xdr:from>
    <xdr:to>
      <xdr:col>10</xdr:col>
      <xdr:colOff>495299</xdr:colOff>
      <xdr:row>37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17</xdr:row>
      <xdr:rowOff>38099</xdr:rowOff>
    </xdr:from>
    <xdr:to>
      <xdr:col>11</xdr:col>
      <xdr:colOff>561974</xdr:colOff>
      <xdr:row>40</xdr:row>
      <xdr:rowOff>19049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zoomScaleNormal="100" workbookViewId="0">
      <selection activeCell="K6" sqref="K6"/>
    </sheetView>
  </sheetViews>
  <sheetFormatPr baseColWidth="10" defaultRowHeight="12.75"/>
  <cols>
    <col min="1" max="2" width="15.7109375" style="7" customWidth="1"/>
    <col min="3" max="3" width="2.7109375" style="32" customWidth="1"/>
    <col min="4" max="5" width="15.7109375" style="7" customWidth="1"/>
    <col min="6" max="6" width="2.7109375" style="32" customWidth="1"/>
    <col min="7" max="8" width="15.7109375" style="7" customWidth="1"/>
    <col min="9" max="1024" width="11.7109375" style="7"/>
    <col min="1025" max="16384" width="11.42578125" style="7"/>
  </cols>
  <sheetData>
    <row r="1" spans="1:8" s="2" customFormat="1" ht="57">
      <c r="A1" s="1" t="s">
        <v>0</v>
      </c>
      <c r="B1" s="1" t="s">
        <v>1</v>
      </c>
      <c r="C1" s="33"/>
      <c r="D1" s="1" t="s">
        <v>3</v>
      </c>
      <c r="E1" s="1" t="s">
        <v>4</v>
      </c>
      <c r="F1" s="33"/>
      <c r="G1" s="1" t="s">
        <v>6</v>
      </c>
      <c r="H1" s="1" t="s">
        <v>7</v>
      </c>
    </row>
    <row r="2" spans="1:8">
      <c r="A2" s="3">
        <v>1</v>
      </c>
      <c r="B2" s="4">
        <v>41902</v>
      </c>
      <c r="C2" s="37"/>
      <c r="D2" s="5">
        <f>SUMIF(tareas!$G:$G,A2,tareas!$F:$F)</f>
        <v>0.1751824817518248</v>
      </c>
      <c r="E2" s="6">
        <f>D2</f>
        <v>0.1751824817518248</v>
      </c>
      <c r="F2" s="38"/>
      <c r="G2" s="6">
        <f>SUMIF(tareas!$J:$J,A2,tareas!$I:$I)</f>
        <v>0.1119221411192214</v>
      </c>
      <c r="H2" s="6">
        <f>G2</f>
        <v>0.1119221411192214</v>
      </c>
    </row>
    <row r="3" spans="1:8">
      <c r="A3" s="3">
        <v>2</v>
      </c>
      <c r="B3" s="4">
        <f t="shared" ref="B3:B12" si="0">B2+7</f>
        <v>41909</v>
      </c>
      <c r="C3" s="37"/>
      <c r="D3" s="5">
        <f>SUMIF(tareas!$G:$G,A3,tareas!$F:$F)</f>
        <v>0.16301703163017028</v>
      </c>
      <c r="E3" s="6">
        <f t="shared" ref="E3:E12" si="1">D3+E2</f>
        <v>0.33819951338199505</v>
      </c>
      <c r="F3" s="38"/>
      <c r="G3" s="6">
        <f>SUMIF(tareas!$J:$J,A3,tareas!$I:$I)</f>
        <v>6.569343065693431E-2</v>
      </c>
      <c r="H3" s="6">
        <f t="shared" ref="H3:H12" si="2">G3+H2</f>
        <v>0.17761557177615572</v>
      </c>
    </row>
    <row r="4" spans="1:8">
      <c r="A4" s="3">
        <v>3</v>
      </c>
      <c r="B4" s="4">
        <f t="shared" si="0"/>
        <v>41916</v>
      </c>
      <c r="C4" s="37"/>
      <c r="D4" s="5">
        <f>SUMIF(tareas!$G:$G,A4,tareas!$F:$F)</f>
        <v>0.13625304136253041</v>
      </c>
      <c r="E4" s="6">
        <f t="shared" si="1"/>
        <v>0.47445255474452547</v>
      </c>
      <c r="F4" s="38"/>
      <c r="G4" s="6">
        <f>SUMIF(tareas!$J:$J,A4,tareas!$I:$I)</f>
        <v>0.17518248175182483</v>
      </c>
      <c r="H4" s="6">
        <f t="shared" si="2"/>
        <v>0.35279805352798055</v>
      </c>
    </row>
    <row r="5" spans="1:8">
      <c r="A5" s="3">
        <v>4</v>
      </c>
      <c r="B5" s="4">
        <f t="shared" si="0"/>
        <v>41923</v>
      </c>
      <c r="C5" s="37"/>
      <c r="D5" s="5">
        <f>SUMIF(tareas!$G:$G,A5,tareas!$F:$F)</f>
        <v>0.170316301703163</v>
      </c>
      <c r="E5" s="6">
        <f t="shared" si="1"/>
        <v>0.64476885644768844</v>
      </c>
      <c r="F5" s="38"/>
      <c r="G5" s="6">
        <f>SUMIF(tareas!$J:$J,A5,tareas!$I:$I)</f>
        <v>0.121654501216545</v>
      </c>
      <c r="H5" s="6">
        <f t="shared" si="2"/>
        <v>0.47445255474452552</v>
      </c>
    </row>
    <row r="6" spans="1:8">
      <c r="A6" s="3">
        <v>5</v>
      </c>
      <c r="B6" s="4">
        <f t="shared" si="0"/>
        <v>41930</v>
      </c>
      <c r="C6" s="37"/>
      <c r="D6" s="5">
        <f>SUMIF(tareas!$G:$G,A6,tareas!$F:$F)</f>
        <v>0.16301703163017031</v>
      </c>
      <c r="E6" s="6">
        <f t="shared" si="1"/>
        <v>0.80778588807785878</v>
      </c>
      <c r="F6" s="38"/>
      <c r="G6" s="6">
        <f>SUMIF(tareas!$J:$J,A6,tareas!$I:$I)</f>
        <v>0.19951338199513383</v>
      </c>
      <c r="H6" s="6">
        <f t="shared" si="2"/>
        <v>0.67396593673965932</v>
      </c>
    </row>
    <row r="7" spans="1:8">
      <c r="A7" s="3">
        <v>6</v>
      </c>
      <c r="B7" s="4">
        <f t="shared" si="0"/>
        <v>41937</v>
      </c>
      <c r="C7" s="37"/>
      <c r="D7" s="5">
        <f>SUMIF(tareas!$G:$G,A7,tareas!$F:$F)</f>
        <v>0.16788321167883211</v>
      </c>
      <c r="E7" s="6">
        <f t="shared" si="1"/>
        <v>0.97566909975669092</v>
      </c>
      <c r="F7" s="38"/>
      <c r="G7" s="6">
        <f>SUMIF(tareas!$J:$J,A7,tareas!$I:$I)</f>
        <v>0</v>
      </c>
      <c r="H7" s="6">
        <f t="shared" si="2"/>
        <v>0.67396593673965932</v>
      </c>
    </row>
    <row r="8" spans="1:8">
      <c r="A8" s="3">
        <v>7</v>
      </c>
      <c r="B8" s="4">
        <f t="shared" si="0"/>
        <v>41944</v>
      </c>
      <c r="C8" s="37"/>
      <c r="D8" s="5">
        <f>SUMIF(tareas!$G:$G,A8,tareas!$F:$F)</f>
        <v>2.4330900243309004E-2</v>
      </c>
      <c r="E8" s="6">
        <f t="shared" si="1"/>
        <v>0.99999999999999989</v>
      </c>
      <c r="F8" s="38"/>
      <c r="G8" s="6">
        <f>SUMIF(tareas!$J:$J,A8,tareas!$I:$I)</f>
        <v>0</v>
      </c>
      <c r="H8" s="6">
        <f t="shared" si="2"/>
        <v>0.67396593673965932</v>
      </c>
    </row>
    <row r="9" spans="1:8">
      <c r="A9" s="3">
        <v>8</v>
      </c>
      <c r="B9" s="4">
        <f t="shared" si="0"/>
        <v>41951</v>
      </c>
      <c r="C9" s="37"/>
      <c r="D9" s="5">
        <f>SUMIF(tareas!$G:$G,A9,tareas!$F:$F)</f>
        <v>0</v>
      </c>
      <c r="E9" s="6">
        <f t="shared" si="1"/>
        <v>0.99999999999999989</v>
      </c>
      <c r="F9" s="38"/>
      <c r="G9" s="6">
        <f>SUMIF(tareas!$J:$J,A9,tareas!$I:$I)</f>
        <v>0</v>
      </c>
      <c r="H9" s="6">
        <f t="shared" si="2"/>
        <v>0.67396593673965932</v>
      </c>
    </row>
    <row r="10" spans="1:8">
      <c r="A10" s="3">
        <v>9</v>
      </c>
      <c r="B10" s="4">
        <f t="shared" si="0"/>
        <v>41958</v>
      </c>
      <c r="C10" s="37"/>
      <c r="D10" s="5">
        <f>SUMIF(tareas!$G:$G,A10,tareas!$F:$F)</f>
        <v>0</v>
      </c>
      <c r="E10" s="6">
        <f t="shared" si="1"/>
        <v>0.99999999999999989</v>
      </c>
      <c r="F10" s="38"/>
      <c r="G10" s="6">
        <f>SUMIF(tareas!$J:$J,A10,tareas!$I:$I)</f>
        <v>0</v>
      </c>
      <c r="H10" s="6">
        <f t="shared" si="2"/>
        <v>0.67396593673965932</v>
      </c>
    </row>
    <row r="11" spans="1:8">
      <c r="A11" s="3">
        <v>10</v>
      </c>
      <c r="B11" s="4">
        <f t="shared" si="0"/>
        <v>41965</v>
      </c>
      <c r="C11" s="37"/>
      <c r="D11" s="5">
        <f>SUMIF(tareas!$G:$G,A11,tareas!$F:$F)</f>
        <v>0</v>
      </c>
      <c r="E11" s="6">
        <f t="shared" si="1"/>
        <v>0.99999999999999989</v>
      </c>
      <c r="F11" s="38"/>
      <c r="G11" s="6">
        <f>SUMIF(tareas!$J:$J,A11,tareas!$I:$I)</f>
        <v>0</v>
      </c>
      <c r="H11" s="6">
        <f t="shared" si="2"/>
        <v>0.67396593673965932</v>
      </c>
    </row>
    <row r="12" spans="1:8">
      <c r="A12" s="3">
        <v>11</v>
      </c>
      <c r="B12" s="4">
        <f t="shared" si="0"/>
        <v>41972</v>
      </c>
      <c r="C12" s="37"/>
      <c r="D12" s="5">
        <f>SUMIF(tareas!$G:$G,A12,tareas!$F:$F)</f>
        <v>0</v>
      </c>
      <c r="E12" s="6">
        <f t="shared" si="1"/>
        <v>0.99999999999999989</v>
      </c>
      <c r="F12" s="38"/>
      <c r="G12" s="6">
        <f>SUMIF(tareas!$J:$J,A12,tareas!$I:$I)</f>
        <v>0</v>
      </c>
      <c r="H12" s="6">
        <f t="shared" si="2"/>
        <v>0.67396593673965932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activeCell="G7" sqref="G7"/>
    </sheetView>
  </sheetViews>
  <sheetFormatPr baseColWidth="10" defaultRowHeight="12.75"/>
  <cols>
    <col min="1" max="1" width="8.140625" style="7" bestFit="1" customWidth="1"/>
    <col min="2" max="2" width="2.7109375" style="32" customWidth="1"/>
    <col min="3" max="3" width="12.7109375" style="7" customWidth="1"/>
    <col min="4" max="4" width="2.7109375" style="31" customWidth="1"/>
    <col min="5" max="10" width="12.7109375" style="7" customWidth="1"/>
    <col min="11" max="11" width="2.7109375" style="32" customWidth="1"/>
    <col min="12" max="17" width="12.7109375" style="7" customWidth="1"/>
    <col min="18" max="16384" width="11.42578125" style="7"/>
  </cols>
  <sheetData>
    <row r="1" spans="1:17" s="10" customFormat="1" ht="42.75">
      <c r="A1" s="9" t="s">
        <v>0</v>
      </c>
      <c r="B1" s="33"/>
      <c r="C1" s="9" t="s">
        <v>70</v>
      </c>
      <c r="D1" s="33"/>
      <c r="E1" s="9" t="s">
        <v>56</v>
      </c>
      <c r="F1" s="9" t="s">
        <v>57</v>
      </c>
      <c r="G1" s="9" t="s">
        <v>64</v>
      </c>
      <c r="H1" s="9" t="s">
        <v>59</v>
      </c>
      <c r="I1" s="9" t="s">
        <v>60</v>
      </c>
      <c r="J1" s="9" t="s">
        <v>71</v>
      </c>
      <c r="K1" s="33"/>
      <c r="L1" s="9" t="s">
        <v>56</v>
      </c>
      <c r="M1" s="9" t="s">
        <v>57</v>
      </c>
      <c r="N1" s="9" t="s">
        <v>64</v>
      </c>
      <c r="O1" s="9" t="s">
        <v>59</v>
      </c>
      <c r="P1" s="9" t="s">
        <v>60</v>
      </c>
      <c r="Q1" s="9" t="s">
        <v>72</v>
      </c>
    </row>
    <row r="2" spans="1:17">
      <c r="A2" s="8">
        <f>ganancias!A2</f>
        <v>1</v>
      </c>
      <c r="C2" s="8">
        <f>7*5</f>
        <v>35</v>
      </c>
      <c r="D2" s="32"/>
      <c r="E2" s="8">
        <f>SUMIF('1'!$G:$G,A2,'1'!$I:$I)</f>
        <v>6.5</v>
      </c>
      <c r="F2" s="8">
        <f>SUMIF('1'!$G:$G,A2,'1'!$J:$J)</f>
        <v>7</v>
      </c>
      <c r="G2" s="8">
        <f>SUMIF('1'!$G:$G,A2,'1'!$K:$K)</f>
        <v>5.5</v>
      </c>
      <c r="H2" s="8">
        <f>SUMIF('1'!$G:$G,A2,'1'!$L:$L)</f>
        <v>11.5</v>
      </c>
      <c r="I2" s="8">
        <f>SUMIF('1'!$G:$G,A2,'1'!$M:$M)</f>
        <v>5.5</v>
      </c>
      <c r="J2" s="8">
        <f>SUMIF(tareas!G:G,A2,tareas!E:E)</f>
        <v>36</v>
      </c>
      <c r="L2" s="8">
        <v>2.35</v>
      </c>
      <c r="M2" s="8">
        <v>2.1</v>
      </c>
      <c r="N2" s="8">
        <v>3.93</v>
      </c>
      <c r="O2" s="8">
        <v>7.42</v>
      </c>
      <c r="P2" s="8">
        <v>5.27</v>
      </c>
      <c r="Q2" s="8">
        <f>SUM(L2:P2)</f>
        <v>21.07</v>
      </c>
    </row>
    <row r="3" spans="1:17">
      <c r="A3" s="8">
        <f>ganancias!A3</f>
        <v>2</v>
      </c>
      <c r="C3" s="8">
        <f t="shared" ref="C3:C12" si="0">7*5</f>
        <v>35</v>
      </c>
      <c r="D3" s="32"/>
      <c r="E3" s="8">
        <f>SUMIF('1'!$G:$G,A3,'1'!$I:$I)</f>
        <v>5</v>
      </c>
      <c r="F3" s="8">
        <f>SUMIF('1'!$G:$G,A3,'1'!$J:$J)</f>
        <v>10</v>
      </c>
      <c r="G3" s="8">
        <f>SUMIF('1'!$G:$G,A3,'1'!$K:$K)</f>
        <v>7</v>
      </c>
      <c r="H3" s="8">
        <f>SUMIF('1'!$G:$G,A3,'1'!$L:$L)</f>
        <v>6.5</v>
      </c>
      <c r="I3" s="8">
        <f>SUMIF('1'!$G:$G,A3,'1'!$M:$M)</f>
        <v>5</v>
      </c>
      <c r="J3" s="8">
        <f>SUMIF(tareas!G:G,A3,tareas!E:E)</f>
        <v>33.5</v>
      </c>
      <c r="L3" s="8">
        <v>7.33</v>
      </c>
      <c r="M3" s="8">
        <v>7.28</v>
      </c>
      <c r="N3" s="8">
        <v>5.33</v>
      </c>
      <c r="O3" s="8">
        <v>4.42</v>
      </c>
      <c r="P3" s="8">
        <v>4.67</v>
      </c>
      <c r="Q3" s="8">
        <f t="shared" ref="Q3:Q12" si="1">SUM(L3:P3)</f>
        <v>29.03</v>
      </c>
    </row>
    <row r="4" spans="1:17">
      <c r="A4" s="8">
        <f>ganancias!A4</f>
        <v>3</v>
      </c>
      <c r="C4" s="8">
        <f t="shared" si="0"/>
        <v>35</v>
      </c>
      <c r="D4" s="32"/>
      <c r="E4" s="8">
        <f>SUMIF('1'!$G:$G,A4,'1'!$I:$I)</f>
        <v>8.5</v>
      </c>
      <c r="F4" s="8">
        <f>SUMIF('1'!$G:$G,A4,'1'!$J:$J)</f>
        <v>9.5</v>
      </c>
      <c r="G4" s="8">
        <f>SUMIF('1'!$G:$G,A4,'1'!$K:$K)</f>
        <v>3</v>
      </c>
      <c r="H4" s="8">
        <f>SUMIF('1'!$G:$G,A4,'1'!$L:$L)</f>
        <v>3</v>
      </c>
      <c r="I4" s="8">
        <f>SUMIF('1'!$G:$G,A4,'1'!$M:$M)</f>
        <v>4</v>
      </c>
      <c r="J4" s="8">
        <f>SUMIF(tareas!G:G,A4,tareas!E:E)</f>
        <v>28</v>
      </c>
      <c r="L4" s="8">
        <v>5.43</v>
      </c>
      <c r="M4" s="8">
        <v>10.73</v>
      </c>
      <c r="N4" s="8">
        <v>10.119999999999999</v>
      </c>
      <c r="O4" s="8">
        <v>10.5</v>
      </c>
      <c r="P4" s="8">
        <v>7.37</v>
      </c>
      <c r="Q4" s="8">
        <f t="shared" si="1"/>
        <v>44.15</v>
      </c>
    </row>
    <row r="5" spans="1:17">
      <c r="A5" s="8">
        <f>ganancias!A5</f>
        <v>4</v>
      </c>
      <c r="C5" s="8">
        <f t="shared" si="0"/>
        <v>35</v>
      </c>
      <c r="D5" s="32"/>
      <c r="E5" s="8">
        <f>SUMIF('2'!$G:$G,A5,'2'!$I:$I)</f>
        <v>8.5</v>
      </c>
      <c r="F5" s="8">
        <f>SUMIF('2'!$G:$G,A5,'2'!$J:$J)</f>
        <v>7.5</v>
      </c>
      <c r="G5" s="8">
        <f>SUMIF('2'!$G:$G,A5,'2'!$K:$K)</f>
        <v>6.5</v>
      </c>
      <c r="H5" s="8">
        <f>SUMIF('2'!$G:$G,A5,'2'!$L:$L)</f>
        <v>8</v>
      </c>
      <c r="I5" s="8">
        <f>SUMIF('2'!$G:$G,A5,'2'!$M:$M)</f>
        <v>4.5</v>
      </c>
      <c r="J5" s="8">
        <f>SUMIF(tareas!G:G,A5,tareas!E:E)</f>
        <v>35</v>
      </c>
      <c r="L5" s="8">
        <v>10.833333333333334</v>
      </c>
      <c r="M5" s="8">
        <v>2.8</v>
      </c>
      <c r="N5" s="8">
        <v>2.8</v>
      </c>
      <c r="O5" s="8">
        <v>5.5</v>
      </c>
      <c r="P5" s="8">
        <v>11.466666666666667</v>
      </c>
      <c r="Q5" s="8">
        <f t="shared" si="1"/>
        <v>33.4</v>
      </c>
    </row>
    <row r="6" spans="1:17">
      <c r="A6" s="8">
        <f>ganancias!A6</f>
        <v>5</v>
      </c>
      <c r="C6" s="8">
        <f t="shared" si="0"/>
        <v>35</v>
      </c>
      <c r="D6" s="32"/>
      <c r="E6" s="8">
        <f>SUMIF('2'!$G:$G,A6,'2'!$I:$I)</f>
        <v>7</v>
      </c>
      <c r="F6" s="8">
        <f>SUMIF('2'!$G:$G,A6,'2'!$J:$J)</f>
        <v>6.5</v>
      </c>
      <c r="G6" s="8">
        <f>SUMIF('2'!$G:$G,A6,'2'!$K:$K)</f>
        <v>5.5</v>
      </c>
      <c r="H6" s="8">
        <f>SUMIF('2'!$G:$G,A6,'2'!$L:$L)</f>
        <v>5.5</v>
      </c>
      <c r="I6" s="8">
        <f>SUMIF('2'!$G:$G,A6,'2'!$M:$M)</f>
        <v>9</v>
      </c>
      <c r="J6" s="8">
        <f>SUMIF(tareas!G:G,A6,tareas!E:E)</f>
        <v>33.5</v>
      </c>
      <c r="L6" s="8">
        <v>6.4833333333333334</v>
      </c>
      <c r="M6" s="8">
        <v>7.0166666666666666</v>
      </c>
      <c r="N6" s="8">
        <v>5.6333333333333337</v>
      </c>
      <c r="O6" s="8">
        <v>5.7833333333333332</v>
      </c>
      <c r="P6" s="8">
        <v>19.683333333333334</v>
      </c>
      <c r="Q6" s="8">
        <f t="shared" si="1"/>
        <v>44.599999999999994</v>
      </c>
    </row>
    <row r="7" spans="1:17">
      <c r="A7" s="8">
        <f>ganancias!A7</f>
        <v>6</v>
      </c>
      <c r="C7" s="8">
        <f t="shared" si="0"/>
        <v>35</v>
      </c>
      <c r="D7" s="32"/>
      <c r="E7" s="8">
        <f>SUMIF('3'!$G:$G,A7,'3'!$I:$I)</f>
        <v>7</v>
      </c>
      <c r="F7" s="8">
        <f>SUMIF('3'!$G:$G,A7,'3'!$J:$J)</f>
        <v>7</v>
      </c>
      <c r="G7" s="8">
        <f>SUMIF('3'!$G:$G,A7,'3'!$K:$K)</f>
        <v>6.5</v>
      </c>
      <c r="H7" s="8">
        <f>SUMIF('3'!$G:$G,A7,'3'!$L:$L)</f>
        <v>7.5</v>
      </c>
      <c r="I7" s="8">
        <f>SUMIF('3'!$G:$G,A7,'3'!$M:$M)</f>
        <v>6.5</v>
      </c>
      <c r="J7" s="8">
        <f>SUMIF(tareas!G:G,A7,tareas!E:E)</f>
        <v>34.5</v>
      </c>
      <c r="L7" s="8"/>
      <c r="M7" s="8"/>
      <c r="N7" s="8"/>
      <c r="O7" s="8"/>
      <c r="P7" s="8"/>
      <c r="Q7" s="8">
        <f t="shared" si="1"/>
        <v>0</v>
      </c>
    </row>
    <row r="8" spans="1:17">
      <c r="A8" s="8">
        <f>ganancias!A8</f>
        <v>7</v>
      </c>
      <c r="C8" s="8">
        <f t="shared" si="0"/>
        <v>35</v>
      </c>
      <c r="D8" s="32"/>
      <c r="E8" s="8">
        <f>SUMIF('3'!$G:$G,A8,'3'!$I:$I)</f>
        <v>1</v>
      </c>
      <c r="F8" s="8">
        <f>SUMIF('3'!$G:$G,A8,'3'!$J:$J)</f>
        <v>1</v>
      </c>
      <c r="G8" s="8">
        <f>SUMIF('3'!$G:$G,A8,'3'!$K:$K)</f>
        <v>1</v>
      </c>
      <c r="H8" s="8">
        <f>SUMIF('3'!$G:$G,A8,'3'!$L:$L)</f>
        <v>1</v>
      </c>
      <c r="I8" s="8">
        <f>SUMIF('3'!$G:$G,A8,'3'!$M:$M)</f>
        <v>1</v>
      </c>
      <c r="J8" s="8">
        <f>SUMIF(tareas!G:G,A8,tareas!E:E)</f>
        <v>5</v>
      </c>
      <c r="L8" s="8"/>
      <c r="M8" s="8"/>
      <c r="N8" s="8"/>
      <c r="O8" s="8"/>
      <c r="P8" s="8"/>
      <c r="Q8" s="8">
        <f t="shared" si="1"/>
        <v>0</v>
      </c>
    </row>
    <row r="9" spans="1:17">
      <c r="A9" s="8">
        <f>ganancias!A9</f>
        <v>8</v>
      </c>
      <c r="C9" s="8">
        <f t="shared" si="0"/>
        <v>35</v>
      </c>
      <c r="D9" s="32"/>
      <c r="E9" s="8">
        <f>SUMIF('1'!$G:$G,A9,'1'!$I:$I)</f>
        <v>0</v>
      </c>
      <c r="F9" s="8">
        <f>SUMIF('1'!$G:$G,A9,'1'!$J:$J)</f>
        <v>0</v>
      </c>
      <c r="G9" s="8">
        <f>SUMIF('1'!$G:$G,A9,'1'!$K:$K)</f>
        <v>0</v>
      </c>
      <c r="H9" s="8">
        <f>SUMIF('1'!$G:$G,A9,'1'!$L:$L)</f>
        <v>0</v>
      </c>
      <c r="I9" s="8">
        <f>SUMIF('1'!$G:$G,A9,'1'!$M:$M)</f>
        <v>0</v>
      </c>
      <c r="J9" s="8">
        <f>SUMIF(tareas!G:G,A9,tareas!E:E)</f>
        <v>0</v>
      </c>
      <c r="L9" s="8"/>
      <c r="M9" s="8"/>
      <c r="N9" s="8"/>
      <c r="O9" s="8"/>
      <c r="P9" s="8"/>
      <c r="Q9" s="8">
        <f t="shared" si="1"/>
        <v>0</v>
      </c>
    </row>
    <row r="10" spans="1:17">
      <c r="A10" s="8">
        <f>ganancias!A10</f>
        <v>9</v>
      </c>
      <c r="C10" s="8">
        <f t="shared" si="0"/>
        <v>35</v>
      </c>
      <c r="D10" s="32"/>
      <c r="E10" s="8">
        <f>SUMIF('1'!$G:$G,A10,'1'!$I:$I)</f>
        <v>0</v>
      </c>
      <c r="F10" s="8">
        <f>SUMIF('1'!$G:$G,A10,'1'!$J:$J)</f>
        <v>0</v>
      </c>
      <c r="G10" s="8">
        <f>SUMIF('1'!$G:$G,A10,'1'!$K:$K)</f>
        <v>0</v>
      </c>
      <c r="H10" s="8">
        <f>SUMIF('1'!$G:$G,A10,'1'!$L:$L)</f>
        <v>0</v>
      </c>
      <c r="I10" s="8">
        <f>SUMIF('1'!$G:$G,A10,'1'!$M:$M)</f>
        <v>0</v>
      </c>
      <c r="J10" s="8">
        <f>SUMIF(tareas!G:G,A10,tareas!E:E)</f>
        <v>0</v>
      </c>
      <c r="L10" s="8"/>
      <c r="M10" s="8"/>
      <c r="N10" s="8"/>
      <c r="O10" s="8"/>
      <c r="P10" s="8"/>
      <c r="Q10" s="8">
        <f t="shared" si="1"/>
        <v>0</v>
      </c>
    </row>
    <row r="11" spans="1:17">
      <c r="A11" s="8">
        <f>ganancias!A11</f>
        <v>10</v>
      </c>
      <c r="C11" s="8">
        <f t="shared" si="0"/>
        <v>35</v>
      </c>
      <c r="D11" s="32"/>
      <c r="E11" s="8">
        <f>SUMIF('1'!$G:$G,A11,'1'!$I:$I)</f>
        <v>0</v>
      </c>
      <c r="F11" s="8">
        <f>SUMIF('1'!$G:$G,A11,'1'!$J:$J)</f>
        <v>0</v>
      </c>
      <c r="G11" s="8">
        <f>SUMIF('1'!$G:$G,A11,'1'!$K:$K)</f>
        <v>0</v>
      </c>
      <c r="H11" s="8">
        <f>SUMIF('1'!$G:$G,A11,'1'!$L:$L)</f>
        <v>0</v>
      </c>
      <c r="I11" s="8">
        <f>SUMIF('1'!$G:$G,A11,'1'!$M:$M)</f>
        <v>0</v>
      </c>
      <c r="J11" s="8">
        <f>SUMIF(tareas!G:G,A11,tareas!E:E)</f>
        <v>0</v>
      </c>
      <c r="L11" s="8"/>
      <c r="M11" s="8"/>
      <c r="N11" s="8"/>
      <c r="O11" s="8"/>
      <c r="P11" s="8"/>
      <c r="Q11" s="8">
        <f t="shared" si="1"/>
        <v>0</v>
      </c>
    </row>
    <row r="12" spans="1:17">
      <c r="A12" s="8">
        <f>ganancias!A12</f>
        <v>11</v>
      </c>
      <c r="C12" s="8">
        <f t="shared" si="0"/>
        <v>35</v>
      </c>
      <c r="D12" s="32"/>
      <c r="E12" s="8">
        <f>SUMIF('1'!$G:$G,A12,'1'!$I:$I)</f>
        <v>0</v>
      </c>
      <c r="F12" s="8">
        <f>SUMIF('1'!$G:$G,A12,'1'!$J:$J)</f>
        <v>0</v>
      </c>
      <c r="G12" s="8">
        <f>SUMIF('1'!$G:$G,A12,'1'!$K:$K)</f>
        <v>0</v>
      </c>
      <c r="H12" s="8">
        <f>SUMIF('1'!$G:$G,A12,'1'!$L:$L)</f>
        <v>0</v>
      </c>
      <c r="I12" s="8">
        <f>SUMIF('1'!$G:$G,A12,'1'!$M:$M)</f>
        <v>0</v>
      </c>
      <c r="J12" s="8">
        <f>SUMIF(tareas!G:G,A12,tareas!E:E)</f>
        <v>0</v>
      </c>
      <c r="L12" s="8"/>
      <c r="M12" s="8"/>
      <c r="N12" s="8"/>
      <c r="O12" s="8"/>
      <c r="P12" s="8"/>
      <c r="Q12" s="8">
        <f t="shared" si="1"/>
        <v>0</v>
      </c>
    </row>
    <row r="14" spans="1:17">
      <c r="C14" s="7">
        <f>SUM(C2:C12)</f>
        <v>385</v>
      </c>
      <c r="E14" s="7">
        <f>SUM(E2:E12)</f>
        <v>43.5</v>
      </c>
      <c r="F14" s="7">
        <f t="shared" ref="F14:I14" si="2">SUM(F2:F12)</f>
        <v>48.5</v>
      </c>
      <c r="G14" s="7">
        <f t="shared" si="2"/>
        <v>35</v>
      </c>
      <c r="H14" s="7">
        <f t="shared" si="2"/>
        <v>43</v>
      </c>
      <c r="I14" s="7">
        <f t="shared" si="2"/>
        <v>35.5</v>
      </c>
      <c r="J14" s="7">
        <f>SUM(J2:J12)</f>
        <v>205.5</v>
      </c>
      <c r="L14" s="7">
        <f t="shared" ref="L14:Q14" si="3">SUM(L2:L12)</f>
        <v>32.426666666666669</v>
      </c>
      <c r="M14" s="7">
        <f t="shared" si="3"/>
        <v>29.926666666666666</v>
      </c>
      <c r="N14" s="7">
        <f t="shared" si="3"/>
        <v>27.813333333333333</v>
      </c>
      <c r="O14" s="7">
        <f t="shared" si="3"/>
        <v>33.623333333333335</v>
      </c>
      <c r="P14" s="7">
        <f t="shared" si="3"/>
        <v>48.459999999999994</v>
      </c>
      <c r="Q14" s="7">
        <f t="shared" si="3"/>
        <v>172.25</v>
      </c>
    </row>
    <row r="15" spans="1:17">
      <c r="J15" s="7">
        <f>J14-SUM(E14:I14)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60"/>
  <sheetViews>
    <sheetView topLeftCell="A45" zoomScaleNormal="100" workbookViewId="0">
      <selection activeCell="B49" sqref="B49"/>
    </sheetView>
  </sheetViews>
  <sheetFormatPr baseColWidth="10" defaultColWidth="11.7109375" defaultRowHeight="12.75"/>
  <cols>
    <col min="1" max="1" width="3" style="16" bestFit="1" customWidth="1"/>
    <col min="2" max="2" width="35.7109375" style="42" customWidth="1"/>
    <col min="3" max="4" width="45.7109375" style="40" customWidth="1"/>
    <col min="5" max="5" width="15.7109375" style="16" customWidth="1"/>
    <col min="6" max="6" width="15.7109375" style="15" customWidth="1"/>
    <col min="7" max="7" width="15.7109375" style="16" customWidth="1"/>
    <col min="8" max="8" width="2.7109375" style="16" customWidth="1"/>
    <col min="9" max="10" width="15.7109375" style="16" customWidth="1"/>
    <col min="11" max="1025" width="11.7109375" style="11"/>
    <col min="1026" max="16384" width="11.7109375" style="7"/>
  </cols>
  <sheetData>
    <row r="1" spans="1:1025" s="2" customFormat="1" ht="57">
      <c r="A1" s="1" t="s">
        <v>8</v>
      </c>
      <c r="B1" s="1" t="s">
        <v>9</v>
      </c>
      <c r="C1" s="13" t="s">
        <v>10</v>
      </c>
      <c r="D1" s="13" t="s">
        <v>11</v>
      </c>
      <c r="E1" s="1" t="s">
        <v>2</v>
      </c>
      <c r="F1" s="14" t="s">
        <v>3</v>
      </c>
      <c r="G1" s="1" t="s">
        <v>12</v>
      </c>
      <c r="I1" s="9" t="s">
        <v>6</v>
      </c>
      <c r="J1" s="9" t="s">
        <v>61</v>
      </c>
    </row>
    <row r="2" spans="1:1025">
      <c r="A2" s="18">
        <v>1</v>
      </c>
      <c r="B2" s="39" t="s">
        <v>13</v>
      </c>
      <c r="E2" s="19">
        <f>7.5</f>
        <v>7.5</v>
      </c>
      <c r="F2" s="15">
        <f>E2/tiempo!$J$14</f>
        <v>3.6496350364963501E-2</v>
      </c>
      <c r="G2" s="18">
        <v>1</v>
      </c>
      <c r="I2" s="15">
        <f>IF(ISBLANK(LOOKUP(A2,'1'!$A:$A,'1'!$R:$R)),0,F2)</f>
        <v>3.6496350364963501E-2</v>
      </c>
      <c r="J2" s="16">
        <f>LOOKUP(A2,'1'!$A:$A,'1'!$R:$R)</f>
        <v>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</row>
    <row r="3" spans="1:1025">
      <c r="A3" s="18">
        <v>2</v>
      </c>
      <c r="B3" s="39" t="s">
        <v>14</v>
      </c>
      <c r="E3" s="19">
        <v>5</v>
      </c>
      <c r="F3" s="15">
        <f>E3/tiempo!$J$14</f>
        <v>2.4330900243309004E-2</v>
      </c>
      <c r="G3" s="18">
        <v>1</v>
      </c>
      <c r="I3" s="15">
        <f>IF(ISBLANK(LOOKUP(A3,'1'!$A:$A,'1'!$R:$R)),0,F3)</f>
        <v>2.4330900243309004E-2</v>
      </c>
      <c r="J3" s="16">
        <f>LOOKUP(A3,'1'!$A:$A,'1'!$R:$R)</f>
        <v>1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</row>
    <row r="4" spans="1:1025" ht="25.5">
      <c r="A4" s="18">
        <v>3</v>
      </c>
      <c r="B4" s="39" t="s">
        <v>15</v>
      </c>
      <c r="E4" s="19">
        <v>5</v>
      </c>
      <c r="F4" s="15">
        <f>E4/tiempo!$J$14</f>
        <v>2.4330900243309004E-2</v>
      </c>
      <c r="G4" s="18">
        <v>1</v>
      </c>
      <c r="I4" s="15">
        <f>IF(ISBLANK(LOOKUP(A4,'1'!$A:$A,'1'!$R:$R)),0,F4)</f>
        <v>2.4330900243309004E-2</v>
      </c>
      <c r="J4" s="16">
        <f>LOOKUP(A4,'1'!$A:$A,'1'!$R:$R)</f>
        <v>1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</row>
    <row r="5" spans="1:1025">
      <c r="A5" s="18">
        <v>4</v>
      </c>
      <c r="B5" s="39" t="s">
        <v>16</v>
      </c>
      <c r="E5" s="19">
        <v>2</v>
      </c>
      <c r="F5" s="15">
        <f>E5/tiempo!$J$14</f>
        <v>9.7323600973236012E-3</v>
      </c>
      <c r="G5" s="18">
        <v>1</v>
      </c>
      <c r="I5" s="15">
        <f>IF(ISBLANK(LOOKUP(A5,'1'!$A:$A,'1'!$R:$R)),0,F5)</f>
        <v>9.7323600973236012E-3</v>
      </c>
      <c r="J5" s="16">
        <f>LOOKUP(A5,'1'!$A:$A,'1'!$R:$R)</f>
        <v>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</row>
    <row r="6" spans="1:1025" ht="25.5">
      <c r="A6" s="18">
        <v>5</v>
      </c>
      <c r="B6" s="41" t="s">
        <v>17</v>
      </c>
      <c r="E6" s="21">
        <v>0.5</v>
      </c>
      <c r="F6" s="15">
        <f>E6/tiempo!$J$14</f>
        <v>2.4330900243309003E-3</v>
      </c>
      <c r="G6" s="22">
        <v>1</v>
      </c>
      <c r="I6" s="15">
        <f>IF(ISBLANK(LOOKUP(A6,'1'!$A:$A,'1'!$R:$R)),0,F6)</f>
        <v>2.4330900243309003E-3</v>
      </c>
      <c r="J6" s="16">
        <f>LOOKUP(A6,'1'!$A:$A,'1'!$R:$R)</f>
        <v>1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</row>
    <row r="7" spans="1:1025" ht="25.5">
      <c r="A7" s="18">
        <v>6</v>
      </c>
      <c r="B7" s="41" t="s">
        <v>18</v>
      </c>
      <c r="E7" s="21">
        <v>0.5</v>
      </c>
      <c r="F7" s="15">
        <f>E7/tiempo!$J$14</f>
        <v>2.4330900243309003E-3</v>
      </c>
      <c r="G7" s="21">
        <v>1</v>
      </c>
      <c r="I7" s="15">
        <f>IF(ISBLANK(LOOKUP(A7,'1'!$A:$A,'1'!$R:$R)),0,F7)</f>
        <v>2.4330900243309003E-3</v>
      </c>
      <c r="J7" s="16">
        <f>LOOKUP(A7,'1'!$A:$A,'1'!$R:$R)</f>
        <v>1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</row>
    <row r="8" spans="1:1025" ht="25.5">
      <c r="A8" s="18">
        <v>7</v>
      </c>
      <c r="B8" s="41" t="s">
        <v>19</v>
      </c>
      <c r="E8" s="21">
        <v>0.5</v>
      </c>
      <c r="F8" s="15">
        <f>E8/tiempo!$J$14</f>
        <v>2.4330900243309003E-3</v>
      </c>
      <c r="G8" s="21">
        <v>1</v>
      </c>
      <c r="I8" s="15">
        <f>IF(ISBLANK(LOOKUP(A8,'1'!$A:$A,'1'!$R:$R)),0,F8)</f>
        <v>2.4330900243309003E-3</v>
      </c>
      <c r="J8" s="16">
        <f>LOOKUP(A8,'1'!$A:$A,'1'!$R:$R)</f>
        <v>1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</row>
    <row r="9" spans="1:1025">
      <c r="A9" s="18">
        <v>8</v>
      </c>
      <c r="B9" s="41" t="s">
        <v>20</v>
      </c>
      <c r="E9" s="21">
        <v>2</v>
      </c>
      <c r="F9" s="15">
        <f>E9/tiempo!$J$14</f>
        <v>9.7323600973236012E-3</v>
      </c>
      <c r="G9" s="21">
        <v>1</v>
      </c>
      <c r="I9" s="15">
        <f>IF(ISBLANK(LOOKUP(A9,'1'!$A:$A,'1'!$R:$R)),0,F9)</f>
        <v>9.7323600973236012E-3</v>
      </c>
      <c r="J9" s="16">
        <f>LOOKUP(A9,'1'!$A:$A,'1'!$R:$R)</f>
        <v>1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</row>
    <row r="10" spans="1:1025" ht="25.5">
      <c r="A10" s="18">
        <v>9</v>
      </c>
      <c r="B10" s="41" t="s">
        <v>21</v>
      </c>
      <c r="E10" s="21">
        <v>3</v>
      </c>
      <c r="F10" s="15">
        <f>E10/tiempo!$J$14</f>
        <v>1.4598540145985401E-2</v>
      </c>
      <c r="G10" s="21">
        <v>1</v>
      </c>
      <c r="I10" s="15">
        <f>IF(ISBLANK(LOOKUP(A10,'1'!$A:$A,'1'!$R:$R)),0,F10)</f>
        <v>1.4598540145985401E-2</v>
      </c>
      <c r="J10" s="16">
        <f>LOOKUP(A10,'1'!$A:$A,'1'!$R:$R)</f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  <c r="AMK10" s="16"/>
    </row>
    <row r="11" spans="1:1025">
      <c r="A11" s="18">
        <v>10</v>
      </c>
      <c r="B11" s="42" t="s">
        <v>62</v>
      </c>
      <c r="E11" s="21">
        <v>10</v>
      </c>
      <c r="F11" s="15">
        <f>E11/tiempo!$J$14</f>
        <v>4.8661800486618008E-2</v>
      </c>
      <c r="G11" s="21">
        <v>1</v>
      </c>
      <c r="I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</row>
    <row r="12" spans="1:1025">
      <c r="A12" s="18">
        <v>11</v>
      </c>
      <c r="B12" s="42" t="s">
        <v>63</v>
      </c>
      <c r="E12" s="16">
        <v>15</v>
      </c>
      <c r="F12" s="15">
        <f>E12/tiempo!$J$14</f>
        <v>7.2992700729927001E-2</v>
      </c>
      <c r="G12" s="16">
        <v>2</v>
      </c>
      <c r="I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</row>
    <row r="13" spans="1:1025" ht="25.5">
      <c r="A13" s="18">
        <v>12</v>
      </c>
      <c r="B13" s="41" t="s">
        <v>22</v>
      </c>
      <c r="E13" s="21">
        <v>10</v>
      </c>
      <c r="F13" s="15">
        <f>E13/tiempo!$J$14</f>
        <v>4.8661800486618008E-2</v>
      </c>
      <c r="G13" s="21">
        <v>2</v>
      </c>
      <c r="I13" s="15">
        <f>IF(ISBLANK(LOOKUP(A13,'1'!$A:$A,'1'!$R:$R)),0,F13)</f>
        <v>4.8661800486618008E-2</v>
      </c>
      <c r="J13" s="16">
        <f>LOOKUP(A13,'1'!$A:$A,'1'!$R:$R)</f>
        <v>2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</row>
    <row r="14" spans="1:1025" ht="25.5">
      <c r="A14" s="18">
        <v>13</v>
      </c>
      <c r="B14" s="41" t="s">
        <v>23</v>
      </c>
      <c r="E14" s="21">
        <v>2</v>
      </c>
      <c r="F14" s="15">
        <f>E14/tiempo!$J$14</f>
        <v>9.7323600973236012E-3</v>
      </c>
      <c r="G14" s="21">
        <v>2</v>
      </c>
      <c r="I14" s="15">
        <f>IF(ISBLANK(LOOKUP(A14,'1'!$A:$A,'1'!$R:$R)),0,F14)</f>
        <v>9.7323600973236012E-3</v>
      </c>
      <c r="J14" s="16">
        <f>LOOKUP(A14,'1'!$A:$A,'1'!$R:$R)</f>
        <v>3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  <c r="AMK14" s="16"/>
    </row>
    <row r="15" spans="1:1025" ht="25.5">
      <c r="A15" s="18">
        <v>14</v>
      </c>
      <c r="B15" s="41" t="s">
        <v>24</v>
      </c>
      <c r="E15" s="21">
        <v>2</v>
      </c>
      <c r="F15" s="15">
        <f>E15/tiempo!$J$14</f>
        <v>9.7323600973236012E-3</v>
      </c>
      <c r="G15" s="21">
        <v>2</v>
      </c>
      <c r="I15" s="15">
        <f>IF(ISBLANK(LOOKUP(A15,'1'!$A:$A,'1'!$R:$R)),0,F15)</f>
        <v>9.7323600973236012E-3</v>
      </c>
      <c r="J15" s="16">
        <f>LOOKUP(A15,'1'!$A:$A,'1'!$R:$R)</f>
        <v>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</row>
    <row r="16" spans="1:1025" ht="25.5">
      <c r="A16" s="18">
        <v>15</v>
      </c>
      <c r="B16" s="41" t="s">
        <v>25</v>
      </c>
      <c r="E16" s="21">
        <v>4</v>
      </c>
      <c r="F16" s="15">
        <f>E16/tiempo!$J$14</f>
        <v>1.9464720194647202E-2</v>
      </c>
      <c r="G16" s="21">
        <v>2</v>
      </c>
      <c r="I16" s="15">
        <f>IF(ISBLANK(LOOKUP(A16,'1'!$A:$A,'1'!$R:$R)),0,F16)</f>
        <v>1.9464720194647202E-2</v>
      </c>
      <c r="J16" s="16">
        <f>LOOKUP(A16,'1'!$A:$A,'1'!$R:$R)</f>
        <v>3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  <c r="AMK16" s="16"/>
    </row>
    <row r="17" spans="1:1025" ht="25.5">
      <c r="A17" s="18">
        <v>16</v>
      </c>
      <c r="B17" s="41" t="s">
        <v>26</v>
      </c>
      <c r="E17" s="21">
        <v>0.5</v>
      </c>
      <c r="F17" s="15">
        <f>E17/tiempo!$J$14</f>
        <v>2.4330900243309003E-3</v>
      </c>
      <c r="G17" s="21">
        <v>2</v>
      </c>
      <c r="I17" s="15">
        <f>IF(ISBLANK(LOOKUP(A17,'1'!$A:$A,'1'!$R:$R)),0,F17)</f>
        <v>2.4330900243309003E-3</v>
      </c>
      <c r="J17" s="16">
        <f>LOOKUP(A17,'1'!$A:$A,'1'!$R:$R)</f>
        <v>2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  <c r="AMK17" s="16"/>
    </row>
    <row r="18" spans="1:1025">
      <c r="A18" s="18">
        <v>17</v>
      </c>
      <c r="B18" s="41" t="s">
        <v>27</v>
      </c>
      <c r="E18" s="21">
        <v>2</v>
      </c>
      <c r="F18" s="15">
        <f>E18/tiempo!$J$14</f>
        <v>9.7323600973236012E-3</v>
      </c>
      <c r="G18" s="21">
        <v>3</v>
      </c>
      <c r="I18" s="15">
        <f>IF(ISBLANK(LOOKUP(A18,'1'!$A:$A,'1'!$R:$R)),0,F18)</f>
        <v>9.7323600973236012E-3</v>
      </c>
      <c r="J18" s="16">
        <f>LOOKUP(A18,'1'!$A:$A,'1'!$R:$R)</f>
        <v>3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  <c r="AMK18" s="16"/>
    </row>
    <row r="19" spans="1:1025" ht="25.5">
      <c r="A19" s="18">
        <v>18</v>
      </c>
      <c r="B19" s="41" t="s">
        <v>28</v>
      </c>
      <c r="E19" s="21">
        <v>10</v>
      </c>
      <c r="F19" s="15">
        <f>E19/tiempo!$J$14</f>
        <v>4.8661800486618008E-2</v>
      </c>
      <c r="G19" s="21">
        <v>3</v>
      </c>
      <c r="I19" s="15">
        <f>IF(ISBLANK(LOOKUP(A19,'1'!$A:$A,'1'!$R:$R)),0,F19)</f>
        <v>4.8661800486618008E-2</v>
      </c>
      <c r="J19" s="16">
        <f>LOOKUP(A19,'1'!$A:$A,'1'!$R:$R)</f>
        <v>3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</row>
    <row r="20" spans="1:1025" ht="25.5">
      <c r="A20" s="18">
        <v>19</v>
      </c>
      <c r="B20" s="42" t="s">
        <v>29</v>
      </c>
      <c r="E20" s="16">
        <v>2</v>
      </c>
      <c r="F20" s="15">
        <f>E20/tiempo!$J$14</f>
        <v>9.7323600973236012E-3</v>
      </c>
      <c r="G20" s="16">
        <v>3</v>
      </c>
      <c r="I20" s="15">
        <f>IF(ISBLANK(LOOKUP(A20,'1'!$A:$A,'1'!$R:$R)),0,F20)</f>
        <v>9.7323600973236012E-3</v>
      </c>
      <c r="J20" s="16">
        <f>LOOKUP(A20,'1'!$A:$A,'1'!$R:$R)</f>
        <v>3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</row>
    <row r="21" spans="1:1025">
      <c r="A21" s="18">
        <v>20</v>
      </c>
      <c r="B21" s="42" t="s">
        <v>30</v>
      </c>
      <c r="E21" s="16">
        <v>3</v>
      </c>
      <c r="F21" s="15">
        <f>E21/tiempo!$J$14</f>
        <v>1.4598540145985401E-2</v>
      </c>
      <c r="G21" s="16">
        <v>3</v>
      </c>
      <c r="I21" s="15">
        <f>IF(ISBLANK(LOOKUP(A21,'1'!$A:$A,'1'!$R:$R)),0,F21)</f>
        <v>1.4598540145985401E-2</v>
      </c>
      <c r="J21" s="16">
        <f>LOOKUP(A21,'1'!$A:$A,'1'!$R:$R)</f>
        <v>3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  <c r="AMK21" s="16"/>
    </row>
    <row r="22" spans="1:1025" ht="25.5">
      <c r="A22" s="18">
        <v>21</v>
      </c>
      <c r="B22" s="42" t="s">
        <v>31</v>
      </c>
      <c r="E22" s="16">
        <v>2</v>
      </c>
      <c r="F22" s="15">
        <f>E22/tiempo!$J$14</f>
        <v>9.7323600973236012E-3</v>
      </c>
      <c r="G22" s="16">
        <v>3</v>
      </c>
      <c r="I22" s="15">
        <f>IF(ISBLANK(LOOKUP(A22,'1'!$A:$A,'1'!$R:$R)),0,F22)</f>
        <v>9.7323600973236012E-3</v>
      </c>
      <c r="J22" s="16">
        <f>LOOKUP(A22,'1'!$A:$A,'1'!$R:$R)</f>
        <v>3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  <c r="AMK22" s="16"/>
    </row>
    <row r="23" spans="1:1025" ht="25.5">
      <c r="A23" s="18">
        <v>22</v>
      </c>
      <c r="B23" s="42" t="s">
        <v>32</v>
      </c>
      <c r="E23" s="16">
        <v>4</v>
      </c>
      <c r="F23" s="15">
        <f>E23/tiempo!$J$14</f>
        <v>1.9464720194647202E-2</v>
      </c>
      <c r="G23" s="16">
        <v>3</v>
      </c>
      <c r="I23" s="15">
        <f>IF(ISBLANK(LOOKUP(A23,'1'!$A:$A,'1'!$R:$R)),0,F23)</f>
        <v>1.9464720194647202E-2</v>
      </c>
      <c r="J23" s="16">
        <f>LOOKUP(A23,'1'!$A:$A,'1'!$R:$R)</f>
        <v>3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  <c r="AMK23" s="16"/>
    </row>
    <row r="24" spans="1:1025" ht="25.5">
      <c r="A24" s="18">
        <v>23</v>
      </c>
      <c r="B24" s="41" t="s">
        <v>33</v>
      </c>
      <c r="E24" s="16">
        <v>5</v>
      </c>
      <c r="F24" s="15">
        <f>E24/tiempo!$J$14</f>
        <v>2.4330900243309004E-2</v>
      </c>
      <c r="G24" s="16">
        <v>3</v>
      </c>
      <c r="I24" s="15">
        <f>IF(ISBLANK(LOOKUP(A24,'1'!$A:$A,'1'!$R:$R)),0,F24)</f>
        <v>2.4330900243309004E-2</v>
      </c>
      <c r="J24" s="16">
        <f>LOOKUP(A24,'1'!$A:$A,'1'!$R:$R)</f>
        <v>3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  <c r="AMK24" s="16"/>
    </row>
    <row r="25" spans="1:1025" s="36" customFormat="1" ht="12.95" customHeight="1">
      <c r="A25" s="34"/>
      <c r="B25" s="43"/>
      <c r="C25" s="44"/>
      <c r="D25" s="44"/>
      <c r="E25" s="35"/>
      <c r="F25" s="28"/>
      <c r="G25" s="35"/>
      <c r="H25" s="29"/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29"/>
      <c r="QS25" s="29"/>
      <c r="QT25" s="29"/>
      <c r="QU25" s="29"/>
      <c r="QV25" s="29"/>
      <c r="QW25" s="29"/>
      <c r="QX25" s="29"/>
      <c r="QY25" s="29"/>
      <c r="QZ25" s="29"/>
      <c r="RA25" s="29"/>
      <c r="RB25" s="29"/>
      <c r="RC25" s="29"/>
      <c r="RD25" s="29"/>
      <c r="RE25" s="29"/>
      <c r="RF25" s="29"/>
      <c r="RG25" s="29"/>
      <c r="RH25" s="29"/>
      <c r="RI25" s="29"/>
      <c r="RJ25" s="29"/>
      <c r="RK25" s="29"/>
      <c r="RL25" s="29"/>
      <c r="RM25" s="29"/>
      <c r="RN25" s="29"/>
      <c r="RO25" s="29"/>
      <c r="RP25" s="29"/>
      <c r="RQ25" s="29"/>
      <c r="RR25" s="29"/>
      <c r="RS25" s="29"/>
      <c r="RT25" s="29"/>
      <c r="RU25" s="29"/>
      <c r="RV25" s="29"/>
      <c r="RW25" s="29"/>
      <c r="RX25" s="29"/>
      <c r="RY25" s="29"/>
      <c r="RZ25" s="29"/>
      <c r="SA25" s="29"/>
      <c r="SB25" s="29"/>
      <c r="SC25" s="29"/>
      <c r="SD25" s="29"/>
      <c r="SE25" s="29"/>
      <c r="SF25" s="29"/>
      <c r="SG25" s="29"/>
      <c r="SH25" s="29"/>
      <c r="SI25" s="29"/>
      <c r="SJ25" s="29"/>
      <c r="SK25" s="29"/>
      <c r="SL25" s="29"/>
      <c r="SM25" s="29"/>
      <c r="SN25" s="29"/>
      <c r="SO25" s="29"/>
      <c r="SP25" s="29"/>
      <c r="SQ25" s="29"/>
      <c r="SR25" s="29"/>
      <c r="SS25" s="29"/>
      <c r="ST25" s="29"/>
      <c r="SU25" s="29"/>
      <c r="SV25" s="29"/>
      <c r="SW25" s="29"/>
      <c r="SX25" s="29"/>
      <c r="SY25" s="29"/>
      <c r="SZ25" s="29"/>
      <c r="TA25" s="29"/>
      <c r="TB25" s="29"/>
      <c r="TC25" s="29"/>
      <c r="TD25" s="29"/>
      <c r="TE25" s="29"/>
      <c r="TF25" s="29"/>
      <c r="TG25" s="29"/>
      <c r="TH25" s="29"/>
      <c r="TI25" s="29"/>
      <c r="TJ25" s="29"/>
      <c r="TK25" s="29"/>
      <c r="TL25" s="29"/>
      <c r="TM25" s="29"/>
      <c r="TN25" s="29"/>
      <c r="TO25" s="29"/>
      <c r="TP25" s="29"/>
      <c r="TQ25" s="29"/>
      <c r="TR25" s="29"/>
      <c r="TS25" s="29"/>
      <c r="TT25" s="29"/>
      <c r="TU25" s="29"/>
      <c r="TV25" s="29"/>
      <c r="TW25" s="29"/>
      <c r="TX25" s="29"/>
      <c r="TY25" s="29"/>
      <c r="TZ25" s="29"/>
      <c r="UA25" s="29"/>
      <c r="UB25" s="29"/>
      <c r="UC25" s="29"/>
      <c r="UD25" s="29"/>
      <c r="UE25" s="29"/>
      <c r="UF25" s="29"/>
      <c r="UG25" s="29"/>
      <c r="UH25" s="29"/>
      <c r="UI25" s="29"/>
      <c r="UJ25" s="29"/>
      <c r="UK25" s="29"/>
      <c r="UL25" s="29"/>
      <c r="UM25" s="29"/>
      <c r="UN25" s="29"/>
      <c r="UO25" s="29"/>
      <c r="UP25" s="29"/>
      <c r="UQ25" s="29"/>
      <c r="UR25" s="29"/>
      <c r="US25" s="29"/>
      <c r="UT25" s="29"/>
      <c r="UU25" s="29"/>
      <c r="UV25" s="29"/>
      <c r="UW25" s="29"/>
      <c r="UX25" s="29"/>
      <c r="UY25" s="29"/>
      <c r="UZ25" s="29"/>
      <c r="VA25" s="29"/>
      <c r="VB25" s="29"/>
      <c r="VC25" s="29"/>
      <c r="VD25" s="29"/>
      <c r="VE25" s="29"/>
      <c r="VF25" s="29"/>
      <c r="VG25" s="29"/>
      <c r="VH25" s="29"/>
      <c r="VI25" s="29"/>
      <c r="VJ25" s="29"/>
      <c r="VK25" s="29"/>
      <c r="VL25" s="29"/>
      <c r="VM25" s="29"/>
      <c r="VN25" s="29"/>
      <c r="VO25" s="29"/>
      <c r="VP25" s="29"/>
      <c r="VQ25" s="29"/>
      <c r="VR25" s="29"/>
      <c r="VS25" s="29"/>
      <c r="VT25" s="29"/>
      <c r="VU25" s="29"/>
      <c r="VV25" s="29"/>
      <c r="VW25" s="29"/>
      <c r="VX25" s="29"/>
      <c r="VY25" s="29"/>
      <c r="VZ25" s="29"/>
      <c r="WA25" s="29"/>
      <c r="WB25" s="29"/>
      <c r="WC25" s="29"/>
      <c r="WD25" s="29"/>
      <c r="WE25" s="29"/>
      <c r="WF25" s="29"/>
      <c r="WG25" s="29"/>
      <c r="WH25" s="29"/>
      <c r="WI25" s="29"/>
      <c r="WJ25" s="29"/>
      <c r="WK25" s="29"/>
      <c r="WL25" s="29"/>
      <c r="WM25" s="29"/>
      <c r="WN25" s="29"/>
      <c r="WO25" s="29"/>
      <c r="WP25" s="29"/>
      <c r="WQ25" s="29"/>
      <c r="WR25" s="29"/>
      <c r="WS25" s="29"/>
      <c r="WT25" s="29"/>
      <c r="WU25" s="29"/>
      <c r="WV25" s="29"/>
      <c r="WW25" s="29"/>
      <c r="WX25" s="29"/>
      <c r="WY25" s="29"/>
      <c r="WZ25" s="29"/>
      <c r="XA25" s="29"/>
      <c r="XB25" s="29"/>
      <c r="XC25" s="29"/>
      <c r="XD25" s="29"/>
      <c r="XE25" s="29"/>
      <c r="XF25" s="29"/>
      <c r="XG25" s="29"/>
      <c r="XH25" s="29"/>
      <c r="XI25" s="29"/>
      <c r="XJ25" s="29"/>
      <c r="XK25" s="29"/>
      <c r="XL25" s="29"/>
      <c r="XM25" s="29"/>
      <c r="XN25" s="29"/>
      <c r="XO25" s="29"/>
      <c r="XP25" s="29"/>
      <c r="XQ25" s="29"/>
      <c r="XR25" s="29"/>
      <c r="XS25" s="29"/>
      <c r="XT25" s="29"/>
      <c r="XU25" s="29"/>
      <c r="XV25" s="29"/>
      <c r="XW25" s="29"/>
      <c r="XX25" s="29"/>
      <c r="XY25" s="29"/>
      <c r="XZ25" s="29"/>
      <c r="YA25" s="29"/>
      <c r="YB25" s="29"/>
      <c r="YC25" s="29"/>
      <c r="YD25" s="29"/>
      <c r="YE25" s="29"/>
      <c r="YF25" s="29"/>
      <c r="YG25" s="29"/>
      <c r="YH25" s="29"/>
      <c r="YI25" s="29"/>
      <c r="YJ25" s="29"/>
      <c r="YK25" s="29"/>
      <c r="YL25" s="29"/>
      <c r="YM25" s="29"/>
      <c r="YN25" s="29"/>
      <c r="YO25" s="29"/>
      <c r="YP25" s="29"/>
      <c r="YQ25" s="29"/>
      <c r="YR25" s="29"/>
      <c r="YS25" s="29"/>
      <c r="YT25" s="29"/>
      <c r="YU25" s="29"/>
      <c r="YV25" s="29"/>
      <c r="YW25" s="29"/>
      <c r="YX25" s="29"/>
      <c r="YY25" s="29"/>
      <c r="YZ25" s="29"/>
      <c r="ZA25" s="29"/>
      <c r="ZB25" s="29"/>
      <c r="ZC25" s="29"/>
      <c r="ZD25" s="29"/>
      <c r="ZE25" s="29"/>
      <c r="ZF25" s="29"/>
      <c r="ZG25" s="29"/>
      <c r="ZH25" s="29"/>
      <c r="ZI25" s="29"/>
      <c r="ZJ25" s="29"/>
      <c r="ZK25" s="29"/>
      <c r="ZL25" s="29"/>
      <c r="ZM25" s="29"/>
      <c r="ZN25" s="29"/>
      <c r="ZO25" s="29"/>
      <c r="ZP25" s="29"/>
      <c r="ZQ25" s="29"/>
      <c r="ZR25" s="29"/>
      <c r="ZS25" s="29"/>
      <c r="ZT25" s="29"/>
      <c r="ZU25" s="29"/>
      <c r="ZV25" s="29"/>
      <c r="ZW25" s="29"/>
      <c r="ZX25" s="29"/>
      <c r="ZY25" s="29"/>
      <c r="ZZ25" s="29"/>
      <c r="AAA25" s="29"/>
      <c r="AAB25" s="29"/>
      <c r="AAC25" s="29"/>
      <c r="AAD25" s="29"/>
      <c r="AAE25" s="29"/>
      <c r="AAF25" s="29"/>
      <c r="AAG25" s="29"/>
      <c r="AAH25" s="29"/>
      <c r="AAI25" s="29"/>
      <c r="AAJ25" s="29"/>
      <c r="AAK25" s="29"/>
      <c r="AAL25" s="29"/>
      <c r="AAM25" s="29"/>
      <c r="AAN25" s="29"/>
      <c r="AAO25" s="29"/>
      <c r="AAP25" s="29"/>
      <c r="AAQ25" s="29"/>
      <c r="AAR25" s="29"/>
      <c r="AAS25" s="29"/>
      <c r="AAT25" s="29"/>
      <c r="AAU25" s="29"/>
      <c r="AAV25" s="29"/>
      <c r="AAW25" s="29"/>
      <c r="AAX25" s="29"/>
      <c r="AAY25" s="29"/>
      <c r="AAZ25" s="29"/>
      <c r="ABA25" s="29"/>
      <c r="ABB25" s="29"/>
      <c r="ABC25" s="29"/>
      <c r="ABD25" s="29"/>
      <c r="ABE25" s="29"/>
      <c r="ABF25" s="29"/>
      <c r="ABG25" s="29"/>
      <c r="ABH25" s="29"/>
      <c r="ABI25" s="29"/>
      <c r="ABJ25" s="29"/>
      <c r="ABK25" s="29"/>
      <c r="ABL25" s="29"/>
      <c r="ABM25" s="29"/>
      <c r="ABN25" s="29"/>
      <c r="ABO25" s="29"/>
      <c r="ABP25" s="29"/>
      <c r="ABQ25" s="29"/>
      <c r="ABR25" s="29"/>
      <c r="ABS25" s="29"/>
      <c r="ABT25" s="29"/>
      <c r="ABU25" s="29"/>
      <c r="ABV25" s="29"/>
      <c r="ABW25" s="29"/>
      <c r="ABX25" s="29"/>
      <c r="ABY25" s="29"/>
      <c r="ABZ25" s="29"/>
      <c r="ACA25" s="29"/>
      <c r="ACB25" s="29"/>
      <c r="ACC25" s="29"/>
      <c r="ACD25" s="29"/>
      <c r="ACE25" s="29"/>
      <c r="ACF25" s="29"/>
      <c r="ACG25" s="29"/>
      <c r="ACH25" s="29"/>
      <c r="ACI25" s="29"/>
      <c r="ACJ25" s="29"/>
      <c r="ACK25" s="29"/>
      <c r="ACL25" s="29"/>
      <c r="ACM25" s="29"/>
      <c r="ACN25" s="29"/>
      <c r="ACO25" s="29"/>
      <c r="ACP25" s="29"/>
      <c r="ACQ25" s="29"/>
      <c r="ACR25" s="29"/>
      <c r="ACS25" s="29"/>
      <c r="ACT25" s="29"/>
      <c r="ACU25" s="29"/>
      <c r="ACV25" s="29"/>
      <c r="ACW25" s="29"/>
      <c r="ACX25" s="29"/>
      <c r="ACY25" s="29"/>
      <c r="ACZ25" s="29"/>
      <c r="ADA25" s="29"/>
      <c r="ADB25" s="29"/>
      <c r="ADC25" s="29"/>
      <c r="ADD25" s="29"/>
      <c r="ADE25" s="29"/>
      <c r="ADF25" s="29"/>
      <c r="ADG25" s="29"/>
      <c r="ADH25" s="29"/>
      <c r="ADI25" s="29"/>
      <c r="ADJ25" s="29"/>
      <c r="ADK25" s="29"/>
      <c r="ADL25" s="29"/>
      <c r="ADM25" s="29"/>
      <c r="ADN25" s="29"/>
      <c r="ADO25" s="29"/>
      <c r="ADP25" s="29"/>
      <c r="ADQ25" s="29"/>
      <c r="ADR25" s="29"/>
      <c r="ADS25" s="29"/>
      <c r="ADT25" s="29"/>
      <c r="ADU25" s="29"/>
      <c r="ADV25" s="29"/>
      <c r="ADW25" s="29"/>
      <c r="ADX25" s="29"/>
      <c r="ADY25" s="29"/>
      <c r="ADZ25" s="29"/>
      <c r="AEA25" s="29"/>
      <c r="AEB25" s="29"/>
      <c r="AEC25" s="29"/>
      <c r="AED25" s="29"/>
      <c r="AEE25" s="29"/>
      <c r="AEF25" s="29"/>
      <c r="AEG25" s="29"/>
      <c r="AEH25" s="29"/>
      <c r="AEI25" s="29"/>
      <c r="AEJ25" s="29"/>
      <c r="AEK25" s="29"/>
      <c r="AEL25" s="29"/>
      <c r="AEM25" s="29"/>
      <c r="AEN25" s="29"/>
      <c r="AEO25" s="29"/>
      <c r="AEP25" s="29"/>
      <c r="AEQ25" s="29"/>
      <c r="AER25" s="29"/>
      <c r="AES25" s="29"/>
      <c r="AET25" s="29"/>
      <c r="AEU25" s="29"/>
      <c r="AEV25" s="29"/>
      <c r="AEW25" s="29"/>
      <c r="AEX25" s="29"/>
      <c r="AEY25" s="29"/>
      <c r="AEZ25" s="29"/>
      <c r="AFA25" s="29"/>
      <c r="AFB25" s="29"/>
      <c r="AFC25" s="29"/>
      <c r="AFD25" s="29"/>
      <c r="AFE25" s="29"/>
      <c r="AFF25" s="29"/>
      <c r="AFG25" s="29"/>
      <c r="AFH25" s="29"/>
      <c r="AFI25" s="29"/>
      <c r="AFJ25" s="29"/>
      <c r="AFK25" s="29"/>
      <c r="AFL25" s="29"/>
      <c r="AFM25" s="29"/>
      <c r="AFN25" s="29"/>
      <c r="AFO25" s="29"/>
      <c r="AFP25" s="29"/>
      <c r="AFQ25" s="29"/>
      <c r="AFR25" s="29"/>
      <c r="AFS25" s="29"/>
      <c r="AFT25" s="29"/>
      <c r="AFU25" s="29"/>
      <c r="AFV25" s="29"/>
      <c r="AFW25" s="29"/>
      <c r="AFX25" s="29"/>
      <c r="AFY25" s="29"/>
      <c r="AFZ25" s="29"/>
      <c r="AGA25" s="29"/>
      <c r="AGB25" s="29"/>
      <c r="AGC25" s="29"/>
      <c r="AGD25" s="29"/>
      <c r="AGE25" s="29"/>
      <c r="AGF25" s="29"/>
      <c r="AGG25" s="29"/>
      <c r="AGH25" s="29"/>
      <c r="AGI25" s="29"/>
      <c r="AGJ25" s="29"/>
      <c r="AGK25" s="29"/>
      <c r="AGL25" s="29"/>
      <c r="AGM25" s="29"/>
      <c r="AGN25" s="29"/>
      <c r="AGO25" s="29"/>
      <c r="AGP25" s="29"/>
      <c r="AGQ25" s="29"/>
      <c r="AGR25" s="29"/>
      <c r="AGS25" s="29"/>
      <c r="AGT25" s="29"/>
      <c r="AGU25" s="29"/>
      <c r="AGV25" s="29"/>
      <c r="AGW25" s="29"/>
      <c r="AGX25" s="29"/>
      <c r="AGY25" s="29"/>
      <c r="AGZ25" s="29"/>
      <c r="AHA25" s="29"/>
      <c r="AHB25" s="29"/>
      <c r="AHC25" s="29"/>
      <c r="AHD25" s="29"/>
      <c r="AHE25" s="29"/>
      <c r="AHF25" s="29"/>
      <c r="AHG25" s="29"/>
      <c r="AHH25" s="29"/>
      <c r="AHI25" s="29"/>
      <c r="AHJ25" s="29"/>
      <c r="AHK25" s="29"/>
      <c r="AHL25" s="29"/>
      <c r="AHM25" s="29"/>
      <c r="AHN25" s="29"/>
      <c r="AHO25" s="29"/>
      <c r="AHP25" s="29"/>
      <c r="AHQ25" s="29"/>
      <c r="AHR25" s="29"/>
      <c r="AHS25" s="29"/>
      <c r="AHT25" s="29"/>
      <c r="AHU25" s="29"/>
      <c r="AHV25" s="29"/>
      <c r="AHW25" s="29"/>
      <c r="AHX25" s="29"/>
      <c r="AHY25" s="29"/>
      <c r="AHZ25" s="29"/>
      <c r="AIA25" s="29"/>
      <c r="AIB25" s="29"/>
      <c r="AIC25" s="29"/>
      <c r="AID25" s="29"/>
      <c r="AIE25" s="29"/>
      <c r="AIF25" s="29"/>
      <c r="AIG25" s="29"/>
      <c r="AIH25" s="29"/>
      <c r="AII25" s="29"/>
      <c r="AIJ25" s="29"/>
      <c r="AIK25" s="29"/>
      <c r="AIL25" s="29"/>
      <c r="AIM25" s="29"/>
      <c r="AIN25" s="29"/>
      <c r="AIO25" s="29"/>
      <c r="AIP25" s="29"/>
      <c r="AIQ25" s="29"/>
      <c r="AIR25" s="29"/>
      <c r="AIS25" s="29"/>
      <c r="AIT25" s="29"/>
      <c r="AIU25" s="29"/>
      <c r="AIV25" s="29"/>
      <c r="AIW25" s="29"/>
      <c r="AIX25" s="29"/>
      <c r="AIY25" s="29"/>
      <c r="AIZ25" s="29"/>
      <c r="AJA25" s="29"/>
      <c r="AJB25" s="29"/>
      <c r="AJC25" s="29"/>
      <c r="AJD25" s="29"/>
      <c r="AJE25" s="29"/>
      <c r="AJF25" s="29"/>
      <c r="AJG25" s="29"/>
      <c r="AJH25" s="29"/>
      <c r="AJI25" s="29"/>
      <c r="AJJ25" s="29"/>
      <c r="AJK25" s="29"/>
      <c r="AJL25" s="29"/>
      <c r="AJM25" s="29"/>
      <c r="AJN25" s="29"/>
      <c r="AJO25" s="29"/>
      <c r="AJP25" s="29"/>
      <c r="AJQ25" s="29"/>
      <c r="AJR25" s="29"/>
      <c r="AJS25" s="29"/>
      <c r="AJT25" s="29"/>
      <c r="AJU25" s="29"/>
      <c r="AJV25" s="29"/>
      <c r="AJW25" s="29"/>
      <c r="AJX25" s="29"/>
      <c r="AJY25" s="29"/>
      <c r="AJZ25" s="29"/>
      <c r="AKA25" s="29"/>
      <c r="AKB25" s="29"/>
      <c r="AKC25" s="29"/>
      <c r="AKD25" s="29"/>
      <c r="AKE25" s="29"/>
      <c r="AKF25" s="29"/>
      <c r="AKG25" s="29"/>
      <c r="AKH25" s="29"/>
      <c r="AKI25" s="29"/>
      <c r="AKJ25" s="29"/>
      <c r="AKK25" s="29"/>
      <c r="AKL25" s="29"/>
      <c r="AKM25" s="29"/>
      <c r="AKN25" s="29"/>
      <c r="AKO25" s="29"/>
      <c r="AKP25" s="29"/>
      <c r="AKQ25" s="29"/>
      <c r="AKR25" s="29"/>
      <c r="AKS25" s="29"/>
      <c r="AKT25" s="29"/>
      <c r="AKU25" s="29"/>
      <c r="AKV25" s="29"/>
      <c r="AKW25" s="29"/>
      <c r="AKX25" s="29"/>
      <c r="AKY25" s="29"/>
      <c r="AKZ25" s="29"/>
      <c r="ALA25" s="29"/>
      <c r="ALB25" s="29"/>
      <c r="ALC25" s="29"/>
      <c r="ALD25" s="29"/>
      <c r="ALE25" s="29"/>
      <c r="ALF25" s="29"/>
      <c r="ALG25" s="29"/>
      <c r="ALH25" s="29"/>
      <c r="ALI25" s="29"/>
      <c r="ALJ25" s="29"/>
      <c r="ALK25" s="29"/>
      <c r="ALL25" s="29"/>
      <c r="ALM25" s="29"/>
      <c r="ALN25" s="29"/>
      <c r="ALO25" s="29"/>
      <c r="ALP25" s="29"/>
      <c r="ALQ25" s="29"/>
      <c r="ALR25" s="29"/>
      <c r="ALS25" s="29"/>
      <c r="ALT25" s="29"/>
      <c r="ALU25" s="29"/>
      <c r="ALV25" s="29"/>
      <c r="ALW25" s="29"/>
      <c r="ALX25" s="29"/>
      <c r="ALY25" s="29"/>
      <c r="ALZ25" s="29"/>
      <c r="AMA25" s="29"/>
      <c r="AMB25" s="29"/>
      <c r="AMC25" s="29"/>
      <c r="AMD25" s="29"/>
      <c r="AME25" s="29"/>
      <c r="AMF25" s="29"/>
      <c r="AMG25" s="29"/>
      <c r="AMH25" s="29"/>
      <c r="AMI25" s="29"/>
      <c r="AMJ25" s="29"/>
      <c r="AMK25" s="29"/>
    </row>
    <row r="26" spans="1:1025">
      <c r="A26" s="18">
        <v>24</v>
      </c>
      <c r="B26" s="41" t="s">
        <v>34</v>
      </c>
      <c r="E26" s="16">
        <v>5</v>
      </c>
      <c r="F26" s="15">
        <f>E26/tiempo!$J$14</f>
        <v>2.4330900243309004E-2</v>
      </c>
      <c r="G26" s="16">
        <v>4</v>
      </c>
      <c r="I26" s="15">
        <f>IF(ISBLANK(LOOKUP(A26,'2'!$A:$A,'2'!$R:$R)),0,F26)</f>
        <v>2.4330900243309004E-2</v>
      </c>
      <c r="J26" s="16">
        <f>LOOKUP(A26,'2'!$A:$A,'2'!$R:$R)</f>
        <v>4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  <c r="AMK26" s="16"/>
    </row>
    <row r="27" spans="1:1025" ht="25.5">
      <c r="A27" s="18">
        <v>25</v>
      </c>
      <c r="B27" s="42" t="s">
        <v>35</v>
      </c>
      <c r="E27" s="16">
        <v>5</v>
      </c>
      <c r="F27" s="15">
        <f>E27/tiempo!$J$14</f>
        <v>2.4330900243309004E-2</v>
      </c>
      <c r="G27" s="16">
        <v>4</v>
      </c>
      <c r="I27" s="15">
        <f>IF(ISBLANK(LOOKUP(A27,'2'!$A:$A,'2'!$R:$R)),0,F27)</f>
        <v>2.4330900243309004E-2</v>
      </c>
      <c r="J27" s="16">
        <f>LOOKUP(A27,'2'!$A:$A,'2'!$R:$R)</f>
        <v>4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  <c r="AMK27" s="16"/>
    </row>
    <row r="28" spans="1:1025">
      <c r="A28" s="18">
        <v>26</v>
      </c>
      <c r="B28" s="42" t="s">
        <v>36</v>
      </c>
      <c r="E28" s="16">
        <v>2</v>
      </c>
      <c r="F28" s="15">
        <f>E28/tiempo!$J$14</f>
        <v>9.7323600973236012E-3</v>
      </c>
      <c r="G28" s="16">
        <v>4</v>
      </c>
      <c r="I28" s="15">
        <f>IF(ISBLANK(LOOKUP(A28,'2'!$A:$A,'2'!$R:$R)),0,F28)</f>
        <v>9.7323600973236012E-3</v>
      </c>
      <c r="J28" s="16">
        <f>LOOKUP(A28,'2'!$A:$A,'2'!$R:$R)</f>
        <v>4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</row>
    <row r="29" spans="1:1025" ht="25.5">
      <c r="A29" s="18">
        <v>27</v>
      </c>
      <c r="B29" s="42" t="s">
        <v>37</v>
      </c>
      <c r="E29" s="16">
        <v>0.5</v>
      </c>
      <c r="F29" s="15">
        <f>E29/tiempo!$J$14</f>
        <v>2.4330900243309003E-3</v>
      </c>
      <c r="G29" s="16">
        <v>4</v>
      </c>
      <c r="I29" s="15">
        <f>IF(ISBLANK(LOOKUP(A29,'2'!$A:$A,'2'!$R:$R)),0,F29)</f>
        <v>2.4330900243309003E-3</v>
      </c>
      <c r="J29" s="16">
        <f>LOOKUP(A29,'2'!$A:$A,'2'!$R:$R)</f>
        <v>5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</row>
    <row r="30" spans="1:1025" ht="25.5">
      <c r="A30" s="18">
        <v>28</v>
      </c>
      <c r="B30" s="42" t="s">
        <v>38</v>
      </c>
      <c r="E30" s="16">
        <f>7.5</f>
        <v>7.5</v>
      </c>
      <c r="F30" s="15">
        <f>E30/tiempo!$J$14</f>
        <v>3.6496350364963501E-2</v>
      </c>
      <c r="G30" s="16">
        <v>4</v>
      </c>
      <c r="I30" s="15">
        <f>IF(ISBLANK(LOOKUP(A30,'2'!$A:$A,'2'!$R:$R)),0,F30)</f>
        <v>3.6496350364963501E-2</v>
      </c>
      <c r="J30" s="16">
        <f>LOOKUP(A30,'2'!$A:$A,'2'!$R:$R)</f>
        <v>4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</row>
    <row r="31" spans="1:1025" ht="25.5">
      <c r="A31" s="18">
        <v>29</v>
      </c>
      <c r="B31" s="42" t="s">
        <v>39</v>
      </c>
      <c r="E31" s="16">
        <v>0.5</v>
      </c>
      <c r="F31" s="15">
        <f>E31/tiempo!$J$14</f>
        <v>2.4330900243309003E-3</v>
      </c>
      <c r="G31" s="16">
        <v>4</v>
      </c>
      <c r="I31" s="15">
        <f>IF(ISBLANK(LOOKUP(A31,'2'!$A:$A,'2'!$R:$R)),0,F31)</f>
        <v>2.4330900243309003E-3</v>
      </c>
      <c r="J31" s="16">
        <f>LOOKUP(A31,'2'!$A:$A,'2'!$R:$R)</f>
        <v>4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  <c r="AMK31" s="16"/>
    </row>
    <row r="32" spans="1:1025">
      <c r="A32" s="18">
        <v>30</v>
      </c>
      <c r="B32" s="42" t="s">
        <v>40</v>
      </c>
      <c r="E32" s="16">
        <v>2</v>
      </c>
      <c r="F32" s="15">
        <f>E32/tiempo!$J$14</f>
        <v>9.7323600973236012E-3</v>
      </c>
      <c r="G32" s="16">
        <v>4</v>
      </c>
      <c r="I32" s="15">
        <f>IF(ISBLANK(LOOKUP(A32,'2'!$A:$A,'2'!$R:$R)),0,F32)</f>
        <v>9.7323600973236012E-3</v>
      </c>
      <c r="J32" s="16">
        <f>LOOKUP(A32,'2'!$A:$A,'2'!$R:$R)</f>
        <v>4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  <c r="AMK32" s="16"/>
    </row>
    <row r="33" spans="1:1025" ht="25.5">
      <c r="A33" s="18">
        <v>31</v>
      </c>
      <c r="B33" s="42" t="s">
        <v>41</v>
      </c>
      <c r="E33" s="16">
        <v>3</v>
      </c>
      <c r="F33" s="15">
        <f>E33/tiempo!$J$14</f>
        <v>1.4598540145985401E-2</v>
      </c>
      <c r="G33" s="16">
        <v>4</v>
      </c>
      <c r="I33" s="15">
        <f>IF(ISBLANK(LOOKUP(A33,'2'!$A:$A,'2'!$R:$R)),0,F33)</f>
        <v>1.4598540145985401E-2</v>
      </c>
      <c r="J33" s="16">
        <f>LOOKUP(A33,'2'!$A:$A,'2'!$R:$R)</f>
        <v>4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  <c r="AMK33" s="16"/>
    </row>
    <row r="34" spans="1:1025" ht="25.5">
      <c r="A34" s="18">
        <v>32</v>
      </c>
      <c r="B34" s="42" t="s">
        <v>42</v>
      </c>
      <c r="E34" s="16">
        <v>5</v>
      </c>
      <c r="F34" s="15">
        <f>E34/tiempo!$J$14</f>
        <v>2.4330900243309004E-2</v>
      </c>
      <c r="G34" s="16">
        <v>4</v>
      </c>
      <c r="I34" s="15">
        <f>IF(ISBLANK(LOOKUP(A34,'2'!$A:$A,'2'!$R:$R)),0,F34)</f>
        <v>2.4330900243309004E-2</v>
      </c>
      <c r="J34" s="16">
        <f>LOOKUP(A34,'2'!$A:$A,'2'!$R:$R)</f>
        <v>5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  <c r="AMK34" s="16"/>
    </row>
    <row r="35" spans="1:1025" ht="25.5">
      <c r="A35" s="18">
        <v>33</v>
      </c>
      <c r="B35" s="42" t="s">
        <v>43</v>
      </c>
      <c r="E35" s="16">
        <v>0.5</v>
      </c>
      <c r="F35" s="15">
        <f>E35/tiempo!$J$14</f>
        <v>2.4330900243309003E-3</v>
      </c>
      <c r="G35" s="16">
        <v>4</v>
      </c>
      <c r="I35" s="15">
        <f>IF(ISBLANK(LOOKUP(A35,'2'!$A:$A,'2'!$R:$R)),0,F35)</f>
        <v>2.4330900243309003E-3</v>
      </c>
      <c r="J35" s="16">
        <f>LOOKUP(A35,'2'!$A:$A,'2'!$R:$R)</f>
        <v>5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  <c r="AMK35" s="16"/>
    </row>
    <row r="36" spans="1:1025" ht="25.5">
      <c r="A36" s="18">
        <v>34</v>
      </c>
      <c r="B36" s="42" t="s">
        <v>44</v>
      </c>
      <c r="E36" s="16">
        <v>1</v>
      </c>
      <c r="F36" s="15">
        <f>E36/tiempo!$J$14</f>
        <v>4.8661800486618006E-3</v>
      </c>
      <c r="G36" s="16">
        <v>4</v>
      </c>
      <c r="I36" s="15">
        <f>IF(ISBLANK(LOOKUP(A36,'2'!$A:$A,'2'!$R:$R)),0,F36)</f>
        <v>4.8661800486618006E-3</v>
      </c>
      <c r="J36" s="16">
        <f>LOOKUP(A36,'2'!$A:$A,'2'!$R:$R)</f>
        <v>5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</row>
    <row r="37" spans="1:1025" ht="25.5">
      <c r="A37" s="18">
        <v>35</v>
      </c>
      <c r="B37" s="42" t="s">
        <v>45</v>
      </c>
      <c r="E37" s="16">
        <v>3</v>
      </c>
      <c r="F37" s="15">
        <f>E37/tiempo!$J$14</f>
        <v>1.4598540145985401E-2</v>
      </c>
      <c r="G37" s="16">
        <v>4</v>
      </c>
      <c r="I37" s="15">
        <f>IF(ISBLANK(LOOKUP(A37,'2'!$A:$A,'2'!$R:$R)),0,F37)</f>
        <v>1.4598540145985401E-2</v>
      </c>
      <c r="J37" s="16">
        <f>LOOKUP(A37,'2'!$A:$A,'2'!$R:$R)</f>
        <v>5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  <c r="OD37" s="16"/>
      <c r="OE37" s="16"/>
      <c r="OF37" s="16"/>
      <c r="OG37" s="16"/>
      <c r="OH37" s="16"/>
      <c r="OI37" s="16"/>
      <c r="OJ37" s="16"/>
      <c r="OK37" s="16"/>
      <c r="OL37" s="16"/>
      <c r="OM37" s="16"/>
      <c r="ON37" s="16"/>
      <c r="OO37" s="16"/>
      <c r="OP37" s="16"/>
      <c r="OQ37" s="16"/>
      <c r="OR37" s="16"/>
      <c r="OS37" s="16"/>
      <c r="OT37" s="16"/>
      <c r="OU37" s="16"/>
      <c r="OV37" s="16"/>
      <c r="OW37" s="16"/>
      <c r="OX37" s="16"/>
      <c r="OY37" s="16"/>
      <c r="OZ37" s="16"/>
      <c r="PA37" s="16"/>
      <c r="PB37" s="16"/>
      <c r="PC37" s="16"/>
      <c r="PD37" s="16"/>
      <c r="PE37" s="16"/>
      <c r="PF37" s="16"/>
      <c r="PG37" s="16"/>
      <c r="PH37" s="16"/>
      <c r="PI37" s="16"/>
      <c r="PJ37" s="16"/>
      <c r="PK37" s="16"/>
      <c r="PL37" s="16"/>
      <c r="PM37" s="16"/>
      <c r="PN37" s="16"/>
      <c r="PO37" s="16"/>
      <c r="PP37" s="16"/>
      <c r="PQ37" s="16"/>
      <c r="PR37" s="16"/>
      <c r="PS37" s="16"/>
      <c r="PT37" s="16"/>
      <c r="PU37" s="16"/>
      <c r="PV37" s="16"/>
      <c r="PW37" s="16"/>
      <c r="PX37" s="16"/>
      <c r="PY37" s="16"/>
      <c r="PZ37" s="16"/>
      <c r="QA37" s="16"/>
      <c r="QB37" s="16"/>
      <c r="QC37" s="16"/>
      <c r="QD37" s="16"/>
      <c r="QE37" s="16"/>
      <c r="QF37" s="16"/>
      <c r="QG37" s="16"/>
      <c r="QH37" s="16"/>
      <c r="QI37" s="16"/>
      <c r="QJ37" s="16"/>
      <c r="QK37" s="16"/>
      <c r="QL37" s="16"/>
      <c r="QM37" s="16"/>
      <c r="QN37" s="16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6"/>
      <c r="RT37" s="16"/>
      <c r="RU37" s="16"/>
      <c r="RV37" s="16"/>
      <c r="RW37" s="16"/>
      <c r="RX37" s="16"/>
      <c r="RY37" s="16"/>
      <c r="RZ37" s="16"/>
      <c r="SA37" s="16"/>
      <c r="SB37" s="16"/>
      <c r="SC37" s="16"/>
      <c r="SD37" s="16"/>
      <c r="SE37" s="16"/>
      <c r="SF37" s="16"/>
      <c r="SG37" s="16"/>
      <c r="SH37" s="16"/>
      <c r="SI37" s="16"/>
      <c r="SJ37" s="16"/>
      <c r="SK37" s="16"/>
      <c r="SL37" s="16"/>
      <c r="SM37" s="16"/>
      <c r="SN37" s="16"/>
      <c r="SO37" s="16"/>
      <c r="SP37" s="16"/>
      <c r="SQ37" s="16"/>
      <c r="SR37" s="16"/>
      <c r="SS37" s="16"/>
      <c r="ST37" s="16"/>
      <c r="SU37" s="16"/>
      <c r="SV37" s="16"/>
      <c r="SW37" s="16"/>
      <c r="SX37" s="16"/>
      <c r="SY37" s="16"/>
      <c r="SZ37" s="16"/>
      <c r="TA37" s="16"/>
      <c r="TB37" s="16"/>
      <c r="TC37" s="16"/>
      <c r="TD37" s="16"/>
      <c r="TE37" s="16"/>
      <c r="TF37" s="16"/>
      <c r="TG37" s="16"/>
      <c r="TH37" s="16"/>
      <c r="TI37" s="16"/>
      <c r="TJ37" s="16"/>
      <c r="TK37" s="16"/>
      <c r="TL37" s="16"/>
      <c r="TM37" s="16"/>
      <c r="TN37" s="16"/>
      <c r="TO37" s="16"/>
      <c r="TP37" s="16"/>
      <c r="TQ37" s="16"/>
      <c r="TR37" s="16"/>
      <c r="TS37" s="16"/>
      <c r="TT37" s="16"/>
      <c r="TU37" s="16"/>
      <c r="TV37" s="16"/>
      <c r="TW37" s="16"/>
      <c r="TX37" s="16"/>
      <c r="TY37" s="16"/>
      <c r="TZ37" s="16"/>
      <c r="UA37" s="16"/>
      <c r="UB37" s="16"/>
      <c r="UC37" s="16"/>
      <c r="UD37" s="16"/>
      <c r="UE37" s="16"/>
      <c r="UF37" s="16"/>
      <c r="UG37" s="16"/>
      <c r="UH37" s="16"/>
      <c r="UI37" s="16"/>
      <c r="UJ37" s="16"/>
      <c r="UK37" s="16"/>
      <c r="UL37" s="16"/>
      <c r="UM37" s="16"/>
      <c r="UN37" s="16"/>
      <c r="UO37" s="16"/>
      <c r="UP37" s="16"/>
      <c r="UQ37" s="16"/>
      <c r="UR37" s="16"/>
      <c r="US37" s="16"/>
      <c r="UT37" s="16"/>
      <c r="UU37" s="16"/>
      <c r="UV37" s="16"/>
      <c r="UW37" s="16"/>
      <c r="UX37" s="16"/>
      <c r="UY37" s="16"/>
      <c r="UZ37" s="16"/>
      <c r="VA37" s="16"/>
      <c r="VB37" s="16"/>
      <c r="VC37" s="16"/>
      <c r="VD37" s="16"/>
      <c r="VE37" s="16"/>
      <c r="VF37" s="16"/>
      <c r="VG37" s="16"/>
      <c r="VH37" s="16"/>
      <c r="VI37" s="16"/>
      <c r="VJ37" s="16"/>
      <c r="VK37" s="16"/>
      <c r="VL37" s="16"/>
      <c r="VM37" s="16"/>
      <c r="VN37" s="16"/>
      <c r="VO37" s="16"/>
      <c r="VP37" s="16"/>
      <c r="VQ37" s="16"/>
      <c r="VR37" s="16"/>
      <c r="VS37" s="16"/>
      <c r="VT37" s="16"/>
      <c r="VU37" s="16"/>
      <c r="VV37" s="16"/>
      <c r="VW37" s="16"/>
      <c r="VX37" s="16"/>
      <c r="VY37" s="16"/>
      <c r="VZ37" s="16"/>
      <c r="WA37" s="16"/>
      <c r="WB37" s="16"/>
      <c r="WC37" s="16"/>
      <c r="WD37" s="16"/>
      <c r="WE37" s="16"/>
      <c r="WF37" s="16"/>
      <c r="WG37" s="16"/>
      <c r="WH37" s="16"/>
      <c r="WI37" s="16"/>
      <c r="WJ37" s="16"/>
      <c r="WK37" s="16"/>
      <c r="WL37" s="16"/>
      <c r="WM37" s="16"/>
      <c r="WN37" s="16"/>
      <c r="WO37" s="16"/>
      <c r="WP37" s="16"/>
      <c r="WQ37" s="16"/>
      <c r="WR37" s="16"/>
      <c r="WS37" s="16"/>
      <c r="WT37" s="16"/>
      <c r="WU37" s="16"/>
      <c r="WV37" s="16"/>
      <c r="WW37" s="16"/>
      <c r="WX37" s="16"/>
      <c r="WY37" s="16"/>
      <c r="WZ37" s="16"/>
      <c r="XA37" s="16"/>
      <c r="XB37" s="16"/>
      <c r="XC37" s="16"/>
      <c r="XD37" s="16"/>
      <c r="XE37" s="16"/>
      <c r="XF37" s="16"/>
      <c r="XG37" s="16"/>
      <c r="XH37" s="16"/>
      <c r="XI37" s="16"/>
      <c r="XJ37" s="16"/>
      <c r="XK37" s="16"/>
      <c r="XL37" s="16"/>
      <c r="XM37" s="16"/>
      <c r="XN37" s="16"/>
      <c r="XO37" s="16"/>
      <c r="XP37" s="16"/>
      <c r="XQ37" s="16"/>
      <c r="XR37" s="16"/>
      <c r="XS37" s="16"/>
      <c r="XT37" s="16"/>
      <c r="XU37" s="16"/>
      <c r="XV37" s="16"/>
      <c r="XW37" s="16"/>
      <c r="XX37" s="16"/>
      <c r="XY37" s="16"/>
      <c r="XZ37" s="16"/>
      <c r="YA37" s="16"/>
      <c r="YB37" s="16"/>
      <c r="YC37" s="16"/>
      <c r="YD37" s="16"/>
      <c r="YE37" s="16"/>
      <c r="YF37" s="16"/>
      <c r="YG37" s="16"/>
      <c r="YH37" s="16"/>
      <c r="YI37" s="16"/>
      <c r="YJ37" s="16"/>
      <c r="YK37" s="16"/>
      <c r="YL37" s="16"/>
      <c r="YM37" s="16"/>
      <c r="YN37" s="16"/>
      <c r="YO37" s="16"/>
      <c r="YP37" s="16"/>
      <c r="YQ37" s="16"/>
      <c r="YR37" s="16"/>
      <c r="YS37" s="16"/>
      <c r="YT37" s="16"/>
      <c r="YU37" s="16"/>
      <c r="YV37" s="16"/>
      <c r="YW37" s="16"/>
      <c r="YX37" s="16"/>
      <c r="YY37" s="16"/>
      <c r="YZ37" s="16"/>
      <c r="ZA37" s="16"/>
      <c r="ZB37" s="16"/>
      <c r="ZC37" s="16"/>
      <c r="ZD37" s="16"/>
      <c r="ZE37" s="16"/>
      <c r="ZF37" s="16"/>
      <c r="ZG37" s="16"/>
      <c r="ZH37" s="16"/>
      <c r="ZI37" s="16"/>
      <c r="ZJ37" s="16"/>
      <c r="ZK37" s="16"/>
      <c r="ZL37" s="16"/>
      <c r="ZM37" s="16"/>
      <c r="ZN37" s="16"/>
      <c r="ZO37" s="16"/>
      <c r="ZP37" s="16"/>
      <c r="ZQ37" s="16"/>
      <c r="ZR37" s="16"/>
      <c r="ZS37" s="16"/>
      <c r="ZT37" s="16"/>
      <c r="ZU37" s="16"/>
      <c r="ZV37" s="16"/>
      <c r="ZW37" s="16"/>
      <c r="ZX37" s="16"/>
      <c r="ZY37" s="16"/>
      <c r="ZZ37" s="16"/>
      <c r="AAA37" s="16"/>
      <c r="AAB37" s="16"/>
      <c r="AAC37" s="16"/>
      <c r="AAD37" s="16"/>
      <c r="AAE37" s="16"/>
      <c r="AAF37" s="16"/>
      <c r="AAG37" s="16"/>
      <c r="AAH37" s="16"/>
      <c r="AAI37" s="16"/>
      <c r="AAJ37" s="16"/>
      <c r="AAK37" s="16"/>
      <c r="AAL37" s="16"/>
      <c r="AAM37" s="16"/>
      <c r="AAN37" s="16"/>
      <c r="AAO37" s="16"/>
      <c r="AAP37" s="16"/>
      <c r="AAQ37" s="16"/>
      <c r="AAR37" s="16"/>
      <c r="AAS37" s="16"/>
      <c r="AAT37" s="16"/>
      <c r="AAU37" s="16"/>
      <c r="AAV37" s="16"/>
      <c r="AAW37" s="16"/>
      <c r="AAX37" s="16"/>
      <c r="AAY37" s="16"/>
      <c r="AAZ37" s="16"/>
      <c r="ABA37" s="16"/>
      <c r="ABB37" s="16"/>
      <c r="ABC37" s="16"/>
      <c r="ABD37" s="16"/>
      <c r="ABE37" s="16"/>
      <c r="ABF37" s="16"/>
      <c r="ABG37" s="16"/>
      <c r="ABH37" s="16"/>
      <c r="ABI37" s="16"/>
      <c r="ABJ37" s="16"/>
      <c r="ABK37" s="16"/>
      <c r="ABL37" s="16"/>
      <c r="ABM37" s="16"/>
      <c r="ABN37" s="16"/>
      <c r="ABO37" s="16"/>
      <c r="ABP37" s="16"/>
      <c r="ABQ37" s="16"/>
      <c r="ABR37" s="16"/>
      <c r="ABS37" s="16"/>
      <c r="ABT37" s="16"/>
      <c r="ABU37" s="16"/>
      <c r="ABV37" s="16"/>
      <c r="ABW37" s="16"/>
      <c r="ABX37" s="16"/>
      <c r="ABY37" s="16"/>
      <c r="ABZ37" s="16"/>
      <c r="ACA37" s="16"/>
      <c r="ACB37" s="16"/>
      <c r="ACC37" s="16"/>
      <c r="ACD37" s="16"/>
      <c r="ACE37" s="16"/>
      <c r="ACF37" s="16"/>
      <c r="ACG37" s="16"/>
      <c r="ACH37" s="16"/>
      <c r="ACI37" s="16"/>
      <c r="ACJ37" s="16"/>
      <c r="ACK37" s="16"/>
      <c r="ACL37" s="16"/>
      <c r="ACM37" s="16"/>
      <c r="ACN37" s="16"/>
      <c r="ACO37" s="16"/>
      <c r="ACP37" s="16"/>
      <c r="ACQ37" s="16"/>
      <c r="ACR37" s="16"/>
      <c r="ACS37" s="16"/>
      <c r="ACT37" s="16"/>
      <c r="ACU37" s="16"/>
      <c r="ACV37" s="16"/>
      <c r="ACW37" s="16"/>
      <c r="ACX37" s="16"/>
      <c r="ACY37" s="16"/>
      <c r="ACZ37" s="16"/>
      <c r="ADA37" s="16"/>
      <c r="ADB37" s="16"/>
      <c r="ADC37" s="16"/>
      <c r="ADD37" s="16"/>
      <c r="ADE37" s="16"/>
      <c r="ADF37" s="16"/>
      <c r="ADG37" s="16"/>
      <c r="ADH37" s="16"/>
      <c r="ADI37" s="16"/>
      <c r="ADJ37" s="16"/>
      <c r="ADK37" s="16"/>
      <c r="ADL37" s="16"/>
      <c r="ADM37" s="16"/>
      <c r="ADN37" s="16"/>
      <c r="ADO37" s="16"/>
      <c r="ADP37" s="16"/>
      <c r="ADQ37" s="16"/>
      <c r="ADR37" s="16"/>
      <c r="ADS37" s="16"/>
      <c r="ADT37" s="16"/>
      <c r="ADU37" s="16"/>
      <c r="ADV37" s="16"/>
      <c r="ADW37" s="16"/>
      <c r="ADX37" s="16"/>
      <c r="ADY37" s="16"/>
      <c r="ADZ37" s="16"/>
      <c r="AEA37" s="16"/>
      <c r="AEB37" s="16"/>
      <c r="AEC37" s="16"/>
      <c r="AED37" s="16"/>
      <c r="AEE37" s="16"/>
      <c r="AEF37" s="16"/>
      <c r="AEG37" s="16"/>
      <c r="AEH37" s="16"/>
      <c r="AEI37" s="16"/>
      <c r="AEJ37" s="16"/>
      <c r="AEK37" s="16"/>
      <c r="AEL37" s="16"/>
      <c r="AEM37" s="16"/>
      <c r="AEN37" s="16"/>
      <c r="AEO37" s="16"/>
      <c r="AEP37" s="16"/>
      <c r="AEQ37" s="16"/>
      <c r="AER37" s="16"/>
      <c r="AES37" s="16"/>
      <c r="AET37" s="16"/>
      <c r="AEU37" s="16"/>
      <c r="AEV37" s="16"/>
      <c r="AEW37" s="16"/>
      <c r="AEX37" s="16"/>
      <c r="AEY37" s="16"/>
      <c r="AEZ37" s="16"/>
      <c r="AFA37" s="16"/>
      <c r="AFB37" s="16"/>
      <c r="AFC37" s="16"/>
      <c r="AFD37" s="16"/>
      <c r="AFE37" s="16"/>
      <c r="AFF37" s="16"/>
      <c r="AFG37" s="16"/>
      <c r="AFH37" s="16"/>
      <c r="AFI37" s="16"/>
      <c r="AFJ37" s="16"/>
      <c r="AFK37" s="16"/>
      <c r="AFL37" s="16"/>
      <c r="AFM37" s="16"/>
      <c r="AFN37" s="16"/>
      <c r="AFO37" s="16"/>
      <c r="AFP37" s="16"/>
      <c r="AFQ37" s="16"/>
      <c r="AFR37" s="16"/>
      <c r="AFS37" s="16"/>
      <c r="AFT37" s="16"/>
      <c r="AFU37" s="16"/>
      <c r="AFV37" s="16"/>
      <c r="AFW37" s="16"/>
      <c r="AFX37" s="16"/>
      <c r="AFY37" s="16"/>
      <c r="AFZ37" s="16"/>
      <c r="AGA37" s="16"/>
      <c r="AGB37" s="16"/>
      <c r="AGC37" s="16"/>
      <c r="AGD37" s="16"/>
      <c r="AGE37" s="16"/>
      <c r="AGF37" s="16"/>
      <c r="AGG37" s="16"/>
      <c r="AGH37" s="16"/>
      <c r="AGI37" s="16"/>
      <c r="AGJ37" s="16"/>
      <c r="AGK37" s="16"/>
      <c r="AGL37" s="16"/>
      <c r="AGM37" s="16"/>
      <c r="AGN37" s="16"/>
      <c r="AGO37" s="16"/>
      <c r="AGP37" s="16"/>
      <c r="AGQ37" s="16"/>
      <c r="AGR37" s="16"/>
      <c r="AGS37" s="16"/>
      <c r="AGT37" s="16"/>
      <c r="AGU37" s="16"/>
      <c r="AGV37" s="16"/>
      <c r="AGW37" s="16"/>
      <c r="AGX37" s="16"/>
      <c r="AGY37" s="16"/>
      <c r="AGZ37" s="16"/>
      <c r="AHA37" s="16"/>
      <c r="AHB37" s="16"/>
      <c r="AHC37" s="16"/>
      <c r="AHD37" s="16"/>
      <c r="AHE37" s="16"/>
      <c r="AHF37" s="16"/>
      <c r="AHG37" s="16"/>
      <c r="AHH37" s="16"/>
      <c r="AHI37" s="16"/>
      <c r="AHJ37" s="16"/>
      <c r="AHK37" s="16"/>
      <c r="AHL37" s="16"/>
      <c r="AHM37" s="16"/>
      <c r="AHN37" s="16"/>
      <c r="AHO37" s="16"/>
      <c r="AHP37" s="16"/>
      <c r="AHQ37" s="16"/>
      <c r="AHR37" s="16"/>
      <c r="AHS37" s="16"/>
      <c r="AHT37" s="16"/>
      <c r="AHU37" s="16"/>
      <c r="AHV37" s="16"/>
      <c r="AHW37" s="16"/>
      <c r="AHX37" s="16"/>
      <c r="AHY37" s="16"/>
      <c r="AHZ37" s="16"/>
      <c r="AIA37" s="16"/>
      <c r="AIB37" s="16"/>
      <c r="AIC37" s="16"/>
      <c r="AID37" s="16"/>
      <c r="AIE37" s="16"/>
      <c r="AIF37" s="16"/>
      <c r="AIG37" s="16"/>
      <c r="AIH37" s="16"/>
      <c r="AII37" s="16"/>
      <c r="AIJ37" s="16"/>
      <c r="AIK37" s="16"/>
      <c r="AIL37" s="16"/>
      <c r="AIM37" s="16"/>
      <c r="AIN37" s="16"/>
      <c r="AIO37" s="16"/>
      <c r="AIP37" s="16"/>
      <c r="AIQ37" s="16"/>
      <c r="AIR37" s="16"/>
      <c r="AIS37" s="16"/>
      <c r="AIT37" s="16"/>
      <c r="AIU37" s="16"/>
      <c r="AIV37" s="16"/>
      <c r="AIW37" s="16"/>
      <c r="AIX37" s="16"/>
      <c r="AIY37" s="16"/>
      <c r="AIZ37" s="16"/>
      <c r="AJA37" s="16"/>
      <c r="AJB37" s="16"/>
      <c r="AJC37" s="16"/>
      <c r="AJD37" s="16"/>
      <c r="AJE37" s="16"/>
      <c r="AJF37" s="16"/>
      <c r="AJG37" s="16"/>
      <c r="AJH37" s="16"/>
      <c r="AJI37" s="16"/>
      <c r="AJJ37" s="16"/>
      <c r="AJK37" s="16"/>
      <c r="AJL37" s="16"/>
      <c r="AJM37" s="16"/>
      <c r="AJN37" s="16"/>
      <c r="AJO37" s="16"/>
      <c r="AJP37" s="16"/>
      <c r="AJQ37" s="16"/>
      <c r="AJR37" s="16"/>
      <c r="AJS37" s="16"/>
      <c r="AJT37" s="16"/>
      <c r="AJU37" s="16"/>
      <c r="AJV37" s="16"/>
      <c r="AJW37" s="16"/>
      <c r="AJX37" s="16"/>
      <c r="AJY37" s="16"/>
      <c r="AJZ37" s="16"/>
      <c r="AKA37" s="16"/>
      <c r="AKB37" s="16"/>
      <c r="AKC37" s="16"/>
      <c r="AKD37" s="16"/>
      <c r="AKE37" s="16"/>
      <c r="AKF37" s="16"/>
      <c r="AKG37" s="16"/>
      <c r="AKH37" s="16"/>
      <c r="AKI37" s="16"/>
      <c r="AKJ37" s="16"/>
      <c r="AKK37" s="16"/>
      <c r="AKL37" s="16"/>
      <c r="AKM37" s="16"/>
      <c r="AKN37" s="16"/>
      <c r="AKO37" s="16"/>
      <c r="AKP37" s="16"/>
      <c r="AKQ37" s="16"/>
      <c r="AKR37" s="16"/>
      <c r="AKS37" s="16"/>
      <c r="AKT37" s="16"/>
      <c r="AKU37" s="16"/>
      <c r="AKV37" s="16"/>
      <c r="AKW37" s="16"/>
      <c r="AKX37" s="16"/>
      <c r="AKY37" s="16"/>
      <c r="AKZ37" s="16"/>
      <c r="ALA37" s="16"/>
      <c r="ALB37" s="16"/>
      <c r="ALC37" s="16"/>
      <c r="ALD37" s="16"/>
      <c r="ALE37" s="16"/>
      <c r="ALF37" s="16"/>
      <c r="ALG37" s="16"/>
      <c r="ALH37" s="16"/>
      <c r="ALI37" s="16"/>
      <c r="ALJ37" s="16"/>
      <c r="ALK37" s="16"/>
      <c r="ALL37" s="16"/>
      <c r="ALM37" s="16"/>
      <c r="ALN37" s="16"/>
      <c r="ALO37" s="16"/>
      <c r="ALP37" s="16"/>
      <c r="ALQ37" s="16"/>
      <c r="ALR37" s="16"/>
      <c r="ALS37" s="16"/>
      <c r="ALT37" s="16"/>
      <c r="ALU37" s="16"/>
      <c r="ALV37" s="16"/>
      <c r="ALW37" s="16"/>
      <c r="ALX37" s="16"/>
      <c r="ALY37" s="16"/>
      <c r="ALZ37" s="16"/>
      <c r="AMA37" s="16"/>
      <c r="AMB37" s="16"/>
      <c r="AMC37" s="16"/>
      <c r="AMD37" s="16"/>
      <c r="AME37" s="16"/>
      <c r="AMF37" s="16"/>
      <c r="AMG37" s="16"/>
      <c r="AMH37" s="16"/>
      <c r="AMI37" s="16"/>
      <c r="AMJ37" s="16"/>
      <c r="AMK37" s="16"/>
    </row>
    <row r="38" spans="1:1025" ht="25.5">
      <c r="A38" s="18">
        <v>36</v>
      </c>
      <c r="B38" s="42" t="s">
        <v>46</v>
      </c>
      <c r="E38" s="16">
        <v>1</v>
      </c>
      <c r="F38" s="15">
        <f>E38/tiempo!$J$14</f>
        <v>4.8661800486618006E-3</v>
      </c>
      <c r="G38" s="16">
        <v>5</v>
      </c>
      <c r="I38" s="15">
        <f>IF(ISBLANK(LOOKUP(A38,'2'!$A:$A,'2'!$R:$R)),0,F38)</f>
        <v>4.8661800486618006E-3</v>
      </c>
      <c r="J38" s="16">
        <f>LOOKUP(A38,'2'!$A:$A,'2'!$R:$R)</f>
        <v>5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  <c r="ABH38" s="16"/>
      <c r="ABI38" s="16"/>
      <c r="ABJ38" s="16"/>
      <c r="ABK38" s="16"/>
      <c r="ABL38" s="16"/>
      <c r="ABM38" s="16"/>
      <c r="ABN38" s="16"/>
      <c r="ABO38" s="16"/>
      <c r="ABP38" s="16"/>
      <c r="ABQ38" s="16"/>
      <c r="ABR38" s="16"/>
      <c r="ABS38" s="16"/>
      <c r="ABT38" s="16"/>
      <c r="ABU38" s="16"/>
      <c r="ABV38" s="16"/>
      <c r="ABW38" s="16"/>
      <c r="ABX38" s="16"/>
      <c r="ABY38" s="16"/>
      <c r="ABZ38" s="16"/>
      <c r="ACA38" s="16"/>
      <c r="ACB38" s="16"/>
      <c r="ACC38" s="16"/>
      <c r="ACD38" s="16"/>
      <c r="ACE38" s="16"/>
      <c r="ACF38" s="16"/>
      <c r="ACG38" s="16"/>
      <c r="ACH38" s="16"/>
      <c r="ACI38" s="16"/>
      <c r="ACJ38" s="16"/>
      <c r="ACK38" s="16"/>
      <c r="ACL38" s="16"/>
      <c r="ACM38" s="16"/>
      <c r="ACN38" s="16"/>
      <c r="ACO38" s="16"/>
      <c r="ACP38" s="16"/>
      <c r="ACQ38" s="16"/>
      <c r="ACR38" s="16"/>
      <c r="ACS38" s="16"/>
      <c r="ACT38" s="16"/>
      <c r="ACU38" s="16"/>
      <c r="ACV38" s="16"/>
      <c r="ACW38" s="16"/>
      <c r="ACX38" s="16"/>
      <c r="ACY38" s="16"/>
      <c r="ACZ38" s="16"/>
      <c r="ADA38" s="16"/>
      <c r="ADB38" s="16"/>
      <c r="ADC38" s="16"/>
      <c r="ADD38" s="16"/>
      <c r="ADE38" s="16"/>
      <c r="ADF38" s="16"/>
      <c r="ADG38" s="16"/>
      <c r="ADH38" s="16"/>
      <c r="ADI38" s="16"/>
      <c r="ADJ38" s="16"/>
      <c r="ADK38" s="16"/>
      <c r="ADL38" s="16"/>
      <c r="ADM38" s="16"/>
      <c r="ADN38" s="16"/>
      <c r="ADO38" s="16"/>
      <c r="ADP38" s="16"/>
      <c r="ADQ38" s="16"/>
      <c r="ADR38" s="16"/>
      <c r="ADS38" s="16"/>
      <c r="ADT38" s="16"/>
      <c r="ADU38" s="16"/>
      <c r="ADV38" s="16"/>
      <c r="ADW38" s="16"/>
      <c r="ADX38" s="16"/>
      <c r="ADY38" s="16"/>
      <c r="ADZ38" s="16"/>
      <c r="AEA38" s="16"/>
      <c r="AEB38" s="16"/>
      <c r="AEC38" s="16"/>
      <c r="AED38" s="16"/>
      <c r="AEE38" s="16"/>
      <c r="AEF38" s="16"/>
      <c r="AEG38" s="16"/>
      <c r="AEH38" s="16"/>
      <c r="AEI38" s="16"/>
      <c r="AEJ38" s="16"/>
      <c r="AEK38" s="16"/>
      <c r="AEL38" s="16"/>
      <c r="AEM38" s="16"/>
      <c r="AEN38" s="16"/>
      <c r="AEO38" s="16"/>
      <c r="AEP38" s="16"/>
      <c r="AEQ38" s="16"/>
      <c r="AER38" s="16"/>
      <c r="AES38" s="16"/>
      <c r="AET38" s="16"/>
      <c r="AEU38" s="16"/>
      <c r="AEV38" s="16"/>
      <c r="AEW38" s="16"/>
      <c r="AEX38" s="16"/>
      <c r="AEY38" s="16"/>
      <c r="AEZ38" s="16"/>
      <c r="AFA38" s="16"/>
      <c r="AFB38" s="16"/>
      <c r="AFC38" s="16"/>
      <c r="AFD38" s="16"/>
      <c r="AFE38" s="16"/>
      <c r="AFF38" s="16"/>
      <c r="AFG38" s="16"/>
      <c r="AFH38" s="16"/>
      <c r="AFI38" s="16"/>
      <c r="AFJ38" s="16"/>
      <c r="AFK38" s="16"/>
      <c r="AFL38" s="16"/>
      <c r="AFM38" s="16"/>
      <c r="AFN38" s="16"/>
      <c r="AFO38" s="16"/>
      <c r="AFP38" s="16"/>
      <c r="AFQ38" s="16"/>
      <c r="AFR38" s="16"/>
      <c r="AFS38" s="16"/>
      <c r="AFT38" s="16"/>
      <c r="AFU38" s="16"/>
      <c r="AFV38" s="16"/>
      <c r="AFW38" s="16"/>
      <c r="AFX38" s="16"/>
      <c r="AFY38" s="16"/>
      <c r="AFZ38" s="16"/>
      <c r="AGA38" s="16"/>
      <c r="AGB38" s="16"/>
      <c r="AGC38" s="16"/>
      <c r="AGD38" s="16"/>
      <c r="AGE38" s="16"/>
      <c r="AGF38" s="16"/>
      <c r="AGG38" s="16"/>
      <c r="AGH38" s="16"/>
      <c r="AGI38" s="16"/>
      <c r="AGJ38" s="16"/>
      <c r="AGK38" s="16"/>
      <c r="AGL38" s="16"/>
      <c r="AGM38" s="16"/>
      <c r="AGN38" s="16"/>
      <c r="AGO38" s="16"/>
      <c r="AGP38" s="16"/>
      <c r="AGQ38" s="16"/>
      <c r="AGR38" s="16"/>
      <c r="AGS38" s="16"/>
      <c r="AGT38" s="16"/>
      <c r="AGU38" s="16"/>
      <c r="AGV38" s="16"/>
      <c r="AGW38" s="16"/>
      <c r="AGX38" s="16"/>
      <c r="AGY38" s="16"/>
      <c r="AGZ38" s="16"/>
      <c r="AHA38" s="16"/>
      <c r="AHB38" s="16"/>
      <c r="AHC38" s="16"/>
      <c r="AHD38" s="16"/>
      <c r="AHE38" s="16"/>
      <c r="AHF38" s="16"/>
      <c r="AHG38" s="16"/>
      <c r="AHH38" s="16"/>
      <c r="AHI38" s="16"/>
      <c r="AHJ38" s="16"/>
      <c r="AHK38" s="16"/>
      <c r="AHL38" s="16"/>
      <c r="AHM38" s="16"/>
      <c r="AHN38" s="16"/>
      <c r="AHO38" s="16"/>
      <c r="AHP38" s="16"/>
      <c r="AHQ38" s="16"/>
      <c r="AHR38" s="16"/>
      <c r="AHS38" s="16"/>
      <c r="AHT38" s="16"/>
      <c r="AHU38" s="16"/>
      <c r="AHV38" s="16"/>
      <c r="AHW38" s="16"/>
      <c r="AHX38" s="16"/>
      <c r="AHY38" s="16"/>
      <c r="AHZ38" s="16"/>
      <c r="AIA38" s="16"/>
      <c r="AIB38" s="16"/>
      <c r="AIC38" s="16"/>
      <c r="AID38" s="16"/>
      <c r="AIE38" s="16"/>
      <c r="AIF38" s="16"/>
      <c r="AIG38" s="16"/>
      <c r="AIH38" s="16"/>
      <c r="AII38" s="16"/>
      <c r="AIJ38" s="16"/>
      <c r="AIK38" s="16"/>
      <c r="AIL38" s="16"/>
      <c r="AIM38" s="16"/>
      <c r="AIN38" s="16"/>
      <c r="AIO38" s="16"/>
      <c r="AIP38" s="16"/>
      <c r="AIQ38" s="16"/>
      <c r="AIR38" s="16"/>
      <c r="AIS38" s="16"/>
      <c r="AIT38" s="16"/>
      <c r="AIU38" s="16"/>
      <c r="AIV38" s="16"/>
      <c r="AIW38" s="16"/>
      <c r="AIX38" s="16"/>
      <c r="AIY38" s="16"/>
      <c r="AIZ38" s="16"/>
      <c r="AJA38" s="16"/>
      <c r="AJB38" s="16"/>
      <c r="AJC38" s="16"/>
      <c r="AJD38" s="16"/>
      <c r="AJE38" s="16"/>
      <c r="AJF38" s="16"/>
      <c r="AJG38" s="16"/>
      <c r="AJH38" s="16"/>
      <c r="AJI38" s="16"/>
      <c r="AJJ38" s="16"/>
      <c r="AJK38" s="16"/>
      <c r="AJL38" s="16"/>
      <c r="AJM38" s="16"/>
      <c r="AJN38" s="16"/>
      <c r="AJO38" s="16"/>
      <c r="AJP38" s="16"/>
      <c r="AJQ38" s="16"/>
      <c r="AJR38" s="16"/>
      <c r="AJS38" s="16"/>
      <c r="AJT38" s="16"/>
      <c r="AJU38" s="16"/>
      <c r="AJV38" s="16"/>
      <c r="AJW38" s="16"/>
      <c r="AJX38" s="16"/>
      <c r="AJY38" s="16"/>
      <c r="AJZ38" s="16"/>
      <c r="AKA38" s="16"/>
      <c r="AKB38" s="16"/>
      <c r="AKC38" s="16"/>
      <c r="AKD38" s="16"/>
      <c r="AKE38" s="16"/>
      <c r="AKF38" s="16"/>
      <c r="AKG38" s="16"/>
      <c r="AKH38" s="16"/>
      <c r="AKI38" s="16"/>
      <c r="AKJ38" s="16"/>
      <c r="AKK38" s="16"/>
      <c r="AKL38" s="16"/>
      <c r="AKM38" s="16"/>
      <c r="AKN38" s="16"/>
      <c r="AKO38" s="16"/>
      <c r="AKP38" s="16"/>
      <c r="AKQ38" s="16"/>
      <c r="AKR38" s="16"/>
      <c r="AKS38" s="16"/>
      <c r="AKT38" s="16"/>
      <c r="AKU38" s="16"/>
      <c r="AKV38" s="16"/>
      <c r="AKW38" s="16"/>
      <c r="AKX38" s="16"/>
      <c r="AKY38" s="16"/>
      <c r="AKZ38" s="16"/>
      <c r="ALA38" s="16"/>
      <c r="ALB38" s="16"/>
      <c r="ALC38" s="16"/>
      <c r="ALD38" s="16"/>
      <c r="ALE38" s="16"/>
      <c r="ALF38" s="16"/>
      <c r="ALG38" s="16"/>
      <c r="ALH38" s="16"/>
      <c r="ALI38" s="16"/>
      <c r="ALJ38" s="16"/>
      <c r="ALK38" s="16"/>
      <c r="ALL38" s="16"/>
      <c r="ALM38" s="16"/>
      <c r="ALN38" s="16"/>
      <c r="ALO38" s="16"/>
      <c r="ALP38" s="16"/>
      <c r="ALQ38" s="16"/>
      <c r="ALR38" s="16"/>
      <c r="ALS38" s="16"/>
      <c r="ALT38" s="16"/>
      <c r="ALU38" s="16"/>
      <c r="ALV38" s="16"/>
      <c r="ALW38" s="16"/>
      <c r="ALX38" s="16"/>
      <c r="ALY38" s="16"/>
      <c r="ALZ38" s="16"/>
      <c r="AMA38" s="16"/>
      <c r="AMB38" s="16"/>
      <c r="AMC38" s="16"/>
      <c r="AMD38" s="16"/>
      <c r="AME38" s="16"/>
      <c r="AMF38" s="16"/>
      <c r="AMG38" s="16"/>
      <c r="AMH38" s="16"/>
      <c r="AMI38" s="16"/>
      <c r="AMJ38" s="16"/>
      <c r="AMK38" s="16"/>
    </row>
    <row r="39" spans="1:1025" ht="25.5">
      <c r="A39" s="18">
        <v>37</v>
      </c>
      <c r="B39" s="42" t="s">
        <v>47</v>
      </c>
      <c r="E39" s="16">
        <v>4</v>
      </c>
      <c r="F39" s="15">
        <f>E39/tiempo!$J$14</f>
        <v>1.9464720194647202E-2</v>
      </c>
      <c r="G39" s="16">
        <v>5</v>
      </c>
      <c r="I39" s="15">
        <f>IF(ISBLANK(LOOKUP(A39,'2'!$A:$A,'2'!$R:$R)),0,F39)</f>
        <v>1.9464720194647202E-2</v>
      </c>
      <c r="J39" s="16">
        <f>LOOKUP(A39,'2'!$A:$A,'2'!$R:$R)</f>
        <v>5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  <c r="AMK39" s="16"/>
    </row>
    <row r="40" spans="1:1025" ht="25.5">
      <c r="A40" s="18">
        <v>38</v>
      </c>
      <c r="B40" s="42" t="s">
        <v>48</v>
      </c>
      <c r="E40" s="16">
        <v>4</v>
      </c>
      <c r="F40" s="15">
        <f>E40/tiempo!$J$14</f>
        <v>1.9464720194647202E-2</v>
      </c>
      <c r="G40" s="16">
        <v>5</v>
      </c>
      <c r="I40" s="15">
        <f>IF(ISBLANK(LOOKUP(A40,'2'!$A:$A,'2'!$R:$R)),0,F40)</f>
        <v>1.9464720194647202E-2</v>
      </c>
      <c r="J40" s="16">
        <f>LOOKUP(A40,'2'!$A:$A,'2'!$R:$R)</f>
        <v>5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  <c r="AMK40" s="16"/>
    </row>
    <row r="41" spans="1:1025" ht="25.5">
      <c r="A41" s="18">
        <v>39</v>
      </c>
      <c r="B41" s="42" t="s">
        <v>49</v>
      </c>
      <c r="E41" s="16">
        <v>2</v>
      </c>
      <c r="F41" s="15">
        <f>E41/tiempo!$J$14</f>
        <v>9.7323600973236012E-3</v>
      </c>
      <c r="G41" s="16">
        <v>5</v>
      </c>
      <c r="I41" s="1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  <c r="AMK41" s="16"/>
    </row>
    <row r="42" spans="1:1025" ht="25.5">
      <c r="A42" s="18">
        <v>40</v>
      </c>
      <c r="B42" s="42" t="s">
        <v>50</v>
      </c>
      <c r="E42" s="16">
        <v>0.5</v>
      </c>
      <c r="F42" s="15">
        <f>E42/tiempo!$J$14</f>
        <v>2.4330900243309003E-3</v>
      </c>
      <c r="G42" s="16">
        <v>5</v>
      </c>
      <c r="I42" s="1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  <c r="ALM42" s="16"/>
      <c r="ALN42" s="16"/>
      <c r="ALO42" s="16"/>
      <c r="ALP42" s="16"/>
      <c r="ALQ42" s="16"/>
      <c r="ALR42" s="16"/>
      <c r="ALS42" s="16"/>
      <c r="ALT42" s="16"/>
      <c r="ALU42" s="16"/>
      <c r="ALV42" s="16"/>
      <c r="ALW42" s="16"/>
      <c r="ALX42" s="16"/>
      <c r="ALY42" s="16"/>
      <c r="ALZ42" s="16"/>
      <c r="AMA42" s="16"/>
      <c r="AMB42" s="16"/>
      <c r="AMC42" s="16"/>
      <c r="AMD42" s="16"/>
      <c r="AME42" s="16"/>
      <c r="AMF42" s="16"/>
      <c r="AMG42" s="16"/>
      <c r="AMH42" s="16"/>
      <c r="AMI42" s="16"/>
      <c r="AMJ42" s="16"/>
      <c r="AMK42" s="16"/>
    </row>
    <row r="43" spans="1:1025">
      <c r="A43" s="18">
        <v>41</v>
      </c>
      <c r="B43" s="42" t="s">
        <v>51</v>
      </c>
      <c r="E43" s="16">
        <v>4</v>
      </c>
      <c r="F43" s="15">
        <f>E43/tiempo!$J$14</f>
        <v>1.9464720194647202E-2</v>
      </c>
      <c r="G43" s="16">
        <v>5</v>
      </c>
      <c r="I43" s="15">
        <f>IF(ISBLANK(LOOKUP(A43,'2'!$A:$A,'2'!$R:$R)),0,F43)</f>
        <v>1.9464720194647202E-2</v>
      </c>
      <c r="J43" s="16">
        <f>LOOKUP(A43,'2'!$A:$A,'2'!$R:$R)</f>
        <v>5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  <c r="ALM43" s="16"/>
      <c r="ALN43" s="16"/>
      <c r="ALO43" s="16"/>
      <c r="ALP43" s="16"/>
      <c r="ALQ43" s="16"/>
      <c r="ALR43" s="16"/>
      <c r="ALS43" s="16"/>
      <c r="ALT43" s="16"/>
      <c r="ALU43" s="16"/>
      <c r="ALV43" s="16"/>
      <c r="ALW43" s="16"/>
      <c r="ALX43" s="16"/>
      <c r="ALY43" s="16"/>
      <c r="ALZ43" s="16"/>
      <c r="AMA43" s="16"/>
      <c r="AMB43" s="16"/>
      <c r="AMC43" s="16"/>
      <c r="AMD43" s="16"/>
      <c r="AME43" s="16"/>
      <c r="AMF43" s="16"/>
      <c r="AMG43" s="16"/>
      <c r="AMH43" s="16"/>
      <c r="AMI43" s="16"/>
      <c r="AMJ43" s="16"/>
      <c r="AMK43" s="16"/>
    </row>
    <row r="44" spans="1:1025" ht="25.5">
      <c r="A44" s="18">
        <v>42</v>
      </c>
      <c r="B44" s="42" t="s">
        <v>52</v>
      </c>
      <c r="E44" s="16">
        <v>3</v>
      </c>
      <c r="F44" s="15">
        <f>E44/tiempo!$J$14</f>
        <v>1.4598540145985401E-2</v>
      </c>
      <c r="G44" s="16">
        <v>5</v>
      </c>
      <c r="I44" s="15">
        <f>IF(ISBLANK(LOOKUP(A44,'2'!$A:$A,'2'!$R:$R)),0,F44)</f>
        <v>1.4598540145985401E-2</v>
      </c>
      <c r="J44" s="16">
        <f>LOOKUP(A44,'2'!$A:$A,'2'!$R:$R)</f>
        <v>5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  <c r="ALM44" s="16"/>
      <c r="ALN44" s="16"/>
      <c r="ALO44" s="16"/>
      <c r="ALP44" s="16"/>
      <c r="ALQ44" s="16"/>
      <c r="ALR44" s="16"/>
      <c r="ALS44" s="16"/>
      <c r="ALT44" s="16"/>
      <c r="ALU44" s="16"/>
      <c r="ALV44" s="16"/>
      <c r="ALW44" s="16"/>
      <c r="ALX44" s="16"/>
      <c r="ALY44" s="16"/>
      <c r="ALZ44" s="16"/>
      <c r="AMA44" s="16"/>
      <c r="AMB44" s="16"/>
      <c r="AMC44" s="16"/>
      <c r="AMD44" s="16"/>
      <c r="AME44" s="16"/>
      <c r="AMF44" s="16"/>
      <c r="AMG44" s="16"/>
      <c r="AMH44" s="16"/>
      <c r="AMI44" s="16"/>
      <c r="AMJ44" s="16"/>
      <c r="AMK44" s="16"/>
    </row>
    <row r="45" spans="1:1025">
      <c r="A45" s="18">
        <v>43</v>
      </c>
      <c r="B45" s="42" t="s">
        <v>53</v>
      </c>
      <c r="E45" s="16">
        <v>5</v>
      </c>
      <c r="F45" s="15">
        <f>E45/tiempo!$J$14</f>
        <v>2.4330900243309004E-2</v>
      </c>
      <c r="G45" s="16">
        <v>5</v>
      </c>
      <c r="I45" s="15">
        <f>IF(ISBLANK(LOOKUP(A45,'2'!$A:$A,'2'!$R:$R)),0,F45)</f>
        <v>2.4330900243309004E-2</v>
      </c>
      <c r="J45" s="16">
        <f>LOOKUP(A45,'2'!$A:$A,'2'!$R:$R)</f>
        <v>5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  <c r="AMK45" s="16"/>
    </row>
    <row r="46" spans="1:1025">
      <c r="A46" s="18">
        <v>44</v>
      </c>
      <c r="B46" s="42" t="s">
        <v>54</v>
      </c>
      <c r="E46" s="16">
        <v>5</v>
      </c>
      <c r="F46" s="15">
        <f>E46/tiempo!$J$14</f>
        <v>2.4330900243309004E-2</v>
      </c>
      <c r="G46" s="16">
        <v>5</v>
      </c>
      <c r="I46" s="15">
        <f>IF(ISBLANK(LOOKUP(A46,'2'!$A:$A,'2'!$R:$R)),0,F46)</f>
        <v>2.4330900243309004E-2</v>
      </c>
      <c r="J46" s="16">
        <f>LOOKUP(A46,'2'!$A:$A,'2'!$R:$R)</f>
        <v>5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  <c r="AMK46" s="16"/>
    </row>
    <row r="47" spans="1:1025" ht="25.5">
      <c r="A47" s="18">
        <v>45</v>
      </c>
      <c r="B47" s="42" t="s">
        <v>55</v>
      </c>
      <c r="E47" s="16">
        <v>5</v>
      </c>
      <c r="F47" s="15">
        <f>E47/tiempo!$J$14</f>
        <v>2.4330900243309004E-2</v>
      </c>
      <c r="G47" s="16">
        <v>5</v>
      </c>
      <c r="I47" s="15">
        <f>IF(ISBLANK(LOOKUP(A47,'2'!$A:$A,'2'!$R:$R)),0,F47)</f>
        <v>2.4330900243309004E-2</v>
      </c>
      <c r="J47" s="16">
        <f>LOOKUP(A47,'2'!$A:$A,'2'!$R:$R)</f>
        <v>5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  <c r="AMK47" s="16"/>
    </row>
    <row r="48" spans="1:1025" s="36" customFormat="1">
      <c r="A48" s="29"/>
      <c r="B48" s="45"/>
      <c r="C48" s="46"/>
      <c r="D48" s="46"/>
      <c r="E48" s="29"/>
      <c r="F48" s="28"/>
      <c r="G48" s="29"/>
      <c r="H48" s="29"/>
      <c r="I48" s="29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30"/>
      <c r="SK48" s="30"/>
      <c r="SL48" s="30"/>
      <c r="SM48" s="30"/>
      <c r="SN48" s="30"/>
      <c r="SO48" s="30"/>
      <c r="SP48" s="30"/>
      <c r="SQ48" s="30"/>
      <c r="SR48" s="30"/>
      <c r="SS48" s="30"/>
      <c r="ST48" s="30"/>
      <c r="SU48" s="30"/>
      <c r="SV48" s="30"/>
      <c r="SW48" s="30"/>
      <c r="SX48" s="30"/>
      <c r="SY48" s="30"/>
      <c r="SZ48" s="30"/>
      <c r="TA48" s="30"/>
      <c r="TB48" s="30"/>
      <c r="TC48" s="30"/>
      <c r="TD48" s="30"/>
      <c r="TE48" s="30"/>
      <c r="TF48" s="30"/>
      <c r="TG48" s="30"/>
      <c r="TH48" s="30"/>
      <c r="TI48" s="30"/>
      <c r="TJ48" s="30"/>
      <c r="TK48" s="30"/>
      <c r="TL48" s="30"/>
      <c r="TM48" s="30"/>
      <c r="TN48" s="30"/>
      <c r="TO48" s="30"/>
      <c r="TP48" s="30"/>
      <c r="TQ48" s="30"/>
      <c r="TR48" s="30"/>
      <c r="TS48" s="30"/>
      <c r="TT48" s="30"/>
      <c r="TU48" s="30"/>
      <c r="TV48" s="30"/>
      <c r="TW48" s="30"/>
      <c r="TX48" s="30"/>
      <c r="TY48" s="30"/>
      <c r="TZ48" s="30"/>
      <c r="UA48" s="30"/>
      <c r="UB48" s="30"/>
      <c r="UC48" s="30"/>
      <c r="UD48" s="30"/>
      <c r="UE48" s="30"/>
      <c r="UF48" s="30"/>
      <c r="UG48" s="30"/>
      <c r="UH48" s="30"/>
      <c r="UI48" s="30"/>
      <c r="UJ48" s="30"/>
      <c r="UK48" s="30"/>
      <c r="UL48" s="30"/>
      <c r="UM48" s="30"/>
      <c r="UN48" s="30"/>
      <c r="UO48" s="30"/>
      <c r="UP48" s="30"/>
      <c r="UQ48" s="30"/>
      <c r="UR48" s="30"/>
      <c r="US48" s="30"/>
      <c r="UT48" s="30"/>
      <c r="UU48" s="30"/>
      <c r="UV48" s="30"/>
      <c r="UW48" s="30"/>
      <c r="UX48" s="30"/>
      <c r="UY48" s="30"/>
      <c r="UZ48" s="30"/>
      <c r="VA48" s="30"/>
      <c r="VB48" s="30"/>
      <c r="VC48" s="30"/>
      <c r="VD48" s="30"/>
      <c r="VE48" s="30"/>
      <c r="VF48" s="30"/>
      <c r="VG48" s="30"/>
      <c r="VH48" s="30"/>
      <c r="VI48" s="30"/>
      <c r="VJ48" s="30"/>
      <c r="VK48" s="30"/>
      <c r="VL48" s="30"/>
      <c r="VM48" s="30"/>
      <c r="VN48" s="30"/>
      <c r="VO48" s="30"/>
      <c r="VP48" s="30"/>
      <c r="VQ48" s="30"/>
      <c r="VR48" s="30"/>
      <c r="VS48" s="30"/>
      <c r="VT48" s="30"/>
      <c r="VU48" s="30"/>
      <c r="VV48" s="30"/>
      <c r="VW48" s="30"/>
      <c r="VX48" s="30"/>
      <c r="VY48" s="30"/>
      <c r="VZ48" s="30"/>
      <c r="WA48" s="30"/>
      <c r="WB48" s="30"/>
      <c r="WC48" s="30"/>
      <c r="WD48" s="30"/>
      <c r="WE48" s="30"/>
      <c r="WF48" s="30"/>
      <c r="WG48" s="30"/>
      <c r="WH48" s="30"/>
      <c r="WI48" s="30"/>
      <c r="WJ48" s="30"/>
      <c r="WK48" s="30"/>
      <c r="WL48" s="30"/>
      <c r="WM48" s="30"/>
      <c r="WN48" s="30"/>
      <c r="WO48" s="30"/>
      <c r="WP48" s="30"/>
      <c r="WQ48" s="30"/>
      <c r="WR48" s="30"/>
      <c r="WS48" s="30"/>
      <c r="WT48" s="30"/>
      <c r="WU48" s="30"/>
      <c r="WV48" s="30"/>
      <c r="WW48" s="30"/>
      <c r="WX48" s="30"/>
      <c r="WY48" s="30"/>
      <c r="WZ48" s="30"/>
      <c r="XA48" s="30"/>
      <c r="XB48" s="30"/>
      <c r="XC48" s="30"/>
      <c r="XD48" s="30"/>
      <c r="XE48" s="30"/>
      <c r="XF48" s="30"/>
      <c r="XG48" s="30"/>
      <c r="XH48" s="30"/>
      <c r="XI48" s="30"/>
      <c r="XJ48" s="30"/>
      <c r="XK48" s="30"/>
      <c r="XL48" s="30"/>
      <c r="XM48" s="30"/>
      <c r="XN48" s="30"/>
      <c r="XO48" s="30"/>
      <c r="XP48" s="30"/>
      <c r="XQ48" s="30"/>
      <c r="XR48" s="30"/>
      <c r="XS48" s="30"/>
      <c r="XT48" s="30"/>
      <c r="XU48" s="30"/>
      <c r="XV48" s="30"/>
      <c r="XW48" s="30"/>
      <c r="XX48" s="30"/>
      <c r="XY48" s="30"/>
      <c r="XZ48" s="30"/>
      <c r="YA48" s="30"/>
      <c r="YB48" s="30"/>
      <c r="YC48" s="30"/>
      <c r="YD48" s="30"/>
      <c r="YE48" s="30"/>
      <c r="YF48" s="30"/>
      <c r="YG48" s="30"/>
      <c r="YH48" s="30"/>
      <c r="YI48" s="30"/>
      <c r="YJ48" s="30"/>
      <c r="YK48" s="30"/>
      <c r="YL48" s="30"/>
      <c r="YM48" s="30"/>
      <c r="YN48" s="30"/>
      <c r="YO48" s="30"/>
      <c r="YP48" s="30"/>
      <c r="YQ48" s="30"/>
      <c r="YR48" s="30"/>
      <c r="YS48" s="30"/>
      <c r="YT48" s="30"/>
      <c r="YU48" s="30"/>
      <c r="YV48" s="30"/>
      <c r="YW48" s="30"/>
      <c r="YX48" s="30"/>
      <c r="YY48" s="30"/>
      <c r="YZ48" s="30"/>
      <c r="ZA48" s="30"/>
      <c r="ZB48" s="30"/>
      <c r="ZC48" s="30"/>
      <c r="ZD48" s="30"/>
      <c r="ZE48" s="30"/>
      <c r="ZF48" s="30"/>
      <c r="ZG48" s="30"/>
      <c r="ZH48" s="30"/>
      <c r="ZI48" s="30"/>
      <c r="ZJ48" s="30"/>
      <c r="ZK48" s="30"/>
      <c r="ZL48" s="30"/>
      <c r="ZM48" s="30"/>
      <c r="ZN48" s="30"/>
      <c r="ZO48" s="30"/>
      <c r="ZP48" s="30"/>
      <c r="ZQ48" s="30"/>
      <c r="ZR48" s="30"/>
      <c r="ZS48" s="30"/>
      <c r="ZT48" s="30"/>
      <c r="ZU48" s="30"/>
      <c r="ZV48" s="30"/>
      <c r="ZW48" s="30"/>
      <c r="ZX48" s="30"/>
      <c r="ZY48" s="30"/>
      <c r="ZZ48" s="30"/>
      <c r="AAA48" s="30"/>
      <c r="AAB48" s="30"/>
      <c r="AAC48" s="30"/>
      <c r="AAD48" s="30"/>
      <c r="AAE48" s="30"/>
      <c r="AAF48" s="30"/>
      <c r="AAG48" s="30"/>
      <c r="AAH48" s="30"/>
      <c r="AAI48" s="30"/>
      <c r="AAJ48" s="30"/>
      <c r="AAK48" s="30"/>
      <c r="AAL48" s="30"/>
      <c r="AAM48" s="30"/>
      <c r="AAN48" s="30"/>
      <c r="AAO48" s="30"/>
      <c r="AAP48" s="30"/>
      <c r="AAQ48" s="30"/>
      <c r="AAR48" s="30"/>
      <c r="AAS48" s="30"/>
      <c r="AAT48" s="30"/>
      <c r="AAU48" s="30"/>
      <c r="AAV48" s="30"/>
      <c r="AAW48" s="30"/>
      <c r="AAX48" s="30"/>
      <c r="AAY48" s="30"/>
      <c r="AAZ48" s="30"/>
      <c r="ABA48" s="30"/>
      <c r="ABB48" s="30"/>
      <c r="ABC48" s="30"/>
      <c r="ABD48" s="30"/>
      <c r="ABE48" s="30"/>
      <c r="ABF48" s="30"/>
      <c r="ABG48" s="30"/>
      <c r="ABH48" s="30"/>
      <c r="ABI48" s="30"/>
      <c r="ABJ48" s="30"/>
      <c r="ABK48" s="30"/>
      <c r="ABL48" s="30"/>
      <c r="ABM48" s="30"/>
      <c r="ABN48" s="30"/>
      <c r="ABO48" s="30"/>
      <c r="ABP48" s="30"/>
      <c r="ABQ48" s="30"/>
      <c r="ABR48" s="30"/>
      <c r="ABS48" s="30"/>
      <c r="ABT48" s="30"/>
      <c r="ABU48" s="30"/>
      <c r="ABV48" s="30"/>
      <c r="ABW48" s="30"/>
      <c r="ABX48" s="30"/>
      <c r="ABY48" s="30"/>
      <c r="ABZ48" s="30"/>
      <c r="ACA48" s="30"/>
      <c r="ACB48" s="30"/>
      <c r="ACC48" s="30"/>
      <c r="ACD48" s="30"/>
      <c r="ACE48" s="30"/>
      <c r="ACF48" s="30"/>
      <c r="ACG48" s="30"/>
      <c r="ACH48" s="30"/>
      <c r="ACI48" s="30"/>
      <c r="ACJ48" s="30"/>
      <c r="ACK48" s="30"/>
      <c r="ACL48" s="30"/>
      <c r="ACM48" s="30"/>
      <c r="ACN48" s="30"/>
      <c r="ACO48" s="30"/>
      <c r="ACP48" s="30"/>
      <c r="ACQ48" s="30"/>
      <c r="ACR48" s="30"/>
      <c r="ACS48" s="30"/>
      <c r="ACT48" s="30"/>
      <c r="ACU48" s="30"/>
      <c r="ACV48" s="30"/>
      <c r="ACW48" s="30"/>
      <c r="ACX48" s="30"/>
      <c r="ACY48" s="30"/>
      <c r="ACZ48" s="30"/>
      <c r="ADA48" s="30"/>
      <c r="ADB48" s="30"/>
      <c r="ADC48" s="30"/>
      <c r="ADD48" s="30"/>
      <c r="ADE48" s="30"/>
      <c r="ADF48" s="30"/>
      <c r="ADG48" s="30"/>
      <c r="ADH48" s="30"/>
      <c r="ADI48" s="30"/>
      <c r="ADJ48" s="30"/>
      <c r="ADK48" s="30"/>
      <c r="ADL48" s="30"/>
      <c r="ADM48" s="30"/>
      <c r="ADN48" s="30"/>
      <c r="ADO48" s="30"/>
      <c r="ADP48" s="30"/>
      <c r="ADQ48" s="30"/>
      <c r="ADR48" s="30"/>
      <c r="ADS48" s="30"/>
      <c r="ADT48" s="30"/>
      <c r="ADU48" s="30"/>
      <c r="ADV48" s="30"/>
      <c r="ADW48" s="30"/>
      <c r="ADX48" s="30"/>
      <c r="ADY48" s="30"/>
      <c r="ADZ48" s="30"/>
      <c r="AEA48" s="30"/>
      <c r="AEB48" s="30"/>
      <c r="AEC48" s="30"/>
      <c r="AED48" s="30"/>
      <c r="AEE48" s="30"/>
      <c r="AEF48" s="30"/>
      <c r="AEG48" s="30"/>
      <c r="AEH48" s="30"/>
      <c r="AEI48" s="30"/>
      <c r="AEJ48" s="30"/>
      <c r="AEK48" s="30"/>
      <c r="AEL48" s="30"/>
      <c r="AEM48" s="30"/>
      <c r="AEN48" s="30"/>
      <c r="AEO48" s="30"/>
      <c r="AEP48" s="30"/>
      <c r="AEQ48" s="30"/>
      <c r="AER48" s="30"/>
      <c r="AES48" s="30"/>
      <c r="AET48" s="30"/>
      <c r="AEU48" s="30"/>
      <c r="AEV48" s="30"/>
      <c r="AEW48" s="30"/>
      <c r="AEX48" s="30"/>
      <c r="AEY48" s="30"/>
      <c r="AEZ48" s="30"/>
      <c r="AFA48" s="30"/>
      <c r="AFB48" s="30"/>
      <c r="AFC48" s="30"/>
      <c r="AFD48" s="30"/>
      <c r="AFE48" s="30"/>
      <c r="AFF48" s="30"/>
      <c r="AFG48" s="30"/>
      <c r="AFH48" s="30"/>
      <c r="AFI48" s="30"/>
      <c r="AFJ48" s="30"/>
      <c r="AFK48" s="30"/>
      <c r="AFL48" s="30"/>
      <c r="AFM48" s="30"/>
      <c r="AFN48" s="30"/>
      <c r="AFO48" s="30"/>
      <c r="AFP48" s="30"/>
      <c r="AFQ48" s="30"/>
      <c r="AFR48" s="30"/>
      <c r="AFS48" s="30"/>
      <c r="AFT48" s="30"/>
      <c r="AFU48" s="30"/>
      <c r="AFV48" s="30"/>
      <c r="AFW48" s="30"/>
      <c r="AFX48" s="30"/>
      <c r="AFY48" s="30"/>
      <c r="AFZ48" s="30"/>
      <c r="AGA48" s="30"/>
      <c r="AGB48" s="30"/>
      <c r="AGC48" s="30"/>
      <c r="AGD48" s="30"/>
      <c r="AGE48" s="30"/>
      <c r="AGF48" s="30"/>
      <c r="AGG48" s="30"/>
      <c r="AGH48" s="30"/>
      <c r="AGI48" s="30"/>
      <c r="AGJ48" s="30"/>
      <c r="AGK48" s="30"/>
      <c r="AGL48" s="30"/>
      <c r="AGM48" s="30"/>
      <c r="AGN48" s="30"/>
      <c r="AGO48" s="30"/>
      <c r="AGP48" s="30"/>
      <c r="AGQ48" s="30"/>
      <c r="AGR48" s="30"/>
      <c r="AGS48" s="30"/>
      <c r="AGT48" s="30"/>
      <c r="AGU48" s="30"/>
      <c r="AGV48" s="30"/>
      <c r="AGW48" s="30"/>
      <c r="AGX48" s="30"/>
      <c r="AGY48" s="30"/>
      <c r="AGZ48" s="30"/>
      <c r="AHA48" s="30"/>
      <c r="AHB48" s="30"/>
      <c r="AHC48" s="30"/>
      <c r="AHD48" s="30"/>
      <c r="AHE48" s="30"/>
      <c r="AHF48" s="30"/>
      <c r="AHG48" s="30"/>
      <c r="AHH48" s="30"/>
      <c r="AHI48" s="30"/>
      <c r="AHJ48" s="30"/>
      <c r="AHK48" s="30"/>
      <c r="AHL48" s="30"/>
      <c r="AHM48" s="30"/>
      <c r="AHN48" s="30"/>
      <c r="AHO48" s="30"/>
      <c r="AHP48" s="30"/>
      <c r="AHQ48" s="30"/>
      <c r="AHR48" s="30"/>
      <c r="AHS48" s="30"/>
      <c r="AHT48" s="30"/>
      <c r="AHU48" s="30"/>
      <c r="AHV48" s="30"/>
      <c r="AHW48" s="30"/>
      <c r="AHX48" s="30"/>
      <c r="AHY48" s="30"/>
      <c r="AHZ48" s="30"/>
      <c r="AIA48" s="30"/>
      <c r="AIB48" s="30"/>
      <c r="AIC48" s="30"/>
      <c r="AID48" s="30"/>
      <c r="AIE48" s="30"/>
      <c r="AIF48" s="30"/>
      <c r="AIG48" s="30"/>
      <c r="AIH48" s="30"/>
      <c r="AII48" s="30"/>
      <c r="AIJ48" s="30"/>
      <c r="AIK48" s="30"/>
      <c r="AIL48" s="30"/>
      <c r="AIM48" s="30"/>
      <c r="AIN48" s="30"/>
      <c r="AIO48" s="30"/>
      <c r="AIP48" s="30"/>
      <c r="AIQ48" s="30"/>
      <c r="AIR48" s="30"/>
      <c r="AIS48" s="30"/>
      <c r="AIT48" s="30"/>
      <c r="AIU48" s="30"/>
      <c r="AIV48" s="30"/>
      <c r="AIW48" s="30"/>
      <c r="AIX48" s="30"/>
      <c r="AIY48" s="30"/>
      <c r="AIZ48" s="30"/>
      <c r="AJA48" s="30"/>
      <c r="AJB48" s="30"/>
      <c r="AJC48" s="30"/>
      <c r="AJD48" s="30"/>
      <c r="AJE48" s="30"/>
      <c r="AJF48" s="30"/>
      <c r="AJG48" s="30"/>
      <c r="AJH48" s="30"/>
      <c r="AJI48" s="30"/>
      <c r="AJJ48" s="30"/>
      <c r="AJK48" s="30"/>
      <c r="AJL48" s="30"/>
      <c r="AJM48" s="30"/>
      <c r="AJN48" s="30"/>
      <c r="AJO48" s="30"/>
      <c r="AJP48" s="30"/>
      <c r="AJQ48" s="30"/>
      <c r="AJR48" s="30"/>
      <c r="AJS48" s="30"/>
      <c r="AJT48" s="30"/>
      <c r="AJU48" s="30"/>
      <c r="AJV48" s="30"/>
      <c r="AJW48" s="30"/>
      <c r="AJX48" s="30"/>
      <c r="AJY48" s="30"/>
      <c r="AJZ48" s="30"/>
      <c r="AKA48" s="30"/>
      <c r="AKB48" s="30"/>
      <c r="AKC48" s="30"/>
      <c r="AKD48" s="30"/>
      <c r="AKE48" s="30"/>
      <c r="AKF48" s="30"/>
      <c r="AKG48" s="30"/>
      <c r="AKH48" s="30"/>
      <c r="AKI48" s="30"/>
      <c r="AKJ48" s="30"/>
      <c r="AKK48" s="30"/>
      <c r="AKL48" s="30"/>
      <c r="AKM48" s="30"/>
      <c r="AKN48" s="30"/>
      <c r="AKO48" s="30"/>
      <c r="AKP48" s="30"/>
      <c r="AKQ48" s="30"/>
      <c r="AKR48" s="30"/>
      <c r="AKS48" s="30"/>
      <c r="AKT48" s="30"/>
      <c r="AKU48" s="30"/>
      <c r="AKV48" s="30"/>
      <c r="AKW48" s="30"/>
      <c r="AKX48" s="30"/>
      <c r="AKY48" s="30"/>
      <c r="AKZ48" s="30"/>
      <c r="ALA48" s="30"/>
      <c r="ALB48" s="30"/>
      <c r="ALC48" s="30"/>
      <c r="ALD48" s="30"/>
      <c r="ALE48" s="30"/>
      <c r="ALF48" s="30"/>
      <c r="ALG48" s="30"/>
      <c r="ALH48" s="30"/>
      <c r="ALI48" s="30"/>
      <c r="ALJ48" s="30"/>
      <c r="ALK48" s="30"/>
      <c r="ALL48" s="30"/>
      <c r="ALM48" s="30"/>
      <c r="ALN48" s="30"/>
      <c r="ALO48" s="30"/>
      <c r="ALP48" s="30"/>
      <c r="ALQ48" s="30"/>
      <c r="ALR48" s="30"/>
      <c r="ALS48" s="30"/>
      <c r="ALT48" s="30"/>
      <c r="ALU48" s="30"/>
      <c r="ALV48" s="30"/>
      <c r="ALW48" s="30"/>
      <c r="ALX48" s="30"/>
      <c r="ALY48" s="30"/>
      <c r="ALZ48" s="30"/>
      <c r="AMA48" s="30"/>
      <c r="AMB48" s="30"/>
      <c r="AMC48" s="30"/>
      <c r="AMD48" s="30"/>
      <c r="AME48" s="30"/>
      <c r="AMF48" s="30"/>
      <c r="AMG48" s="30"/>
      <c r="AMH48" s="30"/>
      <c r="AMI48" s="30"/>
      <c r="AMJ48" s="30"/>
      <c r="AMK48" s="30"/>
    </row>
    <row r="49" spans="1:7">
      <c r="A49" s="16">
        <v>46</v>
      </c>
      <c r="B49" s="41" t="s">
        <v>65</v>
      </c>
      <c r="E49" s="16">
        <v>5</v>
      </c>
      <c r="F49" s="15">
        <f>E49/tiempo!$J$14</f>
        <v>2.4330900243309004E-2</v>
      </c>
      <c r="G49" s="16">
        <v>6</v>
      </c>
    </row>
    <row r="50" spans="1:7" ht="25.5">
      <c r="A50" s="16">
        <v>47</v>
      </c>
      <c r="B50" s="42" t="s">
        <v>66</v>
      </c>
      <c r="E50" s="16">
        <v>5</v>
      </c>
      <c r="F50" s="15">
        <f>E50/tiempo!$J$14</f>
        <v>2.4330900243309004E-2</v>
      </c>
      <c r="G50" s="16">
        <v>6</v>
      </c>
    </row>
    <row r="51" spans="1:7">
      <c r="A51" s="16">
        <v>48</v>
      </c>
      <c r="B51" s="42" t="s">
        <v>67</v>
      </c>
      <c r="E51" s="16">
        <v>2</v>
      </c>
      <c r="F51" s="15">
        <f>E51/tiempo!$J$14</f>
        <v>9.7323600973236012E-3</v>
      </c>
      <c r="G51" s="16">
        <v>6</v>
      </c>
    </row>
    <row r="52" spans="1:7" ht="25.5">
      <c r="A52" s="16">
        <v>49</v>
      </c>
      <c r="B52" s="42" t="s">
        <v>69</v>
      </c>
      <c r="E52" s="16">
        <v>2</v>
      </c>
      <c r="F52" s="15">
        <f>E52/tiempo!$J$14</f>
        <v>9.7323600973236012E-3</v>
      </c>
      <c r="G52" s="16">
        <v>6</v>
      </c>
    </row>
    <row r="53" spans="1:7" ht="38.25">
      <c r="A53" s="16">
        <v>50</v>
      </c>
      <c r="B53" s="42" t="s">
        <v>68</v>
      </c>
      <c r="E53" s="16">
        <v>2</v>
      </c>
      <c r="F53" s="15">
        <f>E53/tiempo!$J$14</f>
        <v>9.7323600973236012E-3</v>
      </c>
      <c r="G53" s="16">
        <v>6</v>
      </c>
    </row>
    <row r="54" spans="1:7" ht="25.5">
      <c r="A54" s="16">
        <v>51</v>
      </c>
      <c r="B54" s="42" t="s">
        <v>73</v>
      </c>
      <c r="E54" s="16">
        <v>6</v>
      </c>
      <c r="F54" s="15">
        <f>E54/tiempo!$J$14</f>
        <v>2.9197080291970802E-2</v>
      </c>
      <c r="G54" s="16">
        <v>6</v>
      </c>
    </row>
    <row r="55" spans="1:7" ht="25.5">
      <c r="A55" s="16">
        <v>52</v>
      </c>
      <c r="B55" s="42" t="s">
        <v>74</v>
      </c>
      <c r="E55" s="16">
        <v>3</v>
      </c>
      <c r="F55" s="15">
        <f>E55/tiempo!$J$14</f>
        <v>1.4598540145985401E-2</v>
      </c>
      <c r="G55" s="16">
        <v>6</v>
      </c>
    </row>
    <row r="56" spans="1:7" ht="25.5">
      <c r="A56" s="16">
        <v>53</v>
      </c>
      <c r="B56" s="42" t="s">
        <v>75</v>
      </c>
      <c r="E56" s="16">
        <v>4</v>
      </c>
      <c r="F56" s="15">
        <f>E56/tiempo!$J$14</f>
        <v>1.9464720194647202E-2</v>
      </c>
      <c r="G56" s="16">
        <v>6</v>
      </c>
    </row>
    <row r="57" spans="1:7" ht="25.5">
      <c r="A57" s="16">
        <v>54</v>
      </c>
      <c r="B57" s="42" t="s">
        <v>76</v>
      </c>
      <c r="E57" s="16">
        <v>3</v>
      </c>
      <c r="F57" s="15">
        <f>E57/tiempo!$J$14</f>
        <v>1.4598540145985401E-2</v>
      </c>
      <c r="G57" s="16">
        <v>6</v>
      </c>
    </row>
    <row r="58" spans="1:7" ht="25.5">
      <c r="A58" s="16">
        <v>55</v>
      </c>
      <c r="B58" s="42" t="s">
        <v>78</v>
      </c>
      <c r="E58" s="16">
        <v>0.5</v>
      </c>
      <c r="F58" s="15">
        <f>E58/tiempo!$J$14</f>
        <v>2.4330900243309003E-3</v>
      </c>
      <c r="G58" s="16">
        <v>6</v>
      </c>
    </row>
    <row r="59" spans="1:7">
      <c r="A59" s="16">
        <v>56</v>
      </c>
      <c r="B59" s="42" t="s">
        <v>79</v>
      </c>
      <c r="E59" s="16">
        <v>2</v>
      </c>
      <c r="F59" s="15">
        <f>E59/tiempo!$J$14</f>
        <v>9.7323600973236012E-3</v>
      </c>
      <c r="G59" s="16">
        <v>6</v>
      </c>
    </row>
    <row r="60" spans="1:7" ht="25.5">
      <c r="A60" s="16">
        <v>57</v>
      </c>
      <c r="B60" s="42" t="s">
        <v>77</v>
      </c>
      <c r="E60" s="16">
        <v>5</v>
      </c>
      <c r="F60" s="15">
        <f>E60/tiempo!$J$14</f>
        <v>2.4330900243309004E-2</v>
      </c>
      <c r="G60" s="16">
        <v>7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28"/>
  <sheetViews>
    <sheetView zoomScaleNormal="100" workbookViewId="0"/>
  </sheetViews>
  <sheetFormatPr baseColWidth="10" defaultRowHeight="12.75"/>
  <cols>
    <col min="1" max="1" width="3" style="11" bestFit="1" customWidth="1"/>
    <col min="2" max="2" width="32.85546875" style="17"/>
    <col min="3" max="4" width="46" style="17"/>
    <col min="5" max="5" width="15.7109375" style="11" customWidth="1"/>
    <col min="6" max="6" width="15.7109375" style="12" customWidth="1"/>
    <col min="7" max="7" width="15.7109375" style="11" customWidth="1"/>
    <col min="8" max="8" width="2.5703125" style="11"/>
    <col min="9" max="13" width="15.7109375" style="11" customWidth="1"/>
    <col min="14" max="15" width="2.5703125" style="11"/>
    <col min="16" max="18" width="15.7109375" style="11" customWidth="1"/>
    <col min="19" max="19" width="2.5703125" style="11"/>
    <col min="20" max="24" width="15.7109375" style="11" customWidth="1"/>
    <col min="25" max="1025" width="11.7109375" style="11"/>
    <col min="1026" max="16384" width="11.42578125" style="7"/>
  </cols>
  <sheetData>
    <row r="1" spans="1:24" s="2" customFormat="1" ht="57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4" t="s">
        <v>3</v>
      </c>
      <c r="G1" s="1" t="s">
        <v>12</v>
      </c>
      <c r="H1" s="23"/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P1" s="1" t="s">
        <v>5</v>
      </c>
      <c r="Q1" s="1" t="s">
        <v>6</v>
      </c>
      <c r="R1" s="1" t="s">
        <v>61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>
      <c r="A2" s="18">
        <v>1</v>
      </c>
      <c r="B2" s="20" t="str">
        <f>LOOKUP(A2,tareas!$A:$A,tareas!$B:$B)</f>
        <v>Ver video tutorial de GitHub.</v>
      </c>
      <c r="C2" s="17">
        <f>LOOKUP(A2,tareas!$A:$A,tareas!$C:$C)</f>
        <v>0</v>
      </c>
      <c r="D2" s="17">
        <f>LOOKUP(A2,tareas!$A:$A,tareas!$D:$D)</f>
        <v>0</v>
      </c>
      <c r="E2" s="24">
        <f>LOOKUP(A2,tareas!$A:$A,tareas!$E:$E)</f>
        <v>7.5</v>
      </c>
      <c r="F2" s="12">
        <f>E2/SUM(tiempo!$J$2:$J$4)</f>
        <v>7.6923076923076927E-2</v>
      </c>
      <c r="G2" s="24">
        <f>LOOKUP(A2,tareas!$A:$A,tareas!$G:$G)</f>
        <v>1</v>
      </c>
      <c r="H2" s="25"/>
      <c r="I2" s="11">
        <f>E2/5</f>
        <v>1.5</v>
      </c>
      <c r="J2" s="11">
        <f>E2/5</f>
        <v>1.5</v>
      </c>
      <c r="K2" s="11">
        <f>E2/5</f>
        <v>1.5</v>
      </c>
      <c r="L2" s="11">
        <f>E2/5</f>
        <v>1.5</v>
      </c>
      <c r="M2" s="11">
        <f>E2/5</f>
        <v>1.5</v>
      </c>
      <c r="P2" s="11">
        <f>SUM(T2:X2)</f>
        <v>4.4666666666666668</v>
      </c>
      <c r="Q2" s="12">
        <f>F2</f>
        <v>7.6923076923076927E-2</v>
      </c>
      <c r="R2" s="11">
        <v>1</v>
      </c>
      <c r="T2" s="16">
        <v>0</v>
      </c>
      <c r="U2" s="16">
        <v>0.33333333333333331</v>
      </c>
      <c r="V2" s="16">
        <v>1.0833333333333333</v>
      </c>
      <c r="W2" s="16">
        <v>1.8833333333333333</v>
      </c>
      <c r="X2" s="16">
        <v>1.1666666666666667</v>
      </c>
    </row>
    <row r="3" spans="1:24" ht="25.5">
      <c r="A3" s="18">
        <v>2</v>
      </c>
      <c r="B3" s="20" t="str">
        <f>LOOKUP(A3,tareas!$A:$A,tareas!$B:$B)</f>
        <v>Realizar el lanzamiento del ciclo #1 de TSPi.</v>
      </c>
      <c r="C3" s="17">
        <f>LOOKUP(A3,tareas!$A:$A,tareas!$C:$C)</f>
        <v>0</v>
      </c>
      <c r="D3" s="17">
        <f>LOOKUP(A3,tareas!$A:$A,tareas!$D:$D)</f>
        <v>0</v>
      </c>
      <c r="E3" s="24">
        <f>LOOKUP(A3,tareas!$A:$A,tareas!$E:$E)</f>
        <v>5</v>
      </c>
      <c r="F3" s="12">
        <f>E3/SUM(tiempo!$J$2:$J$4)</f>
        <v>5.128205128205128E-2</v>
      </c>
      <c r="G3" s="24">
        <f>LOOKUP(A3,tareas!$A:$A,tareas!$G:$G)</f>
        <v>1</v>
      </c>
      <c r="H3" s="25"/>
      <c r="I3" s="11">
        <f>E3/5</f>
        <v>1</v>
      </c>
      <c r="J3" s="11">
        <f>E3/5</f>
        <v>1</v>
      </c>
      <c r="K3" s="11">
        <f>E3/5</f>
        <v>1</v>
      </c>
      <c r="L3" s="11">
        <f>E3/5</f>
        <v>1</v>
      </c>
      <c r="M3" s="11">
        <f>E3/5</f>
        <v>1</v>
      </c>
      <c r="P3" s="11">
        <f t="shared" ref="P3:P24" si="0">SUM(T3:X3)</f>
        <v>5.083333333333333</v>
      </c>
      <c r="Q3" s="12">
        <f t="shared" ref="Q3:Q9" si="1">F3</f>
        <v>5.128205128205128E-2</v>
      </c>
      <c r="R3" s="11">
        <v>1</v>
      </c>
      <c r="T3" s="16">
        <v>1.0166666666666666</v>
      </c>
      <c r="U3" s="16">
        <v>1.0166666666666666</v>
      </c>
      <c r="V3" s="16">
        <v>1.0166666666666666</v>
      </c>
      <c r="W3" s="16">
        <v>1.0166666666666666</v>
      </c>
      <c r="X3" s="16">
        <v>1.0166666666666666</v>
      </c>
    </row>
    <row r="4" spans="1:24" ht="25.5">
      <c r="A4" s="18">
        <v>3</v>
      </c>
      <c r="B4" s="20" t="str">
        <f>LOOKUP(A4,tareas!$A:$A,tareas!$B:$B)</f>
        <v>Definir la estrategía de desarrollo del ciclo #1 de TSPi.</v>
      </c>
      <c r="C4" s="17">
        <f>LOOKUP(A4,tareas!$A:$A,tareas!$C:$C)</f>
        <v>0</v>
      </c>
      <c r="D4" s="17">
        <f>LOOKUP(A4,tareas!$A:$A,tareas!$D:$D)</f>
        <v>0</v>
      </c>
      <c r="E4" s="24">
        <f>LOOKUP(A4,tareas!$A:$A,tareas!$E:$E)</f>
        <v>5</v>
      </c>
      <c r="F4" s="12">
        <f>E4/SUM(tiempo!$J$2:$J$4)</f>
        <v>5.128205128205128E-2</v>
      </c>
      <c r="G4" s="24">
        <f>LOOKUP(A4,tareas!$A:$A,tareas!$G:$G)</f>
        <v>1</v>
      </c>
      <c r="H4" s="25"/>
      <c r="I4" s="11">
        <f>E4/5</f>
        <v>1</v>
      </c>
      <c r="J4" s="11">
        <f>E4/5</f>
        <v>1</v>
      </c>
      <c r="K4" s="11">
        <f>E4/5</f>
        <v>1</v>
      </c>
      <c r="L4" s="11">
        <f>E4/5</f>
        <v>1</v>
      </c>
      <c r="M4" s="11">
        <f>E4/5</f>
        <v>1</v>
      </c>
      <c r="P4" s="11">
        <f t="shared" si="0"/>
        <v>3.75</v>
      </c>
      <c r="Q4" s="12">
        <f t="shared" si="1"/>
        <v>5.128205128205128E-2</v>
      </c>
      <c r="R4" s="11">
        <v>1</v>
      </c>
      <c r="T4" s="16">
        <v>0.75</v>
      </c>
      <c r="U4" s="16">
        <v>0.75</v>
      </c>
      <c r="V4" s="16">
        <v>0.75</v>
      </c>
      <c r="W4" s="16">
        <v>0.75</v>
      </c>
      <c r="X4" s="16">
        <v>0.75</v>
      </c>
    </row>
    <row r="5" spans="1:24">
      <c r="A5" s="18">
        <v>4</v>
      </c>
      <c r="B5" s="20" t="str">
        <f>LOOKUP(A5,tareas!$A:$A,tareas!$B:$B)</f>
        <v>Elaborar el plan del ciclo #1 de TSPi.</v>
      </c>
      <c r="C5" s="17">
        <f>LOOKUP(A5,tareas!$A:$A,tareas!$C:$C)</f>
        <v>0</v>
      </c>
      <c r="D5" s="17">
        <f>LOOKUP(A5,tareas!$A:$A,tareas!$D:$D)</f>
        <v>0</v>
      </c>
      <c r="E5" s="24">
        <f>LOOKUP(A5,tareas!$A:$A,tareas!$E:$E)</f>
        <v>2</v>
      </c>
      <c r="F5" s="12">
        <f>E5/SUM(tiempo!$J$2:$J$4)</f>
        <v>2.0512820512820513E-2</v>
      </c>
      <c r="G5" s="24">
        <f>LOOKUP(A5,tareas!$A:$A,tareas!$G:$G)</f>
        <v>1</v>
      </c>
      <c r="H5" s="25"/>
      <c r="L5" s="11">
        <f>E5</f>
        <v>2</v>
      </c>
      <c r="P5" s="11">
        <f t="shared" si="0"/>
        <v>1.85</v>
      </c>
      <c r="Q5" s="12">
        <f t="shared" si="1"/>
        <v>2.0512820512820513E-2</v>
      </c>
      <c r="R5" s="11">
        <v>1</v>
      </c>
      <c r="T5" s="16">
        <v>0</v>
      </c>
      <c r="U5" s="16">
        <v>0</v>
      </c>
      <c r="V5" s="16">
        <v>0</v>
      </c>
      <c r="W5" s="16">
        <v>1.85</v>
      </c>
      <c r="X5" s="16">
        <v>0</v>
      </c>
    </row>
    <row r="6" spans="1:24" ht="25.5">
      <c r="A6" s="18">
        <v>5</v>
      </c>
      <c r="B6" s="20" t="str">
        <f>LOOKUP(A6,tareas!$A:$A,tareas!$B:$B)</f>
        <v>Crear la plantilla para las agendas de las reuniones con los clientes.</v>
      </c>
      <c r="C6" s="17">
        <f>LOOKUP(A6,tareas!$A:$A,tareas!$C:$C)</f>
        <v>0</v>
      </c>
      <c r="D6" s="17">
        <f>LOOKUP(A6,tareas!$A:$A,tareas!$D:$D)</f>
        <v>0</v>
      </c>
      <c r="E6" s="24">
        <f>LOOKUP(A6,tareas!$A:$A,tareas!$E:$E)</f>
        <v>0.5</v>
      </c>
      <c r="F6" s="12">
        <f>E6/SUM(tiempo!$J$2:$J$4)</f>
        <v>5.1282051282051282E-3</v>
      </c>
      <c r="G6" s="24">
        <f>LOOKUP(A6,tareas!$A:$A,tareas!$G:$G)</f>
        <v>1</v>
      </c>
      <c r="H6" s="26"/>
      <c r="L6" s="11">
        <f>E6</f>
        <v>0.5</v>
      </c>
      <c r="P6" s="11">
        <f t="shared" si="0"/>
        <v>0.25</v>
      </c>
      <c r="Q6" s="12">
        <f t="shared" si="1"/>
        <v>5.1282051282051282E-3</v>
      </c>
      <c r="R6" s="11">
        <v>1</v>
      </c>
      <c r="T6" s="16">
        <v>0</v>
      </c>
      <c r="U6" s="16">
        <v>0</v>
      </c>
      <c r="V6" s="16">
        <v>0</v>
      </c>
      <c r="W6" s="16">
        <v>0.25</v>
      </c>
      <c r="X6" s="16">
        <v>0</v>
      </c>
    </row>
    <row r="7" spans="1:24" ht="25.5">
      <c r="A7" s="18">
        <v>6</v>
      </c>
      <c r="B7" s="20" t="str">
        <f>LOOKUP(A7,tareas!$A:$A,tareas!$B:$B)</f>
        <v>Crear la plantilla para las minutas de las reuniones con los clientes.</v>
      </c>
      <c r="C7" s="17">
        <f>LOOKUP(A7,tareas!$A:$A,tareas!$C:$C)</f>
        <v>0</v>
      </c>
      <c r="D7" s="17">
        <f>LOOKUP(A7,tareas!$A:$A,tareas!$D:$D)</f>
        <v>0</v>
      </c>
      <c r="E7" s="24">
        <f>LOOKUP(A7,tareas!$A:$A,tareas!$E:$E)</f>
        <v>0.5</v>
      </c>
      <c r="F7" s="12">
        <f>E7/SUM(tiempo!$J$2:$J$4)</f>
        <v>5.1282051282051282E-3</v>
      </c>
      <c r="G7" s="24">
        <f>LOOKUP(A7,tareas!$A:$A,tareas!$G:$G)</f>
        <v>1</v>
      </c>
      <c r="H7" s="27"/>
      <c r="L7" s="11">
        <f>E7</f>
        <v>0.5</v>
      </c>
      <c r="P7" s="11">
        <f t="shared" si="0"/>
        <v>0.66666666666666663</v>
      </c>
      <c r="Q7" s="12">
        <f t="shared" si="1"/>
        <v>5.1282051282051282E-3</v>
      </c>
      <c r="R7" s="11">
        <v>1</v>
      </c>
      <c r="T7" s="16">
        <v>0</v>
      </c>
      <c r="U7" s="16">
        <v>0</v>
      </c>
      <c r="V7" s="16">
        <v>0</v>
      </c>
      <c r="W7" s="16">
        <v>0.66666666666666663</v>
      </c>
      <c r="X7" s="16">
        <v>0</v>
      </c>
    </row>
    <row r="8" spans="1:24" ht="25.5">
      <c r="A8" s="18">
        <v>7</v>
      </c>
      <c r="B8" s="20" t="str">
        <f>LOOKUP(A8,tareas!$A:$A,tareas!$B:$B)</f>
        <v>Crear la agenda para la reunión #1 con el cliente.</v>
      </c>
      <c r="C8" s="17">
        <f>LOOKUP(A8,tareas!$A:$A,tareas!$C:$C)</f>
        <v>0</v>
      </c>
      <c r="D8" s="17">
        <f>LOOKUP(A8,tareas!$A:$A,tareas!$D:$D)</f>
        <v>0</v>
      </c>
      <c r="E8" s="24">
        <f>LOOKUP(A8,tareas!$A:$A,tareas!$E:$E)</f>
        <v>0.5</v>
      </c>
      <c r="F8" s="12">
        <f>E8/SUM(tiempo!$J$2:$J$4)</f>
        <v>5.1282051282051282E-3</v>
      </c>
      <c r="G8" s="24">
        <f>LOOKUP(A8,tareas!$A:$A,tareas!$G:$G)</f>
        <v>1</v>
      </c>
      <c r="H8" s="27"/>
      <c r="L8" s="11">
        <f>E8</f>
        <v>0.5</v>
      </c>
      <c r="P8" s="11">
        <f t="shared" si="0"/>
        <v>0.41666666666666669</v>
      </c>
      <c r="Q8" s="12">
        <f t="shared" si="1"/>
        <v>5.1282051282051282E-3</v>
      </c>
      <c r="R8" s="11">
        <v>1</v>
      </c>
      <c r="T8" s="16">
        <v>0</v>
      </c>
      <c r="U8" s="16">
        <v>0</v>
      </c>
      <c r="V8" s="16">
        <v>0</v>
      </c>
      <c r="W8" s="16">
        <v>0.41666666666666669</v>
      </c>
      <c r="X8" s="16">
        <v>0</v>
      </c>
    </row>
    <row r="9" spans="1:24">
      <c r="A9" s="18">
        <v>8</v>
      </c>
      <c r="B9" s="20" t="str">
        <f>LOOKUP(A9,tareas!$A:$A,tareas!$B:$B)</f>
        <v>Reunión #1 con el cliente.</v>
      </c>
      <c r="C9" s="17">
        <f>LOOKUP(A9,tareas!$A:$A,tareas!$C:$C)</f>
        <v>0</v>
      </c>
      <c r="D9" s="17">
        <f>LOOKUP(A9,tareas!$A:$A,tareas!$D:$D)</f>
        <v>0</v>
      </c>
      <c r="E9" s="24">
        <f>LOOKUP(A9,tareas!$A:$A,tareas!$E:$E)</f>
        <v>2</v>
      </c>
      <c r="F9" s="12">
        <f>E9/SUM(tiempo!$J$2:$J$4)</f>
        <v>2.0512820512820513E-2</v>
      </c>
      <c r="G9" s="24">
        <f>LOOKUP(A9,tareas!$A:$A,tareas!$G:$G)</f>
        <v>1</v>
      </c>
      <c r="H9" s="27"/>
      <c r="I9" s="11">
        <f>E9/2</f>
        <v>1</v>
      </c>
      <c r="L9" s="11">
        <f>E9/2</f>
        <v>1</v>
      </c>
      <c r="P9" s="11">
        <f t="shared" si="0"/>
        <v>1.1666666666666667</v>
      </c>
      <c r="Q9" s="12">
        <f t="shared" si="1"/>
        <v>2.0512820512820513E-2</v>
      </c>
      <c r="R9" s="11">
        <v>1</v>
      </c>
      <c r="T9" s="16">
        <v>0.58333333333333337</v>
      </c>
      <c r="U9" s="16">
        <v>0</v>
      </c>
      <c r="V9" s="16">
        <v>0</v>
      </c>
      <c r="W9" s="16">
        <v>0.58333333333333337</v>
      </c>
      <c r="X9" s="16">
        <v>0</v>
      </c>
    </row>
    <row r="10" spans="1:24" ht="25.5">
      <c r="A10" s="18">
        <v>9</v>
      </c>
      <c r="B10" s="20" t="str">
        <f>LOOKUP(A10,tareas!$A:$A,tareas!$B:$B)</f>
        <v>Crear el esquema del documento de requerimientos.</v>
      </c>
      <c r="C10" s="17">
        <f>LOOKUP(A10,tareas!$A:$A,tareas!$C:$C)</f>
        <v>0</v>
      </c>
      <c r="D10" s="17">
        <f>LOOKUP(A10,tareas!$A:$A,tareas!$D:$D)</f>
        <v>0</v>
      </c>
      <c r="E10" s="24">
        <f>LOOKUP(A10,tareas!$A:$A,tareas!$E:$E)</f>
        <v>3</v>
      </c>
      <c r="F10" s="12">
        <f>E10/SUM(tiempo!$J$2:$J$4)</f>
        <v>3.0769230769230771E-2</v>
      </c>
      <c r="G10" s="24">
        <f>LOOKUP(A10,tareas!$A:$A,tareas!$G:$G)</f>
        <v>1</v>
      </c>
      <c r="H10" s="27"/>
      <c r="J10" s="11">
        <f>E10/2</f>
        <v>1.5</v>
      </c>
      <c r="L10" s="11">
        <f>E10/2</f>
        <v>1.5</v>
      </c>
      <c r="P10" s="11">
        <f t="shared" si="0"/>
        <v>3.9</v>
      </c>
      <c r="Q10" s="12">
        <f>F10</f>
        <v>3.0769230769230771E-2</v>
      </c>
      <c r="R10" s="11">
        <v>2</v>
      </c>
      <c r="T10" s="16">
        <v>0</v>
      </c>
      <c r="U10" s="16">
        <v>1.95</v>
      </c>
      <c r="V10" s="16">
        <v>0</v>
      </c>
      <c r="W10" s="16">
        <v>1.95</v>
      </c>
      <c r="X10" s="16">
        <v>0</v>
      </c>
    </row>
    <row r="11" spans="1:24">
      <c r="A11" s="18">
        <v>10</v>
      </c>
      <c r="B11" s="20" t="str">
        <f>LOOKUP(A11,tareas!$A:$A,tareas!$B:$B)</f>
        <v>Experimento Redmine #1.</v>
      </c>
      <c r="C11" s="17">
        <f>LOOKUP(A11,tareas!$A:$A,tareas!$C:$C)</f>
        <v>0</v>
      </c>
      <c r="D11" s="17">
        <f>LOOKUP(A11,tareas!$A:$A,tareas!$D:$D)</f>
        <v>0</v>
      </c>
      <c r="E11" s="24">
        <f>LOOKUP(A11,tareas!$A:$A,tareas!$E:$E)</f>
        <v>10</v>
      </c>
      <c r="F11" s="12">
        <f>E11/SUM(tiempo!$J$2:$J$4)</f>
        <v>0.10256410256410256</v>
      </c>
      <c r="G11" s="24">
        <f>LOOKUP(A11,tareas!$A:$A,tareas!$G:$G)</f>
        <v>1</v>
      </c>
      <c r="H11" s="27"/>
      <c r="I11" s="11">
        <f>E11/5</f>
        <v>2</v>
      </c>
      <c r="J11" s="11">
        <f>E11/5</f>
        <v>2</v>
      </c>
      <c r="K11" s="11">
        <f>E11/5</f>
        <v>2</v>
      </c>
      <c r="L11" s="11">
        <f>E11/5</f>
        <v>2</v>
      </c>
      <c r="M11" s="11">
        <f>E11/5</f>
        <v>2</v>
      </c>
      <c r="Q11" s="12"/>
      <c r="T11" s="16">
        <v>0</v>
      </c>
      <c r="U11" s="16">
        <v>0</v>
      </c>
      <c r="V11" s="16">
        <v>0</v>
      </c>
      <c r="W11" s="16">
        <v>0</v>
      </c>
      <c r="X11" s="16">
        <v>0</v>
      </c>
    </row>
    <row r="12" spans="1:24">
      <c r="A12" s="18">
        <v>11</v>
      </c>
      <c r="B12" s="20" t="str">
        <f>LOOKUP(A12,tareas!$A:$A,tareas!$B:$B)</f>
        <v>Experimento Ruby #1.</v>
      </c>
      <c r="C12" s="17">
        <f>LOOKUP(A12,tareas!$A:$A,tareas!$C:$C)</f>
        <v>0</v>
      </c>
      <c r="D12" s="17">
        <f>LOOKUP(A12,tareas!$A:$A,tareas!$D:$D)</f>
        <v>0</v>
      </c>
      <c r="E12" s="24">
        <f>LOOKUP(A12,tareas!$A:$A,tareas!$E:$E)</f>
        <v>15</v>
      </c>
      <c r="F12" s="12">
        <f>E12/SUM(tiempo!$J$2:$J$4)</f>
        <v>0.15384615384615385</v>
      </c>
      <c r="G12" s="24">
        <f>LOOKUP(A12,tareas!$A:$A,tareas!$G:$G)</f>
        <v>2</v>
      </c>
      <c r="I12" s="11">
        <f>E12/5</f>
        <v>3</v>
      </c>
      <c r="J12" s="11">
        <f>E12/5</f>
        <v>3</v>
      </c>
      <c r="K12" s="11">
        <f>E12/5</f>
        <v>3</v>
      </c>
      <c r="L12" s="11">
        <f>E12/5</f>
        <v>3</v>
      </c>
      <c r="M12" s="11">
        <f>E12/5</f>
        <v>3</v>
      </c>
      <c r="Q12" s="12"/>
      <c r="T12" s="16">
        <v>0</v>
      </c>
      <c r="U12" s="16">
        <v>0</v>
      </c>
      <c r="V12" s="16">
        <v>0</v>
      </c>
      <c r="W12" s="16">
        <v>0</v>
      </c>
      <c r="X12" s="16">
        <v>0</v>
      </c>
    </row>
    <row r="13" spans="1:24" ht="25.5">
      <c r="A13" s="18">
        <v>12</v>
      </c>
      <c r="B13" s="20" t="str">
        <f>LOOKUP(A13,tareas!$A:$A,tareas!$B:$B)</f>
        <v>Reunión de equipo para analizar la minuta de la reunión #1 con el cliente.</v>
      </c>
      <c r="C13" s="17">
        <f>LOOKUP(A13,tareas!$A:$A,tareas!$C:$C)</f>
        <v>0</v>
      </c>
      <c r="D13" s="17">
        <f>LOOKUP(A13,tareas!$A:$A,tareas!$D:$D)</f>
        <v>0</v>
      </c>
      <c r="E13" s="24">
        <f>LOOKUP(A13,tareas!$A:$A,tareas!$E:$E)</f>
        <v>10</v>
      </c>
      <c r="F13" s="12">
        <f>E13/SUM(tiempo!$J$2:$J$4)</f>
        <v>0.10256410256410256</v>
      </c>
      <c r="G13" s="24">
        <f>LOOKUP(A13,tareas!$A:$A,tareas!$G:$G)</f>
        <v>2</v>
      </c>
      <c r="H13" s="27"/>
      <c r="I13" s="11">
        <f>E13/5</f>
        <v>2</v>
      </c>
      <c r="J13" s="11">
        <f>E13/5</f>
        <v>2</v>
      </c>
      <c r="K13" s="11">
        <f>E13/5</f>
        <v>2</v>
      </c>
      <c r="L13" s="11">
        <f>E13/5</f>
        <v>2</v>
      </c>
      <c r="M13" s="11">
        <f>E13/5</f>
        <v>2</v>
      </c>
      <c r="P13" s="11">
        <f t="shared" si="0"/>
        <v>8</v>
      </c>
      <c r="Q13" s="12">
        <f>F13</f>
        <v>0.10256410256410256</v>
      </c>
      <c r="R13" s="11">
        <v>2</v>
      </c>
      <c r="T13" s="16">
        <v>2</v>
      </c>
      <c r="U13" s="16">
        <v>1.5</v>
      </c>
      <c r="V13" s="16">
        <v>1.5</v>
      </c>
      <c r="W13" s="16">
        <v>1.5</v>
      </c>
      <c r="X13" s="16">
        <v>1.5</v>
      </c>
    </row>
    <row r="14" spans="1:24" ht="25.5">
      <c r="A14" s="18">
        <v>13</v>
      </c>
      <c r="B14" s="20" t="str">
        <f>LOOKUP(A14,tareas!$A:$A,tareas!$B:$B)</f>
        <v>Crear el borrador #1 del diagrama de casos de uso.</v>
      </c>
      <c r="C14" s="17">
        <f>LOOKUP(A14,tareas!$A:$A,tareas!$C:$C)</f>
        <v>0</v>
      </c>
      <c r="D14" s="17">
        <f>LOOKUP(A14,tareas!$A:$A,tareas!$D:$D)</f>
        <v>0</v>
      </c>
      <c r="E14" s="24">
        <f>LOOKUP(A14,tareas!$A:$A,tareas!$E:$E)</f>
        <v>2</v>
      </c>
      <c r="F14" s="12">
        <f>E14/SUM(tiempo!$J$2:$J$4)</f>
        <v>2.0512820512820513E-2</v>
      </c>
      <c r="G14" s="24">
        <f>LOOKUP(A14,tareas!$A:$A,tareas!$G:$G)</f>
        <v>2</v>
      </c>
      <c r="H14" s="27"/>
      <c r="J14" s="11">
        <f>E14/2</f>
        <v>1</v>
      </c>
      <c r="L14" s="11">
        <f>E14/2</f>
        <v>1</v>
      </c>
      <c r="P14" s="11">
        <f t="shared" si="0"/>
        <v>5.1388888888888884</v>
      </c>
      <c r="Q14" s="12">
        <f t="shared" ref="Q14:Q24" si="2">F14</f>
        <v>2.0512820512820513E-2</v>
      </c>
      <c r="R14" s="11">
        <v>3</v>
      </c>
      <c r="T14" s="16">
        <v>1.1388888888888888</v>
      </c>
      <c r="U14" s="16">
        <v>1.4444444444444442</v>
      </c>
      <c r="V14" s="16">
        <v>0.94444444444444453</v>
      </c>
      <c r="W14" s="16">
        <v>0.41666666666666669</v>
      </c>
      <c r="X14" s="16">
        <v>1.1944444444444442</v>
      </c>
    </row>
    <row r="15" spans="1:24" ht="25.5">
      <c r="A15" s="18">
        <v>14</v>
      </c>
      <c r="B15" s="20" t="str">
        <f>LOOKUP(A15,tareas!$A:$A,tareas!$B:$B)</f>
        <v>Crear el borrador #1 del documento de los escenarios.</v>
      </c>
      <c r="C15" s="17">
        <f>LOOKUP(A15,tareas!$A:$A,tareas!$C:$C)</f>
        <v>0</v>
      </c>
      <c r="D15" s="17">
        <f>LOOKUP(A15,tareas!$A:$A,tareas!$D:$D)</f>
        <v>0</v>
      </c>
      <c r="E15" s="24">
        <f>LOOKUP(A15,tareas!$A:$A,tareas!$E:$E)</f>
        <v>2</v>
      </c>
      <c r="F15" s="12">
        <f>E15/SUM(tiempo!$J$2:$J$4)</f>
        <v>2.0512820512820513E-2</v>
      </c>
      <c r="G15" s="24">
        <f>LOOKUP(A15,tareas!$A:$A,tareas!$G:$G)</f>
        <v>2</v>
      </c>
      <c r="H15" s="27"/>
      <c r="J15" s="11">
        <f>E15</f>
        <v>2</v>
      </c>
      <c r="P15" s="11">
        <f t="shared" si="0"/>
        <v>5.1388888888888884</v>
      </c>
      <c r="Q15" s="12">
        <f t="shared" si="2"/>
        <v>2.0512820512820513E-2</v>
      </c>
      <c r="R15" s="11">
        <v>3</v>
      </c>
      <c r="T15" s="16">
        <v>1.1388888888888888</v>
      </c>
      <c r="U15" s="16">
        <v>1.4444444444444442</v>
      </c>
      <c r="V15" s="16">
        <v>0.94444444444444453</v>
      </c>
      <c r="W15" s="16">
        <v>0.41666666666666669</v>
      </c>
      <c r="X15" s="16">
        <v>1.1944444444444442</v>
      </c>
    </row>
    <row r="16" spans="1:24" ht="25.5">
      <c r="A16" s="18">
        <v>15</v>
      </c>
      <c r="B16" s="20" t="str">
        <f>LOOKUP(A16,tareas!$A:$A,tareas!$B:$B)</f>
        <v>Crear el borrador #1 del documento de requerimientos.</v>
      </c>
      <c r="C16" s="17">
        <f>LOOKUP(A16,tareas!$A:$A,tareas!$C:$C)</f>
        <v>0</v>
      </c>
      <c r="D16" s="17">
        <f>LOOKUP(A16,tareas!$A:$A,tareas!$D:$D)</f>
        <v>0</v>
      </c>
      <c r="E16" s="24">
        <f>LOOKUP(A16,tareas!$A:$A,tareas!$E:$E)</f>
        <v>4</v>
      </c>
      <c r="F16" s="12">
        <f>E16/SUM(tiempo!$J$2:$J$4)</f>
        <v>4.1025641025641026E-2</v>
      </c>
      <c r="G16" s="24">
        <f>LOOKUP(A16,tareas!$A:$A,tareas!$G:$G)</f>
        <v>2</v>
      </c>
      <c r="H16" s="27"/>
      <c r="J16" s="11">
        <f>E16/2</f>
        <v>2</v>
      </c>
      <c r="K16" s="11">
        <f>E16/2</f>
        <v>2</v>
      </c>
      <c r="P16" s="11">
        <f t="shared" si="0"/>
        <v>5.1388888888888884</v>
      </c>
      <c r="Q16" s="12">
        <f t="shared" si="2"/>
        <v>4.1025641025641026E-2</v>
      </c>
      <c r="R16" s="11">
        <v>3</v>
      </c>
      <c r="T16" s="16">
        <v>1.1388888888888888</v>
      </c>
      <c r="U16" s="16">
        <v>1.4444444444444442</v>
      </c>
      <c r="V16" s="16">
        <v>0.94444444444444453</v>
      </c>
      <c r="W16" s="16">
        <v>0.41666666666666669</v>
      </c>
      <c r="X16" s="16">
        <v>1.1944444444444442</v>
      </c>
    </row>
    <row r="17" spans="1:24" ht="25.5">
      <c r="A17" s="18">
        <v>16</v>
      </c>
      <c r="B17" s="20" t="str">
        <f>LOOKUP(A17,tareas!$A:$A,tareas!$B:$B)</f>
        <v>Crear la agenda para la reunión #2 con el cliente.</v>
      </c>
      <c r="C17" s="17">
        <f>LOOKUP(A17,tareas!$A:$A,tareas!$C:$C)</f>
        <v>0</v>
      </c>
      <c r="D17" s="17">
        <f>LOOKUP(A17,tareas!$A:$A,tareas!$D:$D)</f>
        <v>0</v>
      </c>
      <c r="E17" s="24">
        <f>LOOKUP(A17,tareas!$A:$A,tareas!$E:$E)</f>
        <v>0.5</v>
      </c>
      <c r="F17" s="12">
        <f>E17/SUM(tiempo!$J$2:$J$4)</f>
        <v>5.1282051282051282E-3</v>
      </c>
      <c r="G17" s="24">
        <f>LOOKUP(A17,tareas!$A:$A,tareas!$G:$G)</f>
        <v>2</v>
      </c>
      <c r="H17" s="27"/>
      <c r="L17" s="11">
        <f>E17</f>
        <v>0.5</v>
      </c>
      <c r="P17" s="11">
        <f t="shared" si="0"/>
        <v>0.38333333333333336</v>
      </c>
      <c r="Q17" s="12">
        <f t="shared" si="2"/>
        <v>5.1282051282051282E-3</v>
      </c>
      <c r="R17" s="11">
        <v>2</v>
      </c>
      <c r="T17" s="16">
        <v>0</v>
      </c>
      <c r="U17" s="16">
        <v>0</v>
      </c>
      <c r="V17" s="16">
        <v>0</v>
      </c>
      <c r="W17" s="16">
        <v>0.38333333333333336</v>
      </c>
      <c r="X17" s="16">
        <v>0</v>
      </c>
    </row>
    <row r="18" spans="1:24">
      <c r="A18" s="18">
        <v>17</v>
      </c>
      <c r="B18" s="20" t="str">
        <f>LOOKUP(A18,tareas!$A:$A,tareas!$B:$B)</f>
        <v>Reunión #2 con el cliente.</v>
      </c>
      <c r="C18" s="17">
        <f>LOOKUP(A18,tareas!$A:$A,tareas!$C:$C)</f>
        <v>0</v>
      </c>
      <c r="D18" s="17">
        <f>LOOKUP(A18,tareas!$A:$A,tareas!$D:$D)</f>
        <v>0</v>
      </c>
      <c r="E18" s="24">
        <f>LOOKUP(A18,tareas!$A:$A,tareas!$E:$E)</f>
        <v>2</v>
      </c>
      <c r="F18" s="12">
        <f>E18/SUM(tiempo!$J$2:$J$4)</f>
        <v>2.0512820512820513E-2</v>
      </c>
      <c r="G18" s="24">
        <f>LOOKUP(A18,tareas!$A:$A,tareas!$G:$G)</f>
        <v>3</v>
      </c>
      <c r="H18" s="27"/>
      <c r="I18" s="11">
        <f>E18/2</f>
        <v>1</v>
      </c>
      <c r="M18" s="11">
        <f>E18/2</f>
        <v>1</v>
      </c>
      <c r="P18" s="11">
        <f t="shared" si="0"/>
        <v>1</v>
      </c>
      <c r="Q18" s="12">
        <f t="shared" si="2"/>
        <v>2.0512820512820513E-2</v>
      </c>
      <c r="R18" s="11">
        <v>3</v>
      </c>
      <c r="T18" s="16">
        <v>0.5</v>
      </c>
      <c r="U18" s="16">
        <v>0</v>
      </c>
      <c r="V18" s="16">
        <v>0</v>
      </c>
      <c r="W18" s="16">
        <v>0</v>
      </c>
      <c r="X18" s="16">
        <v>0.5</v>
      </c>
    </row>
    <row r="19" spans="1:24" ht="25.5">
      <c r="A19" s="18">
        <v>18</v>
      </c>
      <c r="B19" s="20" t="str">
        <f>LOOKUP(A19,tareas!$A:$A,tareas!$B:$B)</f>
        <v>Reunión de equipo para analizar la minuta de la reunión #2 con el cliente.</v>
      </c>
      <c r="C19" s="17">
        <f>LOOKUP(A19,tareas!$A:$A,tareas!$C:$C)</f>
        <v>0</v>
      </c>
      <c r="D19" s="17">
        <f>LOOKUP(A19,tareas!$A:$A,tareas!$D:$D)</f>
        <v>0</v>
      </c>
      <c r="E19" s="24">
        <f>LOOKUP(A19,tareas!$A:$A,tareas!$E:$E)</f>
        <v>10</v>
      </c>
      <c r="F19" s="12">
        <f>E19/SUM(tiempo!$J$2:$J$4)</f>
        <v>0.10256410256410256</v>
      </c>
      <c r="G19" s="24">
        <f>LOOKUP(A19,tareas!$A:$A,tareas!$G:$G)</f>
        <v>3</v>
      </c>
      <c r="H19" s="27"/>
      <c r="I19" s="11">
        <f>E19/5</f>
        <v>2</v>
      </c>
      <c r="J19" s="11">
        <f>E19/5</f>
        <v>2</v>
      </c>
      <c r="K19" s="11">
        <f>E19/5</f>
        <v>2</v>
      </c>
      <c r="L19" s="11">
        <f>E19/5</f>
        <v>2</v>
      </c>
      <c r="M19" s="11">
        <f>E19/5</f>
        <v>2</v>
      </c>
      <c r="P19" s="11">
        <f t="shared" si="0"/>
        <v>8.1666666666666661</v>
      </c>
      <c r="Q19" s="12">
        <f t="shared" si="2"/>
        <v>0.10256410256410256</v>
      </c>
      <c r="R19" s="11">
        <v>3</v>
      </c>
      <c r="T19" s="16">
        <v>1.6333333333333333</v>
      </c>
      <c r="U19" s="16">
        <v>1.6333333333333333</v>
      </c>
      <c r="V19" s="16">
        <v>1.6333333333333333</v>
      </c>
      <c r="W19" s="16">
        <v>1.6333333333333333</v>
      </c>
      <c r="X19" s="16">
        <v>1.6333333333333333</v>
      </c>
    </row>
    <row r="20" spans="1:24" ht="25.5">
      <c r="A20" s="18">
        <v>19</v>
      </c>
      <c r="B20" s="20" t="str">
        <f>LOOKUP(A20,tareas!$A:$A,tareas!$B:$B)</f>
        <v>Crear la versión final del diagrama de casos de uso.</v>
      </c>
      <c r="C20" s="17">
        <f>LOOKUP(A20,tareas!$A:$A,tareas!$C:$C)</f>
        <v>0</v>
      </c>
      <c r="D20" s="17">
        <f>LOOKUP(A20,tareas!$A:$A,tareas!$D:$D)</f>
        <v>0</v>
      </c>
      <c r="E20" s="24">
        <f>LOOKUP(A20,tareas!$A:$A,tareas!$E:$E)</f>
        <v>2</v>
      </c>
      <c r="F20" s="12">
        <f>E20/SUM(tiempo!$J$2:$J$4)</f>
        <v>2.0512820512820513E-2</v>
      </c>
      <c r="G20" s="24">
        <f>LOOKUP(A20,tareas!$A:$A,tareas!$G:$G)</f>
        <v>3</v>
      </c>
      <c r="J20" s="11">
        <f>E20</f>
        <v>2</v>
      </c>
      <c r="P20" s="11">
        <f t="shared" si="0"/>
        <v>2.5</v>
      </c>
      <c r="Q20" s="12">
        <f t="shared" si="2"/>
        <v>2.0512820512820513E-2</v>
      </c>
      <c r="R20" s="11">
        <v>3</v>
      </c>
      <c r="T20" s="16">
        <v>0.5</v>
      </c>
      <c r="U20" s="16">
        <v>0.5</v>
      </c>
      <c r="V20" s="16">
        <v>0.5</v>
      </c>
      <c r="W20" s="16">
        <v>0.5</v>
      </c>
      <c r="X20" s="16">
        <v>0.5</v>
      </c>
    </row>
    <row r="21" spans="1:24">
      <c r="A21" s="18">
        <v>20</v>
      </c>
      <c r="B21" s="20" t="str">
        <f>LOOKUP(A21,tareas!$A:$A,tareas!$B:$B)</f>
        <v>Extender los casos de uso.</v>
      </c>
      <c r="C21" s="17">
        <f>LOOKUP(A21,tareas!$A:$A,tareas!$C:$C)</f>
        <v>0</v>
      </c>
      <c r="D21" s="17">
        <f>LOOKUP(A21,tareas!$A:$A,tareas!$D:$D)</f>
        <v>0</v>
      </c>
      <c r="E21" s="24">
        <f>LOOKUP(A21,tareas!$A:$A,tareas!$E:$E)</f>
        <v>3</v>
      </c>
      <c r="F21" s="12">
        <f>E21/SUM(tiempo!$J$2:$J$4)</f>
        <v>3.0769230769230771E-2</v>
      </c>
      <c r="G21" s="24">
        <f>LOOKUP(A21,tareas!$A:$A,tareas!$G:$G)</f>
        <v>3</v>
      </c>
      <c r="I21" s="11">
        <f>E21/2</f>
        <v>1.5</v>
      </c>
      <c r="J21" s="11">
        <f>E21/2</f>
        <v>1.5</v>
      </c>
      <c r="P21" s="11">
        <f t="shared" si="0"/>
        <v>6.25</v>
      </c>
      <c r="Q21" s="12">
        <f t="shared" si="2"/>
        <v>3.0769230769230771E-2</v>
      </c>
      <c r="R21" s="11">
        <v>3</v>
      </c>
      <c r="T21" s="16">
        <v>1.25</v>
      </c>
      <c r="U21" s="16">
        <v>1.25</v>
      </c>
      <c r="V21" s="16">
        <v>1.25</v>
      </c>
      <c r="W21" s="16">
        <v>1.25</v>
      </c>
      <c r="X21" s="16">
        <v>1.25</v>
      </c>
    </row>
    <row r="22" spans="1:24" ht="25.5">
      <c r="A22" s="18">
        <v>21</v>
      </c>
      <c r="B22" s="20" t="str">
        <f>LOOKUP(A22,tareas!$A:$A,tareas!$B:$B)</f>
        <v>Crear la versión final del documento de los escenarios.</v>
      </c>
      <c r="C22" s="17">
        <f>LOOKUP(A22,tareas!$A:$A,tareas!$C:$C)</f>
        <v>0</v>
      </c>
      <c r="D22" s="17">
        <f>LOOKUP(A22,tareas!$A:$A,tareas!$D:$D)</f>
        <v>0</v>
      </c>
      <c r="E22" s="24">
        <f>LOOKUP(A22,tareas!$A:$A,tareas!$E:$E)</f>
        <v>2</v>
      </c>
      <c r="F22" s="12">
        <f>E22/SUM(tiempo!$J$2:$J$4)</f>
        <v>2.0512820512820513E-2</v>
      </c>
      <c r="G22" s="24">
        <f>LOOKUP(A22,tareas!$A:$A,tareas!$G:$G)</f>
        <v>3</v>
      </c>
      <c r="I22" s="11">
        <f>E22/2</f>
        <v>1</v>
      </c>
      <c r="J22" s="11">
        <f>E22/2</f>
        <v>1</v>
      </c>
      <c r="P22" s="11">
        <f t="shared" si="0"/>
        <v>1.6333333333333333</v>
      </c>
      <c r="Q22" s="12">
        <f t="shared" si="2"/>
        <v>2.0512820512820513E-2</v>
      </c>
      <c r="R22" s="11">
        <v>3</v>
      </c>
      <c r="T22" s="16">
        <v>0.81666666666666665</v>
      </c>
      <c r="U22" s="16">
        <v>0.81666666666666665</v>
      </c>
      <c r="V22" s="16">
        <v>0</v>
      </c>
      <c r="W22" s="16">
        <v>0</v>
      </c>
      <c r="X22" s="16">
        <v>0</v>
      </c>
    </row>
    <row r="23" spans="1:24" ht="25.5">
      <c r="A23" s="18">
        <v>22</v>
      </c>
      <c r="B23" s="20" t="str">
        <f>LOOKUP(A23,tareas!$A:$A,tareas!$B:$B)</f>
        <v>Crear la versión final del documento de requerimientos.</v>
      </c>
      <c r="C23" s="17">
        <f>LOOKUP(A23,tareas!$A:$A,tareas!$C:$C)</f>
        <v>0</v>
      </c>
      <c r="D23" s="17">
        <f>LOOKUP(A23,tareas!$A:$A,tareas!$D:$D)</f>
        <v>0</v>
      </c>
      <c r="E23" s="24">
        <f>LOOKUP(A23,tareas!$A:$A,tareas!$E:$E)</f>
        <v>4</v>
      </c>
      <c r="F23" s="12">
        <f>E23/SUM(tiempo!$J$2:$J$4)</f>
        <v>4.1025641025641026E-2</v>
      </c>
      <c r="G23" s="24">
        <f>LOOKUP(A23,tareas!$A:$A,tareas!$G:$G)</f>
        <v>3</v>
      </c>
      <c r="I23" s="11">
        <f>E23/2</f>
        <v>2</v>
      </c>
      <c r="J23" s="11">
        <f>E23/2</f>
        <v>2</v>
      </c>
      <c r="P23" s="11">
        <f t="shared" si="0"/>
        <v>3.2666666666666666</v>
      </c>
      <c r="Q23" s="12">
        <f t="shared" si="2"/>
        <v>4.1025641025641026E-2</v>
      </c>
      <c r="R23" s="11">
        <v>3</v>
      </c>
      <c r="T23" s="16">
        <v>0</v>
      </c>
      <c r="U23" s="16">
        <v>3.2666666666666666</v>
      </c>
      <c r="V23" s="16">
        <v>0</v>
      </c>
      <c r="W23" s="16">
        <v>0</v>
      </c>
      <c r="X23" s="16">
        <v>0</v>
      </c>
    </row>
    <row r="24" spans="1:24" ht="25.5">
      <c r="A24" s="18">
        <v>23</v>
      </c>
      <c r="B24" s="20" t="str">
        <f>LOOKUP(A24,tareas!$A:$A,tareas!$B:$B)</f>
        <v>Elaborar el reporte de cierre del ciclo #1 de TSPi.</v>
      </c>
      <c r="C24" s="17">
        <f>LOOKUP(A24,tareas!$A:$A,tareas!$C:$C)</f>
        <v>0</v>
      </c>
      <c r="D24" s="17">
        <f>LOOKUP(A24,tareas!$A:$A,tareas!$D:$D)</f>
        <v>0</v>
      </c>
      <c r="E24" s="24">
        <f>LOOKUP(A24,tareas!$A:$A,tareas!$E:$E)</f>
        <v>5</v>
      </c>
      <c r="F24" s="12">
        <f>E24/SUM(tiempo!$J$2:$J$4)</f>
        <v>5.128205128205128E-2</v>
      </c>
      <c r="G24" s="24">
        <f>LOOKUP(A24,tareas!$A:$A,tareas!$G:$G)</f>
        <v>3</v>
      </c>
      <c r="I24" s="11">
        <f>E24/5</f>
        <v>1</v>
      </c>
      <c r="J24" s="11">
        <f>E24/5</f>
        <v>1</v>
      </c>
      <c r="K24" s="11">
        <f>E24/5</f>
        <v>1</v>
      </c>
      <c r="L24" s="11">
        <f>E24/5</f>
        <v>1</v>
      </c>
      <c r="M24" s="11">
        <f>E24/5</f>
        <v>1</v>
      </c>
      <c r="P24" s="11">
        <f t="shared" si="0"/>
        <v>3.6666666666666665</v>
      </c>
      <c r="Q24" s="12">
        <f t="shared" si="2"/>
        <v>5.128205128205128E-2</v>
      </c>
      <c r="R24" s="11">
        <v>3</v>
      </c>
      <c r="T24" s="16">
        <v>0.73333333333333328</v>
      </c>
      <c r="U24" s="16">
        <v>0.73333333333333328</v>
      </c>
      <c r="V24" s="16">
        <v>0.73333333333333328</v>
      </c>
      <c r="W24" s="16">
        <v>0.73333333333333328</v>
      </c>
      <c r="X24" s="16">
        <v>0.73333333333333328</v>
      </c>
    </row>
    <row r="28" spans="1:24">
      <c r="M28" s="11">
        <f>SUM(I26:M26)</f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23"/>
  <sheetViews>
    <sheetView topLeftCell="A7" zoomScaleNormal="100" workbookViewId="0">
      <selection activeCell="F12" sqref="F12"/>
    </sheetView>
  </sheetViews>
  <sheetFormatPr baseColWidth="10" defaultColWidth="32.85546875" defaultRowHeight="12.75"/>
  <cols>
    <col min="1" max="1" width="3" style="11" bestFit="1" customWidth="1"/>
    <col min="2" max="2" width="35.7109375" style="17" customWidth="1"/>
    <col min="3" max="4" width="45.7109375" style="17" customWidth="1"/>
    <col min="5" max="5" width="15.7109375" style="16" customWidth="1"/>
    <col min="6" max="6" width="15.7109375" style="15" customWidth="1"/>
    <col min="7" max="7" width="15.7109375" style="16" customWidth="1"/>
    <col min="8" max="8" width="2.7109375" style="16" customWidth="1"/>
    <col min="9" max="13" width="15.7109375" style="16" customWidth="1"/>
    <col min="14" max="15" width="2.7109375" style="16" customWidth="1"/>
    <col min="16" max="18" width="15.7109375" style="16" customWidth="1"/>
    <col min="19" max="19" width="2.7109375" style="16" customWidth="1"/>
    <col min="20" max="24" width="15.7109375" style="16" customWidth="1"/>
    <col min="25" max="1025" width="32.85546875" style="11"/>
    <col min="1026" max="16384" width="32.85546875" style="7"/>
  </cols>
  <sheetData>
    <row r="1" spans="1:24" s="2" customFormat="1" ht="57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4" t="s">
        <v>3</v>
      </c>
      <c r="G1" s="1" t="s">
        <v>12</v>
      </c>
      <c r="H1" s="23"/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P1" s="1" t="s">
        <v>5</v>
      </c>
      <c r="Q1" s="1" t="s">
        <v>6</v>
      </c>
      <c r="R1" s="1" t="s">
        <v>61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>
      <c r="A2" s="18">
        <v>24</v>
      </c>
      <c r="B2" s="20" t="str">
        <f>LOOKUP(A2,tareas!$A:$A,tareas!$B:$B)</f>
        <v>Realizar el lanzamiento del ciclo #2 de TSPi.</v>
      </c>
      <c r="C2" s="17">
        <f>LOOKUP(A2,tareas!$A:$A,tareas!$C:$C)</f>
        <v>0</v>
      </c>
      <c r="D2" s="17">
        <f>LOOKUP(A2,tareas!$A:$A,tareas!$D:$D)</f>
        <v>0</v>
      </c>
      <c r="E2" s="19">
        <f>LOOKUP(A2,tareas!$A:$A,tareas!$E:$E)</f>
        <v>5</v>
      </c>
      <c r="F2" s="15">
        <f>E2/SUM(tiempo!$J$5:$J$6)</f>
        <v>7.2992700729927001E-2</v>
      </c>
      <c r="G2" s="19">
        <f>LOOKUP(A2,tareas!$A:$A,tareas!$G:$G)</f>
        <v>4</v>
      </c>
      <c r="H2" s="18"/>
      <c r="I2" s="16">
        <f>E2/5</f>
        <v>1</v>
      </c>
      <c r="J2" s="16">
        <f>E2/5</f>
        <v>1</v>
      </c>
      <c r="K2" s="16">
        <f>E2/5</f>
        <v>1</v>
      </c>
      <c r="L2" s="16">
        <f>E2/5</f>
        <v>1</v>
      </c>
      <c r="M2" s="16">
        <f>E2/5</f>
        <v>1</v>
      </c>
      <c r="P2" s="16">
        <f>SUM(T2:X2)</f>
        <v>2.5</v>
      </c>
      <c r="Q2" s="15">
        <f>F2</f>
        <v>7.2992700729927001E-2</v>
      </c>
      <c r="R2" s="16">
        <v>4</v>
      </c>
      <c r="T2" s="16">
        <v>0.5</v>
      </c>
      <c r="U2" s="16">
        <v>0.5</v>
      </c>
      <c r="V2" s="16">
        <v>0.5</v>
      </c>
      <c r="W2" s="16">
        <v>0.5</v>
      </c>
      <c r="X2" s="16">
        <v>0.5</v>
      </c>
    </row>
    <row r="3" spans="1:24" ht="25.5">
      <c r="A3" s="18">
        <v>25</v>
      </c>
      <c r="B3" s="20" t="str">
        <f>LOOKUP(A3,tareas!$A:$A,tareas!$B:$B)</f>
        <v>Definir la estrategía de desarrolo del ciclo #2 de TSPi.</v>
      </c>
      <c r="C3" s="17">
        <f>LOOKUP(A3,tareas!$A:$A,tareas!$C:$C)</f>
        <v>0</v>
      </c>
      <c r="D3" s="17">
        <f>LOOKUP(A3,tareas!$A:$A,tareas!$D:$D)</f>
        <v>0</v>
      </c>
      <c r="E3" s="19">
        <f>LOOKUP(A3,tareas!$A:$A,tareas!$E:$E)</f>
        <v>5</v>
      </c>
      <c r="F3" s="15">
        <f>E3/SUM(tiempo!$J$5:$J$6)</f>
        <v>7.2992700729927001E-2</v>
      </c>
      <c r="G3" s="19">
        <f>LOOKUP(A3,tareas!$A:$A,tareas!$G:$G)</f>
        <v>4</v>
      </c>
      <c r="H3" s="18"/>
      <c r="I3" s="16">
        <f>E3/5</f>
        <v>1</v>
      </c>
      <c r="J3" s="16">
        <f>E3/5</f>
        <v>1</v>
      </c>
      <c r="K3" s="16">
        <f>E3/5</f>
        <v>1</v>
      </c>
      <c r="L3" s="16">
        <f>E3/5</f>
        <v>1</v>
      </c>
      <c r="M3" s="16">
        <f>E3/5</f>
        <v>1</v>
      </c>
      <c r="P3" s="16">
        <f t="shared" ref="P3:P23" si="0">SUM(T3:X3)</f>
        <v>2.583333333333333</v>
      </c>
      <c r="Q3" s="15">
        <f t="shared" ref="Q3:Q23" si="1">F3</f>
        <v>7.2992700729927001E-2</v>
      </c>
      <c r="R3" s="16">
        <v>4</v>
      </c>
      <c r="T3" s="16">
        <v>0.41666666666666669</v>
      </c>
      <c r="U3" s="16">
        <v>0.41666666666666669</v>
      </c>
      <c r="V3" s="16">
        <v>0.91666666666666663</v>
      </c>
      <c r="W3" s="16">
        <v>0.41666666666666669</v>
      </c>
      <c r="X3" s="16">
        <v>0.41666666666666669</v>
      </c>
    </row>
    <row r="4" spans="1:24">
      <c r="A4" s="18">
        <v>26</v>
      </c>
      <c r="B4" s="20" t="str">
        <f>LOOKUP(A4,tareas!$A:$A,tareas!$B:$B)</f>
        <v>Elaborar el plan del ciclo #2 de TSPi.</v>
      </c>
      <c r="C4" s="17">
        <f>LOOKUP(A4,tareas!$A:$A,tareas!$C:$C)</f>
        <v>0</v>
      </c>
      <c r="D4" s="17">
        <f>LOOKUP(A4,tareas!$A:$A,tareas!$D:$D)</f>
        <v>0</v>
      </c>
      <c r="E4" s="19">
        <f>LOOKUP(A4,tareas!$A:$A,tareas!$E:$E)</f>
        <v>2</v>
      </c>
      <c r="F4" s="15">
        <f>E4/SUM(tiempo!$J$5:$J$6)</f>
        <v>2.9197080291970802E-2</v>
      </c>
      <c r="G4" s="19">
        <f>LOOKUP(A4,tareas!$A:$A,tareas!$G:$G)</f>
        <v>4</v>
      </c>
      <c r="H4" s="18"/>
      <c r="L4" s="16">
        <f>E4</f>
        <v>2</v>
      </c>
      <c r="P4" s="16">
        <f t="shared" si="0"/>
        <v>1.9166666666666667</v>
      </c>
      <c r="Q4" s="15">
        <f t="shared" si="1"/>
        <v>2.9197080291970802E-2</v>
      </c>
      <c r="R4" s="16">
        <v>4</v>
      </c>
      <c r="T4" s="16">
        <v>0</v>
      </c>
      <c r="U4" s="16">
        <v>0</v>
      </c>
      <c r="V4" s="16">
        <v>0</v>
      </c>
      <c r="W4" s="16">
        <v>1.9166666666666667</v>
      </c>
      <c r="X4" s="16">
        <v>0</v>
      </c>
    </row>
    <row r="5" spans="1:24" ht="25.5">
      <c r="A5" s="18">
        <v>27</v>
      </c>
      <c r="B5" s="20" t="str">
        <f>LOOKUP(A5,tareas!$A:$A,tareas!$B:$B)</f>
        <v>Crear el esquema del documento de arquitectura.</v>
      </c>
      <c r="C5" s="17">
        <f>LOOKUP(A5,tareas!$A:$A,tareas!$C:$C)</f>
        <v>0</v>
      </c>
      <c r="D5" s="17">
        <f>LOOKUP(A5,tareas!$A:$A,tareas!$D:$D)</f>
        <v>0</v>
      </c>
      <c r="E5" s="19">
        <f>LOOKUP(A5,tareas!$A:$A,tareas!$E:$E)</f>
        <v>0.5</v>
      </c>
      <c r="F5" s="15">
        <f>E5/SUM(tiempo!$J$5:$J$6)</f>
        <v>7.2992700729927005E-3</v>
      </c>
      <c r="G5" s="19">
        <f>LOOKUP(A5,tareas!$A:$A,tareas!$G:$G)</f>
        <v>4</v>
      </c>
      <c r="H5" s="18"/>
      <c r="K5" s="16">
        <f>E5</f>
        <v>0.5</v>
      </c>
      <c r="P5" s="16">
        <f t="shared" si="0"/>
        <v>0.41666666666666669</v>
      </c>
      <c r="Q5" s="15">
        <f t="shared" si="1"/>
        <v>7.2992700729927005E-3</v>
      </c>
      <c r="R5" s="16">
        <v>5</v>
      </c>
      <c r="T5" s="16">
        <v>0</v>
      </c>
      <c r="U5" s="16">
        <v>0</v>
      </c>
      <c r="V5" s="16">
        <v>0.41666666666666669</v>
      </c>
      <c r="W5" s="16">
        <v>0</v>
      </c>
      <c r="X5" s="16">
        <v>0</v>
      </c>
    </row>
    <row r="6" spans="1:24" ht="25.5">
      <c r="A6" s="18">
        <v>28</v>
      </c>
      <c r="B6" s="20" t="str">
        <f>LOOKUP(A6,tareas!$A:$A,tareas!$B:$B)</f>
        <v>Reunión de equipo para analizar la versión final del documento de requerimientos.</v>
      </c>
      <c r="C6" s="17">
        <f>LOOKUP(A6,tareas!$A:$A,tareas!$C:$C)</f>
        <v>0</v>
      </c>
      <c r="D6" s="17">
        <f>LOOKUP(A6,tareas!$A:$A,tareas!$D:$D)</f>
        <v>0</v>
      </c>
      <c r="E6" s="19">
        <f>LOOKUP(A6,tareas!$A:$A,tareas!$E:$E)</f>
        <v>7.5</v>
      </c>
      <c r="F6" s="15">
        <f>E6/SUM(tiempo!$J$5:$J$6)</f>
        <v>0.10948905109489052</v>
      </c>
      <c r="G6" s="19">
        <f>LOOKUP(A6,tareas!$A:$A,tareas!$G:$G)</f>
        <v>4</v>
      </c>
      <c r="H6" s="22"/>
      <c r="I6" s="16">
        <f>E6/5</f>
        <v>1.5</v>
      </c>
      <c r="J6" s="16">
        <f>E6/5</f>
        <v>1.5</v>
      </c>
      <c r="K6" s="16">
        <f>E6/5</f>
        <v>1.5</v>
      </c>
      <c r="L6" s="16">
        <f>E6/5</f>
        <v>1.5</v>
      </c>
      <c r="M6" s="16">
        <f>E6/5</f>
        <v>1.5</v>
      </c>
      <c r="P6" s="16">
        <f t="shared" si="0"/>
        <v>9.4166666666666661</v>
      </c>
      <c r="Q6" s="15">
        <f t="shared" si="1"/>
        <v>0.10948905109489052</v>
      </c>
      <c r="R6" s="16">
        <v>4</v>
      </c>
      <c r="T6" s="16">
        <v>1.8833333333333333</v>
      </c>
      <c r="U6" s="16">
        <v>1.8833333333333333</v>
      </c>
      <c r="V6" s="16">
        <v>1.8833333333333333</v>
      </c>
      <c r="W6" s="16">
        <v>1.8833333333333333</v>
      </c>
      <c r="X6" s="16">
        <v>1.8833333333333333</v>
      </c>
    </row>
    <row r="7" spans="1:24" ht="25.5">
      <c r="A7" s="18">
        <v>29</v>
      </c>
      <c r="B7" s="20" t="str">
        <f>LOOKUP(A7,tareas!$A:$A,tareas!$B:$B)</f>
        <v>Crear la agenda para la reunión #3 con el cliente.</v>
      </c>
      <c r="C7" s="17">
        <f>LOOKUP(A7,tareas!$A:$A,tareas!$C:$C)</f>
        <v>0</v>
      </c>
      <c r="D7" s="17">
        <f>LOOKUP(A7,tareas!$A:$A,tareas!$D:$D)</f>
        <v>0</v>
      </c>
      <c r="E7" s="19">
        <f>LOOKUP(A7,tareas!$A:$A,tareas!$E:$E)</f>
        <v>0.5</v>
      </c>
      <c r="F7" s="15">
        <f>E7/SUM(tiempo!$J$5:$J$6)</f>
        <v>7.2992700729927005E-3</v>
      </c>
      <c r="G7" s="19">
        <f>LOOKUP(A7,tareas!$A:$A,tareas!$G:$G)</f>
        <v>4</v>
      </c>
      <c r="H7" s="21"/>
      <c r="L7" s="16">
        <f>E7</f>
        <v>0.5</v>
      </c>
      <c r="P7" s="16">
        <f t="shared" si="0"/>
        <v>0.41666666666666669</v>
      </c>
      <c r="Q7" s="15">
        <f t="shared" si="1"/>
        <v>7.2992700729927005E-3</v>
      </c>
      <c r="R7" s="16">
        <v>4</v>
      </c>
      <c r="T7" s="16">
        <v>0</v>
      </c>
      <c r="U7" s="16">
        <v>0</v>
      </c>
      <c r="V7" s="16">
        <v>0</v>
      </c>
      <c r="W7" s="16">
        <v>0.41666666666666669</v>
      </c>
      <c r="X7" s="16">
        <v>0</v>
      </c>
    </row>
    <row r="8" spans="1:24">
      <c r="A8" s="18">
        <v>30</v>
      </c>
      <c r="B8" s="20" t="str">
        <f>LOOKUP(A8,tareas!$A:$A,tareas!$B:$B)</f>
        <v>Reunión #3 con el cliente.</v>
      </c>
      <c r="C8" s="17">
        <f>LOOKUP(A8,tareas!$A:$A,tareas!$C:$C)</f>
        <v>0</v>
      </c>
      <c r="D8" s="17">
        <f>LOOKUP(A8,tareas!$A:$A,tareas!$D:$D)</f>
        <v>0</v>
      </c>
      <c r="E8" s="19">
        <f>LOOKUP(A8,tareas!$A:$A,tareas!$E:$E)</f>
        <v>2</v>
      </c>
      <c r="F8" s="15">
        <f>E8/SUM(tiempo!$J$5:$J$6)</f>
        <v>2.9197080291970802E-2</v>
      </c>
      <c r="G8" s="19">
        <f>LOOKUP(A8,tareas!$A:$A,tareas!$G:$G)</f>
        <v>4</v>
      </c>
      <c r="H8" s="21"/>
      <c r="I8" s="16">
        <f>E8/2</f>
        <v>1</v>
      </c>
      <c r="L8" s="16">
        <f>E8/2</f>
        <v>1</v>
      </c>
      <c r="P8" s="16">
        <f t="shared" si="0"/>
        <v>1.5333333333333332</v>
      </c>
      <c r="Q8" s="15">
        <f t="shared" si="1"/>
        <v>2.9197080291970802E-2</v>
      </c>
      <c r="R8" s="16">
        <v>4</v>
      </c>
      <c r="T8" s="16">
        <v>0.36666666666666664</v>
      </c>
      <c r="U8" s="16">
        <v>0.3</v>
      </c>
      <c r="V8" s="16">
        <v>0.5</v>
      </c>
      <c r="W8" s="16">
        <v>0.36666666666666664</v>
      </c>
      <c r="X8" s="16">
        <v>0</v>
      </c>
    </row>
    <row r="9" spans="1:24" ht="25.5">
      <c r="A9" s="18">
        <v>31</v>
      </c>
      <c r="B9" s="20" t="str">
        <f>LOOKUP(A9,tareas!$A:$A,tareas!$B:$B)</f>
        <v>Prepararse para presentar al equipo la herramienta RedMine.</v>
      </c>
      <c r="C9" s="17">
        <f>LOOKUP(A9,tareas!$A:$A,tareas!$C:$C)</f>
        <v>0</v>
      </c>
      <c r="D9" s="17">
        <f>LOOKUP(A9,tareas!$A:$A,tareas!$D:$D)</f>
        <v>0</v>
      </c>
      <c r="E9" s="19">
        <f>LOOKUP(A9,tareas!$A:$A,tareas!$E:$E)</f>
        <v>3</v>
      </c>
      <c r="F9" s="15">
        <f>E9/SUM(tiempo!$J$5:$J$6)</f>
        <v>4.3795620437956206E-2</v>
      </c>
      <c r="G9" s="19">
        <f>LOOKUP(A9,tareas!$A:$A,tareas!$G:$G)</f>
        <v>4</v>
      </c>
      <c r="H9" s="21"/>
      <c r="I9" s="16">
        <f>E9</f>
        <v>3</v>
      </c>
      <c r="P9" s="16">
        <f t="shared" si="0"/>
        <v>3.25</v>
      </c>
      <c r="Q9" s="15">
        <f t="shared" si="1"/>
        <v>4.3795620437956206E-2</v>
      </c>
      <c r="R9" s="16">
        <v>4</v>
      </c>
      <c r="T9" s="16">
        <v>3.25</v>
      </c>
      <c r="U9" s="16">
        <v>0</v>
      </c>
      <c r="V9" s="16">
        <v>0</v>
      </c>
      <c r="W9" s="16">
        <v>0</v>
      </c>
      <c r="X9" s="16">
        <v>0</v>
      </c>
    </row>
    <row r="10" spans="1:24" ht="25.5">
      <c r="A10" s="18">
        <v>32</v>
      </c>
      <c r="B10" s="20" t="str">
        <f>LOOKUP(A10,tareas!$A:$A,tareas!$B:$B)</f>
        <v>Presentar al equipo de la herramienta Redmine.</v>
      </c>
      <c r="C10" s="17">
        <f>LOOKUP(A10,tareas!$A:$A,tareas!$C:$C)</f>
        <v>0</v>
      </c>
      <c r="D10" s="17">
        <f>LOOKUP(A10,tareas!$A:$A,tareas!$D:$D)</f>
        <v>0</v>
      </c>
      <c r="E10" s="19">
        <f>LOOKUP(A10,tareas!$A:$A,tareas!$E:$E)</f>
        <v>5</v>
      </c>
      <c r="F10" s="15">
        <f>E10/SUM(tiempo!$J$5:$J$6)</f>
        <v>7.2992700729927001E-2</v>
      </c>
      <c r="G10" s="19">
        <f>LOOKUP(A10,tareas!$A:$A,tareas!$G:$G)</f>
        <v>4</v>
      </c>
      <c r="H10" s="21"/>
      <c r="I10" s="16">
        <f>E10/5</f>
        <v>1</v>
      </c>
      <c r="J10" s="16">
        <f>E10/5</f>
        <v>1</v>
      </c>
      <c r="K10" s="16">
        <f>E10/5</f>
        <v>1</v>
      </c>
      <c r="L10" s="16">
        <f>E10/5</f>
        <v>1</v>
      </c>
      <c r="M10" s="16">
        <f>E10/5</f>
        <v>1</v>
      </c>
      <c r="P10" s="16">
        <f t="shared" si="0"/>
        <v>3.1666666666666665</v>
      </c>
      <c r="Q10" s="15">
        <f t="shared" si="1"/>
        <v>7.2992700729927001E-2</v>
      </c>
      <c r="R10" s="16">
        <v>5</v>
      </c>
      <c r="T10" s="16">
        <v>0.6333333333333333</v>
      </c>
      <c r="U10" s="16">
        <v>0.6333333333333333</v>
      </c>
      <c r="V10" s="16">
        <v>0.6333333333333333</v>
      </c>
      <c r="W10" s="16">
        <v>0.6333333333333333</v>
      </c>
      <c r="X10" s="16">
        <v>0.6333333333333333</v>
      </c>
    </row>
    <row r="11" spans="1:24" ht="25.5">
      <c r="A11" s="18">
        <v>33</v>
      </c>
      <c r="B11" s="20" t="str">
        <f>LOOKUP(A11,tareas!$A:$A,tareas!$B:$B)</f>
        <v>Elaborar la introducción del documento de arquitectura.</v>
      </c>
      <c r="C11" s="17">
        <f>LOOKUP(A11,tareas!$A:$A,tareas!$C:$C)</f>
        <v>0</v>
      </c>
      <c r="D11" s="17">
        <f>LOOKUP(A11,tareas!$A:$A,tareas!$D:$D)</f>
        <v>0</v>
      </c>
      <c r="E11" s="19">
        <f>LOOKUP(A11,tareas!$A:$A,tareas!$E:$E)</f>
        <v>0.5</v>
      </c>
      <c r="F11" s="15">
        <f>E11/SUM(tiempo!$J$5:$J$6)</f>
        <v>7.2992700729927005E-3</v>
      </c>
      <c r="G11" s="19">
        <f>LOOKUP(A11,tareas!$A:$A,tareas!$G:$G)</f>
        <v>4</v>
      </c>
      <c r="H11" s="21"/>
      <c r="K11" s="16">
        <f>E11</f>
        <v>0.5</v>
      </c>
      <c r="P11" s="16">
        <f t="shared" si="0"/>
        <v>0.58333333333333337</v>
      </c>
      <c r="Q11" s="15">
        <f t="shared" si="1"/>
        <v>7.2992700729927005E-3</v>
      </c>
      <c r="R11" s="16">
        <v>5</v>
      </c>
      <c r="T11" s="16">
        <v>0</v>
      </c>
      <c r="U11" s="16">
        <v>0</v>
      </c>
      <c r="V11" s="16">
        <v>0.58333333333333337</v>
      </c>
      <c r="W11" s="16">
        <v>0</v>
      </c>
      <c r="X11" s="16">
        <v>0</v>
      </c>
    </row>
    <row r="12" spans="1:24" ht="25.5">
      <c r="A12" s="18">
        <v>34</v>
      </c>
      <c r="B12" s="20" t="str">
        <f>LOOKUP(A12,tareas!$A:$A,tareas!$B:$B)</f>
        <v>Elaborar el fondo del documento de arquitectura.</v>
      </c>
      <c r="C12" s="17">
        <f>LOOKUP(A12,tareas!$A:$A,tareas!$C:$C)</f>
        <v>0</v>
      </c>
      <c r="D12" s="17">
        <f>LOOKUP(A12,tareas!$A:$A,tareas!$D:$D)</f>
        <v>0</v>
      </c>
      <c r="E12" s="19">
        <f>LOOKUP(A12,tareas!$A:$A,tareas!$E:$E)</f>
        <v>1</v>
      </c>
      <c r="F12" s="15">
        <f>E12/SUM(tiempo!$J$5:$J$6)</f>
        <v>1.4598540145985401E-2</v>
      </c>
      <c r="G12" s="19">
        <f>LOOKUP(A12,tareas!$A:$A,tareas!$G:$G)</f>
        <v>4</v>
      </c>
      <c r="K12" s="16">
        <f>E12</f>
        <v>1</v>
      </c>
      <c r="P12" s="16">
        <f t="shared" si="0"/>
        <v>0.3</v>
      </c>
      <c r="Q12" s="15">
        <f t="shared" si="1"/>
        <v>1.4598540145985401E-2</v>
      </c>
      <c r="R12" s="16">
        <v>5</v>
      </c>
      <c r="T12" s="16">
        <v>0</v>
      </c>
      <c r="U12" s="16">
        <v>0</v>
      </c>
      <c r="V12" s="16">
        <v>0.3</v>
      </c>
      <c r="W12" s="16">
        <v>0</v>
      </c>
      <c r="X12" s="16">
        <v>0</v>
      </c>
    </row>
    <row r="13" spans="1:24" ht="25.5">
      <c r="A13" s="18">
        <v>35</v>
      </c>
      <c r="B13" s="20" t="str">
        <f>LOOKUP(A13,tareas!$A:$A,tareas!$B:$B)</f>
        <v>Elaborar el diagrama de contexto de la arquitectura.</v>
      </c>
      <c r="C13" s="17">
        <f>LOOKUP(A13,tareas!$A:$A,tareas!$C:$C)</f>
        <v>0</v>
      </c>
      <c r="D13" s="17">
        <f>LOOKUP(A13,tareas!$A:$A,tareas!$D:$D)</f>
        <v>0</v>
      </c>
      <c r="E13" s="19">
        <f>LOOKUP(A13,tareas!$A:$A,tareas!$E:$E)</f>
        <v>3</v>
      </c>
      <c r="F13" s="15">
        <f>E13/SUM(tiempo!$J$5:$J$6)</f>
        <v>4.3795620437956206E-2</v>
      </c>
      <c r="G13" s="19">
        <f>LOOKUP(A13,tareas!$A:$A,tareas!$G:$G)</f>
        <v>4</v>
      </c>
      <c r="H13" s="21"/>
      <c r="J13" s="16">
        <f>E13</f>
        <v>3</v>
      </c>
      <c r="P13" s="16">
        <f t="shared" si="0"/>
        <v>1.3166666666666667</v>
      </c>
      <c r="Q13" s="15">
        <f t="shared" si="1"/>
        <v>4.3795620437956206E-2</v>
      </c>
      <c r="R13" s="16">
        <v>5</v>
      </c>
      <c r="T13" s="16">
        <v>0</v>
      </c>
      <c r="U13" s="16">
        <v>1.3166666666666667</v>
      </c>
      <c r="V13" s="16">
        <v>0</v>
      </c>
      <c r="W13" s="16">
        <v>0</v>
      </c>
      <c r="X13" s="16">
        <v>0</v>
      </c>
    </row>
    <row r="14" spans="1:24" ht="25.5">
      <c r="A14" s="18">
        <v>36</v>
      </c>
      <c r="B14" s="20" t="str">
        <f>LOOKUP(A14,tareas!$A:$A,tareas!$B:$B)</f>
        <v>Documentar las tácticas y patrones a utilizar en el documento de arquitectura.</v>
      </c>
      <c r="C14" s="17">
        <f>LOOKUP(A14,tareas!$A:$A,tareas!$C:$C)</f>
        <v>0</v>
      </c>
      <c r="D14" s="17">
        <f>LOOKUP(A14,tareas!$A:$A,tareas!$D:$D)</f>
        <v>0</v>
      </c>
      <c r="E14" s="19">
        <f>LOOKUP(A14,tareas!$A:$A,tareas!$E:$E)</f>
        <v>1</v>
      </c>
      <c r="F14" s="15">
        <f>E14/SUM(tiempo!$J$5:$J$6)</f>
        <v>1.4598540145985401E-2</v>
      </c>
      <c r="G14" s="19">
        <f>LOOKUP(A14,tareas!$A:$A,tareas!$G:$G)</f>
        <v>5</v>
      </c>
      <c r="H14" s="21"/>
      <c r="J14" s="16">
        <f>E14</f>
        <v>1</v>
      </c>
      <c r="P14" s="16">
        <f t="shared" si="0"/>
        <v>0</v>
      </c>
      <c r="Q14" s="15">
        <f t="shared" si="1"/>
        <v>1.4598540145985401E-2</v>
      </c>
      <c r="R14" s="16">
        <v>5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</row>
    <row r="15" spans="1:24" ht="25.5">
      <c r="A15" s="18">
        <v>37</v>
      </c>
      <c r="B15" s="20" t="str">
        <f>LOOKUP(A15,tareas!$A:$A,tareas!$B:$B)</f>
        <v>Elaborar el modelo físico de data de la arquitectura.</v>
      </c>
      <c r="C15" s="17">
        <f>LOOKUP(A15,tareas!$A:$A,tareas!$C:$C)</f>
        <v>0</v>
      </c>
      <c r="D15" s="17">
        <f>LOOKUP(A15,tareas!$A:$A,tareas!$D:$D)</f>
        <v>0</v>
      </c>
      <c r="E15" s="19">
        <f>LOOKUP(A15,tareas!$A:$A,tareas!$E:$E)</f>
        <v>4</v>
      </c>
      <c r="F15" s="15">
        <f>E15/SUM(tiempo!$J$5:$J$6)</f>
        <v>5.8394160583941604E-2</v>
      </c>
      <c r="G15" s="19">
        <f>LOOKUP(A15,tareas!$A:$A,tareas!$G:$G)</f>
        <v>5</v>
      </c>
      <c r="H15" s="21"/>
      <c r="I15" s="16">
        <f>E15</f>
        <v>4</v>
      </c>
      <c r="P15" s="16">
        <f t="shared" si="0"/>
        <v>1.8333333333333333</v>
      </c>
      <c r="Q15" s="15">
        <f t="shared" si="1"/>
        <v>5.8394160583941604E-2</v>
      </c>
      <c r="R15" s="16">
        <v>5</v>
      </c>
      <c r="T15" s="16">
        <v>1.8333333333333333</v>
      </c>
      <c r="U15" s="16">
        <v>0</v>
      </c>
      <c r="V15" s="16">
        <v>0</v>
      </c>
      <c r="W15" s="16">
        <v>0</v>
      </c>
      <c r="X15" s="16">
        <v>0</v>
      </c>
    </row>
    <row r="16" spans="1:24" ht="25.5">
      <c r="A16" s="18">
        <v>38</v>
      </c>
      <c r="B16" s="20" t="str">
        <f>LOOKUP(A16,tareas!$A:$A,tareas!$B:$B)</f>
        <v>Elaborar el diagrama de flujo del algoritmo de calendarización.</v>
      </c>
      <c r="C16" s="17">
        <f>LOOKUP(A16,tareas!$A:$A,tareas!$C:$C)</f>
        <v>0</v>
      </c>
      <c r="D16" s="17">
        <f>LOOKUP(A16,tareas!$A:$A,tareas!$D:$D)</f>
        <v>0</v>
      </c>
      <c r="E16" s="19">
        <f>LOOKUP(A16,tareas!$A:$A,tareas!$E:$E)</f>
        <v>4</v>
      </c>
      <c r="F16" s="15">
        <f>E16/SUM(tiempo!$J$5:$J$6)</f>
        <v>5.8394160583941604E-2</v>
      </c>
      <c r="G16" s="19">
        <f>LOOKUP(A16,tareas!$A:$A,tareas!$G:$G)</f>
        <v>5</v>
      </c>
      <c r="H16" s="21"/>
      <c r="K16" s="16">
        <f>E16/2</f>
        <v>2</v>
      </c>
      <c r="M16" s="16">
        <f>E16/2</f>
        <v>2</v>
      </c>
      <c r="P16" s="16">
        <f t="shared" si="0"/>
        <v>12.183333333333332</v>
      </c>
      <c r="Q16" s="15">
        <f t="shared" si="1"/>
        <v>5.8394160583941604E-2</v>
      </c>
      <c r="R16" s="16">
        <v>5</v>
      </c>
      <c r="T16" s="16">
        <v>0.48333333333333334</v>
      </c>
      <c r="U16" s="16">
        <v>0.48333333333333334</v>
      </c>
      <c r="V16" s="16">
        <v>0</v>
      </c>
      <c r="W16" s="16">
        <v>0.48333333333333334</v>
      </c>
      <c r="X16" s="16">
        <v>10.733333333333333</v>
      </c>
    </row>
    <row r="17" spans="1:24" ht="25.5">
      <c r="A17" s="18">
        <v>39</v>
      </c>
      <c r="B17" s="20" t="str">
        <f>LOOKUP(A17,tareas!$A:$A,tareas!$B:$B)</f>
        <v>Elaborar el diagrama de la estructura de archivos del plug-in.</v>
      </c>
      <c r="C17" s="17">
        <f>LOOKUP(A17,tareas!$A:$A,tareas!$C:$C)</f>
        <v>0</v>
      </c>
      <c r="D17" s="17">
        <f>LOOKUP(A17,tareas!$A:$A,tareas!$D:$D)</f>
        <v>0</v>
      </c>
      <c r="E17" s="19">
        <f>LOOKUP(A17,tareas!$A:$A,tareas!$E:$E)</f>
        <v>2</v>
      </c>
      <c r="F17" s="15">
        <f>E17/SUM(tiempo!$J$5:$J$6)</f>
        <v>2.9197080291970802E-2</v>
      </c>
      <c r="G17" s="19">
        <f>LOOKUP(A17,tareas!$A:$A,tareas!$G:$G)</f>
        <v>5</v>
      </c>
      <c r="H17" s="21"/>
      <c r="M17" s="16">
        <f>E17</f>
        <v>2</v>
      </c>
      <c r="P17" s="16">
        <f t="shared" si="0"/>
        <v>0</v>
      </c>
      <c r="Q17" s="15"/>
      <c r="T17" s="16">
        <v>0</v>
      </c>
      <c r="U17" s="16">
        <v>0</v>
      </c>
      <c r="V17" s="16">
        <v>0</v>
      </c>
      <c r="W17" s="16">
        <v>0</v>
      </c>
      <c r="X17" s="16">
        <v>0</v>
      </c>
    </row>
    <row r="18" spans="1:24" ht="25.5">
      <c r="A18" s="18">
        <v>40</v>
      </c>
      <c r="B18" s="20" t="str">
        <f>LOOKUP(A18,tareas!$A:$A,tareas!$B:$B)</f>
        <v>Elaborar la conclusión del documento de arquitectura.</v>
      </c>
      <c r="C18" s="17">
        <f>LOOKUP(A18,tareas!$A:$A,tareas!$C:$C)</f>
        <v>0</v>
      </c>
      <c r="D18" s="17">
        <f>LOOKUP(A18,tareas!$A:$A,tareas!$D:$D)</f>
        <v>0</v>
      </c>
      <c r="E18" s="19">
        <f>LOOKUP(A18,tareas!$A:$A,tareas!$E:$E)</f>
        <v>0.5</v>
      </c>
      <c r="F18" s="15">
        <f>E18/SUM(tiempo!$J$5:$J$6)</f>
        <v>7.2992700729927005E-3</v>
      </c>
      <c r="G18" s="19">
        <f>LOOKUP(A18,tareas!$A:$A,tareas!$G:$G)</f>
        <v>5</v>
      </c>
      <c r="H18" s="21"/>
      <c r="K18" s="16">
        <f>E18</f>
        <v>0.5</v>
      </c>
      <c r="P18" s="16">
        <f t="shared" si="0"/>
        <v>0</v>
      </c>
      <c r="Q18" s="15"/>
      <c r="T18" s="16">
        <v>0</v>
      </c>
      <c r="U18" s="16">
        <v>0</v>
      </c>
      <c r="V18" s="16">
        <v>0</v>
      </c>
      <c r="W18" s="16">
        <v>0</v>
      </c>
      <c r="X18" s="16">
        <v>0</v>
      </c>
    </row>
    <row r="19" spans="1:24">
      <c r="A19" s="18">
        <v>41</v>
      </c>
      <c r="B19" s="20" t="str">
        <f>LOOKUP(A19,tareas!$A:$A,tareas!$B:$B)</f>
        <v>Cursar el tutorial básico de ruby.</v>
      </c>
      <c r="C19" s="17">
        <f>LOOKUP(A19,tareas!$A:$A,tareas!$C:$C)</f>
        <v>0</v>
      </c>
      <c r="D19" s="17">
        <f>LOOKUP(A19,tareas!$A:$A,tareas!$D:$D)</f>
        <v>0</v>
      </c>
      <c r="E19" s="19">
        <f>LOOKUP(A19,tareas!$A:$A,tareas!$E:$E)</f>
        <v>4</v>
      </c>
      <c r="F19" s="15">
        <f>E19/SUM(tiempo!$J$5:$J$6)</f>
        <v>5.8394160583941604E-2</v>
      </c>
      <c r="G19" s="19">
        <f>LOOKUP(A19,tareas!$A:$A,tareas!$G:$G)</f>
        <v>5</v>
      </c>
      <c r="H19" s="21"/>
      <c r="I19" s="16">
        <f>E19/4</f>
        <v>1</v>
      </c>
      <c r="J19" s="16">
        <f>E19/4</f>
        <v>1</v>
      </c>
      <c r="K19" s="16">
        <f>E19/4</f>
        <v>1</v>
      </c>
      <c r="L19" s="16">
        <f>E19/4</f>
        <v>1</v>
      </c>
      <c r="P19" s="16">
        <f t="shared" si="0"/>
        <v>4.6833333333333336</v>
      </c>
      <c r="Q19" s="15">
        <f t="shared" si="1"/>
        <v>5.8394160583941604E-2</v>
      </c>
      <c r="R19" s="16">
        <v>5</v>
      </c>
      <c r="T19" s="16">
        <v>1.25</v>
      </c>
      <c r="U19" s="16">
        <v>1.05</v>
      </c>
      <c r="V19" s="16">
        <v>0.95</v>
      </c>
      <c r="W19" s="16">
        <v>1.4333333333333333</v>
      </c>
      <c r="X19" s="16">
        <v>0</v>
      </c>
    </row>
    <row r="20" spans="1:24" ht="25.5">
      <c r="A20" s="18">
        <v>42</v>
      </c>
      <c r="B20" s="20" t="str">
        <f>LOOKUP(A20,tareas!$A:$A,tareas!$B:$B)</f>
        <v>Prepararse para presentar al equipo el framework Rails.</v>
      </c>
      <c r="C20" s="17">
        <f>LOOKUP(A20,tareas!$A:$A,tareas!$C:$C)</f>
        <v>0</v>
      </c>
      <c r="D20" s="17">
        <f>LOOKUP(A20,tareas!$A:$A,tareas!$D:$D)</f>
        <v>0</v>
      </c>
      <c r="E20" s="19">
        <f>LOOKUP(A20,tareas!$A:$A,tareas!$E:$E)</f>
        <v>3</v>
      </c>
      <c r="F20" s="15">
        <f>E20/SUM(tiempo!$J$5:$J$6)</f>
        <v>4.3795620437956206E-2</v>
      </c>
      <c r="G20" s="19">
        <f>LOOKUP(A20,tareas!$A:$A,tareas!$G:$G)</f>
        <v>5</v>
      </c>
      <c r="M20" s="16">
        <f>E20</f>
        <v>3</v>
      </c>
      <c r="P20" s="16">
        <f t="shared" si="0"/>
        <v>14.916666666666668</v>
      </c>
      <c r="Q20" s="15">
        <f t="shared" si="1"/>
        <v>4.3795620437956206E-2</v>
      </c>
      <c r="R20" s="16">
        <v>5</v>
      </c>
      <c r="T20" s="16">
        <v>4.416666666666667</v>
      </c>
      <c r="U20" s="16">
        <v>0</v>
      </c>
      <c r="V20" s="16">
        <v>0</v>
      </c>
      <c r="W20" s="16">
        <v>0</v>
      </c>
      <c r="X20" s="16">
        <v>10.5</v>
      </c>
    </row>
    <row r="21" spans="1:24">
      <c r="A21" s="18">
        <v>43</v>
      </c>
      <c r="B21" s="20" t="str">
        <f>LOOKUP(A21,tareas!$A:$A,tareas!$B:$B)</f>
        <v>Presentar al equipo el framework Rails.</v>
      </c>
      <c r="C21" s="17">
        <f>LOOKUP(A21,tareas!$A:$A,tareas!$C:$C)</f>
        <v>0</v>
      </c>
      <c r="D21" s="17">
        <f>LOOKUP(A21,tareas!$A:$A,tareas!$D:$D)</f>
        <v>0</v>
      </c>
      <c r="E21" s="19">
        <f>LOOKUP(A21,tareas!$A:$A,tareas!$E:$E)</f>
        <v>5</v>
      </c>
      <c r="F21" s="15">
        <f>E21/SUM(tiempo!$J$5:$J$6)</f>
        <v>7.2992700729927001E-2</v>
      </c>
      <c r="G21" s="19">
        <f>LOOKUP(A21,tareas!$A:$A,tareas!$G:$G)</f>
        <v>5</v>
      </c>
      <c r="I21" s="16">
        <f>E21/5</f>
        <v>1</v>
      </c>
      <c r="J21" s="16">
        <f>E21/5</f>
        <v>1</v>
      </c>
      <c r="K21" s="16">
        <f>E21/5</f>
        <v>1</v>
      </c>
      <c r="L21" s="16">
        <f>E21/5</f>
        <v>1</v>
      </c>
      <c r="M21" s="16">
        <f>E21/5</f>
        <v>1</v>
      </c>
      <c r="P21" s="16">
        <f t="shared" si="0"/>
        <v>2.9333333333333331</v>
      </c>
      <c r="Q21" s="15">
        <f t="shared" si="1"/>
        <v>7.2992700729927001E-2</v>
      </c>
      <c r="R21" s="16">
        <v>5</v>
      </c>
      <c r="T21" s="16">
        <v>1.3333333333333333</v>
      </c>
      <c r="U21" s="16">
        <v>0.53333333333333333</v>
      </c>
      <c r="V21" s="16">
        <v>0</v>
      </c>
      <c r="W21" s="16">
        <v>0.53333333333333333</v>
      </c>
      <c r="X21" s="16">
        <v>0.53333333333333333</v>
      </c>
    </row>
    <row r="22" spans="1:24">
      <c r="A22" s="18">
        <v>44</v>
      </c>
      <c r="B22" s="20" t="str">
        <f>LOOKUP(A22,tareas!$A:$A,tareas!$B:$B)</f>
        <v>Mockup de la vista de la calendarización.</v>
      </c>
      <c r="C22" s="17">
        <f>LOOKUP(A22,tareas!$A:$A,tareas!$C:$C)</f>
        <v>0</v>
      </c>
      <c r="D22" s="17">
        <f>LOOKUP(A22,tareas!$A:$A,tareas!$D:$D)</f>
        <v>0</v>
      </c>
      <c r="E22" s="19">
        <f>LOOKUP(A22,tareas!$A:$A,tareas!$E:$E)</f>
        <v>5</v>
      </c>
      <c r="F22" s="15">
        <f>E22/SUM(tiempo!$J$5:$J$6)</f>
        <v>7.2992700729927001E-2</v>
      </c>
      <c r="G22" s="19">
        <f>LOOKUP(A22,tareas!$A:$A,tareas!$G:$G)</f>
        <v>5</v>
      </c>
      <c r="J22" s="16">
        <f>E22/2</f>
        <v>2.5</v>
      </c>
      <c r="L22" s="16">
        <f>E22/2</f>
        <v>2.5</v>
      </c>
      <c r="P22" s="16">
        <f t="shared" si="0"/>
        <v>3.5</v>
      </c>
      <c r="Q22" s="15">
        <f t="shared" si="1"/>
        <v>7.2992700729927001E-2</v>
      </c>
      <c r="R22" s="16">
        <v>5</v>
      </c>
      <c r="T22" s="16">
        <v>0</v>
      </c>
      <c r="U22" s="16">
        <v>1.75</v>
      </c>
      <c r="V22" s="16">
        <v>0</v>
      </c>
      <c r="W22" s="16">
        <v>1.75</v>
      </c>
      <c r="X22" s="16">
        <v>0</v>
      </c>
    </row>
    <row r="23" spans="1:24" ht="25.5">
      <c r="A23" s="18">
        <v>45</v>
      </c>
      <c r="B23" s="20" t="str">
        <f>LOOKUP(A23,tareas!$A:$A,tareas!$B:$B)</f>
        <v>Elaborar el reporte de cierre del ciclo #2 de TSPi.</v>
      </c>
      <c r="C23" s="17">
        <f>LOOKUP(A23,tareas!$A:$A,tareas!$C:$C)</f>
        <v>0</v>
      </c>
      <c r="D23" s="17">
        <f>LOOKUP(A23,tareas!$A:$A,tareas!$D:$D)</f>
        <v>0</v>
      </c>
      <c r="E23" s="19">
        <f>LOOKUP(A23,tareas!$A:$A,tareas!$E:$E)</f>
        <v>5</v>
      </c>
      <c r="F23" s="15">
        <f>E23/SUM(tiempo!$J$5:$J$6)</f>
        <v>7.2992700729927001E-2</v>
      </c>
      <c r="G23" s="19">
        <f>LOOKUP(A23,tareas!$A:$A,tareas!$G:$G)</f>
        <v>5</v>
      </c>
      <c r="I23" s="16">
        <f>E23/5</f>
        <v>1</v>
      </c>
      <c r="J23" s="16">
        <f>E23/5</f>
        <v>1</v>
      </c>
      <c r="K23" s="16">
        <f>E23/5</f>
        <v>1</v>
      </c>
      <c r="L23" s="16">
        <f>E23/5</f>
        <v>1</v>
      </c>
      <c r="M23" s="16">
        <f>E23/5</f>
        <v>1</v>
      </c>
      <c r="P23" s="16">
        <f t="shared" si="0"/>
        <v>3.8</v>
      </c>
      <c r="Q23" s="15">
        <f t="shared" si="1"/>
        <v>7.2992700729927001E-2</v>
      </c>
      <c r="R23" s="16">
        <v>5</v>
      </c>
      <c r="T23" s="16">
        <v>0.95</v>
      </c>
      <c r="U23" s="16">
        <v>0.95</v>
      </c>
      <c r="V23" s="16">
        <v>0</v>
      </c>
      <c r="W23" s="16">
        <v>0.95</v>
      </c>
      <c r="X23" s="16">
        <v>0.95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23"/>
  <sheetViews>
    <sheetView tabSelected="1" topLeftCell="D1" zoomScaleNormal="100" workbookViewId="0">
      <selection activeCell="E10" sqref="E10"/>
    </sheetView>
  </sheetViews>
  <sheetFormatPr baseColWidth="10" defaultColWidth="32.85546875" defaultRowHeight="12.75"/>
  <cols>
    <col min="1" max="1" width="3" style="11" bestFit="1" customWidth="1"/>
    <col min="2" max="2" width="35.7109375" style="17" customWidth="1"/>
    <col min="3" max="4" width="45.7109375" style="17" customWidth="1"/>
    <col min="5" max="5" width="15.7109375" style="16" customWidth="1"/>
    <col min="6" max="6" width="15.7109375" style="15" customWidth="1"/>
    <col min="7" max="7" width="15.7109375" style="16" customWidth="1"/>
    <col min="8" max="8" width="2.7109375" style="16" customWidth="1"/>
    <col min="9" max="13" width="15.7109375" style="16" customWidth="1"/>
    <col min="14" max="15" width="2.7109375" style="16" customWidth="1"/>
    <col min="16" max="18" width="15.7109375" style="16" customWidth="1"/>
    <col min="19" max="19" width="2.7109375" style="16" customWidth="1"/>
    <col min="20" max="24" width="15.7109375" style="16" customWidth="1"/>
    <col min="25" max="1025" width="32.85546875" style="11"/>
    <col min="1026" max="16384" width="32.85546875" style="7"/>
  </cols>
  <sheetData>
    <row r="1" spans="1:24" s="2" customFormat="1" ht="57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4" t="s">
        <v>3</v>
      </c>
      <c r="G1" s="1" t="s">
        <v>12</v>
      </c>
      <c r="H1" s="23"/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P1" s="1" t="s">
        <v>5</v>
      </c>
      <c r="Q1" s="1" t="s">
        <v>6</v>
      </c>
      <c r="R1" s="1" t="s">
        <v>61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>
      <c r="A2" s="18">
        <v>46</v>
      </c>
      <c r="B2" s="20" t="str">
        <f>LOOKUP(A2,tareas!$A:$A,tareas!$B:$B)</f>
        <v>Realizar el lanzamiento del ciclo #3 de TSPi.</v>
      </c>
      <c r="C2" s="17">
        <f>LOOKUP(A2,tareas!$A:$A,tareas!$C:$C)</f>
        <v>0</v>
      </c>
      <c r="D2" s="17">
        <f>LOOKUP(A2,tareas!$A:$A,tareas!$D:$D)</f>
        <v>0</v>
      </c>
      <c r="E2" s="19">
        <f>LOOKUP(A2,tareas!$A:$A,tareas!$E:$E)</f>
        <v>5</v>
      </c>
      <c r="F2" s="15">
        <f>E2/SUM(tiempo!$J$7:$J$8)</f>
        <v>0.12658227848101267</v>
      </c>
      <c r="G2" s="19">
        <f>LOOKUP(A2,tareas!$A:$A,tareas!$G:$G)</f>
        <v>6</v>
      </c>
      <c r="H2" s="18"/>
      <c r="I2" s="16">
        <f>$E$2/5</f>
        <v>1</v>
      </c>
      <c r="J2" s="16">
        <f t="shared" ref="J2:M2" si="0">$E$2/5</f>
        <v>1</v>
      </c>
      <c r="K2" s="16">
        <f t="shared" si="0"/>
        <v>1</v>
      </c>
      <c r="L2" s="16">
        <f t="shared" si="0"/>
        <v>1</v>
      </c>
      <c r="M2" s="16">
        <f t="shared" si="0"/>
        <v>1</v>
      </c>
      <c r="Q2" s="15"/>
    </row>
    <row r="3" spans="1:24" ht="25.5">
      <c r="A3" s="18">
        <v>47</v>
      </c>
      <c r="B3" s="20" t="str">
        <f>LOOKUP(A3,tareas!$A:$A,tareas!$B:$B)</f>
        <v>Definir la estrategía de desarrolo del ciclo #3 de TSPi.</v>
      </c>
      <c r="C3" s="17">
        <f>LOOKUP(A3,tareas!$A:$A,tareas!$C:$C)</f>
        <v>0</v>
      </c>
      <c r="D3" s="17">
        <f>LOOKUP(A3,tareas!$A:$A,tareas!$D:$D)</f>
        <v>0</v>
      </c>
      <c r="E3" s="19">
        <f>LOOKUP(A3,tareas!$A:$A,tareas!$E:$E)</f>
        <v>5</v>
      </c>
      <c r="F3" s="15">
        <f>E3/SUM(tiempo!$J$7:$J$8)</f>
        <v>0.12658227848101267</v>
      </c>
      <c r="G3" s="19">
        <f>LOOKUP(A3,tareas!$A:$A,tareas!$G:$G)</f>
        <v>6</v>
      </c>
      <c r="H3" s="18"/>
      <c r="I3" s="16">
        <f>$E$3/5</f>
        <v>1</v>
      </c>
      <c r="J3" s="16">
        <f t="shared" ref="J3:M3" si="1">$E$3/5</f>
        <v>1</v>
      </c>
      <c r="K3" s="16">
        <f t="shared" si="1"/>
        <v>1</v>
      </c>
      <c r="L3" s="16">
        <f t="shared" si="1"/>
        <v>1</v>
      </c>
      <c r="M3" s="16">
        <f t="shared" si="1"/>
        <v>1</v>
      </c>
      <c r="Q3" s="15"/>
    </row>
    <row r="4" spans="1:24">
      <c r="A4" s="18">
        <v>48</v>
      </c>
      <c r="B4" s="20" t="str">
        <f>LOOKUP(A4,tareas!$A:$A,tareas!$B:$B)</f>
        <v>Elaborar el plan del ciclo #3 de TSPi.</v>
      </c>
      <c r="C4" s="17">
        <f>LOOKUP(A4,tareas!$A:$A,tareas!$C:$C)</f>
        <v>0</v>
      </c>
      <c r="D4" s="17">
        <f>LOOKUP(A4,tareas!$A:$A,tareas!$D:$D)</f>
        <v>0</v>
      </c>
      <c r="E4" s="19">
        <f>LOOKUP(A4,tareas!$A:$A,tareas!$E:$E)</f>
        <v>2</v>
      </c>
      <c r="F4" s="15">
        <f>E4/SUM(tiempo!$J$7:$J$8)</f>
        <v>5.0632911392405063E-2</v>
      </c>
      <c r="G4" s="19">
        <f>LOOKUP(A4,tareas!$A:$A,tareas!$G:$G)</f>
        <v>6</v>
      </c>
      <c r="H4" s="18"/>
      <c r="L4" s="16">
        <f>E4</f>
        <v>2</v>
      </c>
      <c r="Q4" s="15"/>
    </row>
    <row r="5" spans="1:24" ht="25.5">
      <c r="A5" s="18">
        <v>49</v>
      </c>
      <c r="B5" s="20" t="str">
        <f>LOOKUP(A5,tareas!$A:$A,tareas!$B:$B)</f>
        <v>Completar el mockup de la vista de calendarización.</v>
      </c>
      <c r="C5" s="17">
        <f>LOOKUP(A5,tareas!$A:$A,tareas!$C:$C)</f>
        <v>0</v>
      </c>
      <c r="D5" s="17">
        <f>LOOKUP(A5,tareas!$A:$A,tareas!$D:$D)</f>
        <v>0</v>
      </c>
      <c r="E5" s="19">
        <f>LOOKUP(A5,tareas!$A:$A,tareas!$E:$E)</f>
        <v>2</v>
      </c>
      <c r="F5" s="15">
        <f>E5/SUM(tiempo!$J$7:$J$8)</f>
        <v>5.0632911392405063E-2</v>
      </c>
      <c r="G5" s="19">
        <f>LOOKUP(A5,tareas!$A:$A,tareas!$G:$G)</f>
        <v>6</v>
      </c>
      <c r="H5" s="18"/>
      <c r="J5" s="16">
        <f>$E$5/2</f>
        <v>1</v>
      </c>
      <c r="L5" s="16">
        <f>$E$5/2</f>
        <v>1</v>
      </c>
      <c r="Q5" s="15"/>
    </row>
    <row r="6" spans="1:24" ht="38.25">
      <c r="A6" s="18">
        <v>50</v>
      </c>
      <c r="B6" s="20" t="str">
        <f>LOOKUP(A6,tareas!$A:$A,tareas!$B:$B)</f>
        <v>Elaborar el mockup de la vista para la asignación de la disponibilidad de los recursos.</v>
      </c>
      <c r="C6" s="17">
        <f>LOOKUP(A6,tareas!$A:$A,tareas!$C:$C)</f>
        <v>0</v>
      </c>
      <c r="D6" s="17">
        <f>LOOKUP(A6,tareas!$A:$A,tareas!$D:$D)</f>
        <v>0</v>
      </c>
      <c r="E6" s="19">
        <f>LOOKUP(A6,tareas!$A:$A,tareas!$E:$E)</f>
        <v>2</v>
      </c>
      <c r="F6" s="15">
        <f>E6/SUM(tiempo!$J$7:$J$8)</f>
        <v>5.0632911392405063E-2</v>
      </c>
      <c r="G6" s="19">
        <f>LOOKUP(A6,tareas!$A:$A,tareas!$G:$G)</f>
        <v>6</v>
      </c>
      <c r="H6" s="22"/>
      <c r="K6" s="16">
        <f>E6</f>
        <v>2</v>
      </c>
      <c r="Q6" s="15"/>
    </row>
    <row r="7" spans="1:24" ht="25.5">
      <c r="A7" s="18">
        <v>51</v>
      </c>
      <c r="B7" s="20" t="str">
        <f>LOOKUP(A7,tareas!$A:$A,tareas!$B:$B)</f>
        <v>Elaborar el mockup de la vista para ver la calendarización de uno o más recursos.</v>
      </c>
      <c r="C7" s="17">
        <f>LOOKUP(A7,tareas!$A:$A,tareas!$C:$C)</f>
        <v>0</v>
      </c>
      <c r="D7" s="17">
        <f>LOOKUP(A7,tareas!$A:$A,tareas!$D:$D)</f>
        <v>0</v>
      </c>
      <c r="E7" s="19">
        <f>LOOKUP(A7,tareas!$A:$A,tareas!$E:$E)</f>
        <v>6</v>
      </c>
      <c r="F7" s="15">
        <f>E7/SUM(tiempo!$J$7:$J$8)</f>
        <v>0.15189873417721519</v>
      </c>
      <c r="G7" s="19">
        <f>LOOKUP(A7,tareas!$A:$A,tareas!$G:$G)</f>
        <v>6</v>
      </c>
      <c r="H7" s="21"/>
      <c r="I7" s="16">
        <f>$E$7/2</f>
        <v>3</v>
      </c>
      <c r="J7" s="16">
        <f>$E$7/2</f>
        <v>3</v>
      </c>
      <c r="Q7" s="15"/>
    </row>
    <row r="8" spans="1:24" ht="25.5">
      <c r="A8" s="18">
        <v>52</v>
      </c>
      <c r="B8" s="20" t="str">
        <f>LOOKUP(A8,tareas!$A:$A,tareas!$B:$B)</f>
        <v>Elaborar el pseudocódigo del algoritmo de calendarización.</v>
      </c>
      <c r="C8" s="17">
        <f>LOOKUP(A8,tareas!$A:$A,tareas!$C:$C)</f>
        <v>0</v>
      </c>
      <c r="D8" s="17">
        <f>LOOKUP(A8,tareas!$A:$A,tareas!$D:$D)</f>
        <v>0</v>
      </c>
      <c r="E8" s="19">
        <f>LOOKUP(A8,tareas!$A:$A,tareas!$E:$E)</f>
        <v>3</v>
      </c>
      <c r="F8" s="15">
        <f>E8/SUM(tiempo!$J$7:$J$8)</f>
        <v>7.5949367088607597E-2</v>
      </c>
      <c r="G8" s="19">
        <f>LOOKUP(A8,tareas!$A:$A,tareas!$G:$G)</f>
        <v>6</v>
      </c>
      <c r="H8" s="21"/>
      <c r="K8" s="16">
        <f>$E$8/2</f>
        <v>1.5</v>
      </c>
      <c r="M8" s="16">
        <f>$E$8/2</f>
        <v>1.5</v>
      </c>
      <c r="Q8" s="15"/>
    </row>
    <row r="9" spans="1:24" ht="25.5">
      <c r="A9" s="18">
        <v>53</v>
      </c>
      <c r="B9" s="20" t="str">
        <f>LOOKUP(A9,tareas!$A:$A,tareas!$B:$B)</f>
        <v>Elaborar el algoritmo de construcción del grafo a partir del archivo csv.</v>
      </c>
      <c r="C9" s="17">
        <f>LOOKUP(A9,tareas!$A:$A,tareas!$C:$C)</f>
        <v>0</v>
      </c>
      <c r="D9" s="17">
        <f>LOOKUP(A9,tareas!$A:$A,tareas!$D:$D)</f>
        <v>0</v>
      </c>
      <c r="E9" s="19">
        <f>LOOKUP(A9,tareas!$A:$A,tareas!$E:$E)</f>
        <v>4</v>
      </c>
      <c r="F9" s="15">
        <f>E9/SUM(tiempo!$J$7:$J$8)</f>
        <v>0.10126582278481013</v>
      </c>
      <c r="G9" s="19">
        <f>LOOKUP(A9,tareas!$A:$A,tareas!$G:$G)</f>
        <v>6</v>
      </c>
      <c r="H9" s="21"/>
      <c r="I9" s="16">
        <f>$E$9/2</f>
        <v>2</v>
      </c>
      <c r="L9" s="16">
        <f>$E$9/2</f>
        <v>2</v>
      </c>
      <c r="Q9" s="15"/>
    </row>
    <row r="10" spans="1:24" ht="25.5">
      <c r="A10" s="18">
        <v>54</v>
      </c>
      <c r="B10" s="20" t="str">
        <f>LOOKUP(A10,tareas!$A:$A,tareas!$B:$B)</f>
        <v>Configurar el repositorio global de la aplicación.</v>
      </c>
      <c r="C10" s="17">
        <f>LOOKUP(A10,tareas!$A:$A,tareas!$C:$C)</f>
        <v>0</v>
      </c>
      <c r="D10" s="17">
        <f>LOOKUP(A10,tareas!$A:$A,tareas!$D:$D)</f>
        <v>0</v>
      </c>
      <c r="E10" s="19">
        <f>LOOKUP(A10,tareas!$A:$A,tareas!$E:$E)</f>
        <v>3</v>
      </c>
      <c r="F10" s="15">
        <f>E10/SUM(tiempo!$J$7:$J$8)</f>
        <v>7.5949367088607597E-2</v>
      </c>
      <c r="G10" s="19">
        <f>LOOKUP(A10,tareas!$A:$A,tareas!$G:$G)</f>
        <v>6</v>
      </c>
      <c r="H10" s="21"/>
      <c r="M10" s="16">
        <f>$E$10</f>
        <v>3</v>
      </c>
      <c r="Q10" s="15"/>
    </row>
    <row r="11" spans="1:24" ht="25.5">
      <c r="A11" s="18">
        <v>55</v>
      </c>
      <c r="B11" s="20" t="str">
        <f>LOOKUP(A11,tareas!$A:$A,tareas!$B:$B)</f>
        <v>Crear la agenda para la reunión #4 con el cliente.</v>
      </c>
      <c r="C11" s="17">
        <f>LOOKUP(A11,tareas!$A:$A,tareas!$C:$C)</f>
        <v>0</v>
      </c>
      <c r="D11" s="17">
        <f>LOOKUP(A11,tareas!$A:$A,tareas!$D:$D)</f>
        <v>0</v>
      </c>
      <c r="E11" s="19">
        <f>LOOKUP(A11,tareas!$A:$A,tareas!$E:$E)</f>
        <v>0.5</v>
      </c>
      <c r="F11" s="15">
        <f>E11/SUM(tiempo!$J$7:$J$8)</f>
        <v>1.2658227848101266E-2</v>
      </c>
      <c r="G11" s="19">
        <f>LOOKUP(A11,tareas!$A:$A,tareas!$G:$G)</f>
        <v>6</v>
      </c>
      <c r="H11" s="21"/>
      <c r="L11" s="16">
        <f>$E$11</f>
        <v>0.5</v>
      </c>
      <c r="Q11" s="15"/>
    </row>
    <row r="12" spans="1:24">
      <c r="A12" s="18">
        <v>56</v>
      </c>
      <c r="B12" s="20" t="str">
        <f>LOOKUP(A12,tareas!$A:$A,tareas!$B:$B)</f>
        <v>Reunión #4 con el cliente.</v>
      </c>
      <c r="C12" s="17">
        <f>LOOKUP(A12,tareas!$A:$A,tareas!$C:$C)</f>
        <v>0</v>
      </c>
      <c r="D12" s="17">
        <f>LOOKUP(A12,tareas!$A:$A,tareas!$D:$D)</f>
        <v>0</v>
      </c>
      <c r="E12" s="19">
        <f>LOOKUP(A12,tareas!$A:$A,tareas!$E:$E)</f>
        <v>2</v>
      </c>
      <c r="F12" s="15">
        <f>E12/SUM(tiempo!$J$7:$J$8)</f>
        <v>5.0632911392405063E-2</v>
      </c>
      <c r="G12" s="19">
        <f>LOOKUP(A12,tareas!$A:$A,tareas!$G:$G)</f>
        <v>6</v>
      </c>
      <c r="J12" s="16">
        <v>1</v>
      </c>
      <c r="K12" s="16">
        <v>1</v>
      </c>
      <c r="Q12" s="15"/>
    </row>
    <row r="13" spans="1:24" ht="25.5">
      <c r="A13" s="18">
        <v>57</v>
      </c>
      <c r="B13" s="20" t="str">
        <f>LOOKUP(A13,tareas!$A:$A,tareas!$B:$B)</f>
        <v>Configurar el repositorio local de la aplicación.</v>
      </c>
      <c r="C13" s="17">
        <f>LOOKUP(A13,tareas!$A:$A,tareas!$C:$C)</f>
        <v>0</v>
      </c>
      <c r="D13" s="17">
        <f>LOOKUP(A13,tareas!$A:$A,tareas!$D:$D)</f>
        <v>0</v>
      </c>
      <c r="E13" s="19">
        <f>LOOKUP(A13,tareas!$A:$A,tareas!$E:$E)</f>
        <v>5</v>
      </c>
      <c r="F13" s="15">
        <f>E13/SUM(tiempo!$J$7:$J$8)</f>
        <v>0.12658227848101267</v>
      </c>
      <c r="G13" s="19">
        <f>LOOKUP(A13,tareas!$A:$A,tareas!$G:$G)</f>
        <v>7</v>
      </c>
      <c r="H13" s="21"/>
      <c r="I13" s="16">
        <f>$E$13/5</f>
        <v>1</v>
      </c>
      <c r="J13" s="16">
        <f t="shared" ref="J13:M13" si="2">$E$13/5</f>
        <v>1</v>
      </c>
      <c r="K13" s="16">
        <f t="shared" si="2"/>
        <v>1</v>
      </c>
      <c r="L13" s="16">
        <f t="shared" si="2"/>
        <v>1</v>
      </c>
      <c r="M13" s="16">
        <f t="shared" si="2"/>
        <v>1</v>
      </c>
      <c r="Q13" s="15"/>
    </row>
    <row r="14" spans="1:24">
      <c r="A14" s="18"/>
      <c r="B14" s="20"/>
      <c r="E14" s="19"/>
      <c r="G14" s="19"/>
      <c r="H14" s="21"/>
      <c r="Q14" s="15"/>
    </row>
    <row r="15" spans="1:24">
      <c r="A15" s="18"/>
      <c r="B15" s="20"/>
      <c r="E15" s="19"/>
      <c r="G15" s="19"/>
      <c r="H15" s="21"/>
      <c r="Q15" s="15"/>
    </row>
    <row r="16" spans="1:24">
      <c r="A16" s="18"/>
      <c r="B16" s="20"/>
      <c r="E16" s="19"/>
      <c r="G16" s="19"/>
      <c r="H16" s="21"/>
      <c r="Q16" s="15"/>
    </row>
    <row r="17" spans="1:17">
      <c r="A17" s="18"/>
      <c r="B17" s="20"/>
      <c r="E17" s="19"/>
      <c r="G17" s="19"/>
      <c r="H17" s="21"/>
      <c r="Q17" s="15"/>
    </row>
    <row r="18" spans="1:17">
      <c r="A18" s="18"/>
      <c r="B18" s="20"/>
      <c r="E18" s="19"/>
      <c r="G18" s="19"/>
      <c r="H18" s="21"/>
      <c r="Q18" s="15"/>
    </row>
    <row r="19" spans="1:17">
      <c r="A19" s="18"/>
      <c r="B19" s="20"/>
      <c r="E19" s="19"/>
      <c r="G19" s="19"/>
      <c r="H19" s="21"/>
      <c r="Q19" s="15"/>
    </row>
    <row r="20" spans="1:17">
      <c r="A20" s="18"/>
      <c r="B20" s="20"/>
      <c r="E20" s="19"/>
      <c r="G20" s="19"/>
      <c r="Q20" s="15"/>
    </row>
    <row r="21" spans="1:17">
      <c r="A21" s="18"/>
      <c r="B21" s="20"/>
      <c r="E21" s="19"/>
      <c r="G21" s="19"/>
      <c r="Q21" s="15"/>
    </row>
    <row r="22" spans="1:17">
      <c r="A22" s="18"/>
      <c r="B22" s="20"/>
      <c r="E22" s="19"/>
      <c r="G22" s="19"/>
      <c r="Q22" s="15"/>
    </row>
    <row r="23" spans="1:17">
      <c r="A23" s="18"/>
      <c r="B23" s="20"/>
      <c r="E23" s="19"/>
      <c r="G23" s="19"/>
      <c r="Q23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ganancias</vt:lpstr>
      <vt:lpstr>tiempo</vt:lpstr>
      <vt:lpstr>tareas</vt:lpstr>
      <vt:lpstr>1</vt:lpstr>
      <vt:lpstr>2</vt:lpstr>
      <vt:lpstr>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2014-10-23T22:39:36Z</dcterms:created>
  <dcterms:modified xsi:type="dcterms:W3CDTF">2014-10-28T12:43:02Z</dcterms:modified>
</cp:coreProperties>
</file>