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github\PPR\tspi\"/>
    </mc:Choice>
  </mc:AlternateContent>
  <bookViews>
    <workbookView xWindow="9705" yWindow="-15" windowWidth="9540" windowHeight="3690" tabRatio="516" activeTab="2"/>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s>
  <calcPr calcId="152511"/>
</workbook>
</file>

<file path=xl/calcChain.xml><?xml version="1.0" encoding="utf-8"?>
<calcChain xmlns="http://schemas.openxmlformats.org/spreadsheetml/2006/main">
  <c r="J11" i="2" l="1"/>
  <c r="J12" i="2"/>
  <c r="I11" i="2"/>
  <c r="I12" i="2"/>
  <c r="Q12" i="3"/>
  <c r="Q11" i="3"/>
  <c r="I19" i="6" l="1"/>
  <c r="L22" i="6"/>
  <c r="M22" i="6"/>
  <c r="I21" i="6"/>
  <c r="L8" i="6"/>
  <c r="I17" i="6"/>
  <c r="K14" i="6"/>
  <c r="L14" i="6"/>
  <c r="E13" i="6"/>
  <c r="J10" i="6"/>
  <c r="G3" i="6"/>
  <c r="G4" i="6"/>
  <c r="G5" i="6"/>
  <c r="G6" i="6"/>
  <c r="G7" i="6"/>
  <c r="G8" i="6"/>
  <c r="G9" i="6"/>
  <c r="G10" i="6"/>
  <c r="G11" i="6"/>
  <c r="G12" i="6"/>
  <c r="G13" i="6"/>
  <c r="G14" i="6"/>
  <c r="G15" i="6"/>
  <c r="G16" i="6"/>
  <c r="G17" i="6"/>
  <c r="G18" i="6"/>
  <c r="G19" i="6"/>
  <c r="G20" i="6"/>
  <c r="G21" i="6"/>
  <c r="G22" i="6"/>
  <c r="G2" i="6"/>
  <c r="E3" i="6"/>
  <c r="E4" i="6"/>
  <c r="E5" i="6"/>
  <c r="E6" i="6"/>
  <c r="E7" i="6"/>
  <c r="E8" i="6"/>
  <c r="E9" i="6"/>
  <c r="E10" i="6"/>
  <c r="E11" i="6"/>
  <c r="E12" i="6"/>
  <c r="E14" i="6"/>
  <c r="E15" i="6"/>
  <c r="E16" i="6"/>
  <c r="E17" i="6"/>
  <c r="E18" i="6"/>
  <c r="E19" i="6"/>
  <c r="E20" i="6"/>
  <c r="E21" i="6"/>
  <c r="E22" i="6"/>
  <c r="E2" i="6"/>
  <c r="L2" i="6" s="1"/>
  <c r="D3" i="6"/>
  <c r="D4" i="6"/>
  <c r="D5" i="6"/>
  <c r="D6" i="6"/>
  <c r="D7" i="6"/>
  <c r="D8" i="6"/>
  <c r="D9" i="6"/>
  <c r="D10" i="6"/>
  <c r="D11" i="6"/>
  <c r="D12" i="6"/>
  <c r="D13" i="6"/>
  <c r="D14" i="6"/>
  <c r="D15" i="6"/>
  <c r="D16" i="6"/>
  <c r="D17" i="6"/>
  <c r="D18" i="6"/>
  <c r="D19" i="6"/>
  <c r="D20" i="6"/>
  <c r="D21" i="6"/>
  <c r="D22" i="6"/>
  <c r="D2" i="6"/>
  <c r="C3" i="6"/>
  <c r="C4" i="6"/>
  <c r="C5" i="6"/>
  <c r="C6" i="6"/>
  <c r="C7" i="6"/>
  <c r="C8" i="6"/>
  <c r="C9" i="6"/>
  <c r="C10" i="6"/>
  <c r="C11" i="6"/>
  <c r="C12" i="6"/>
  <c r="C13" i="6"/>
  <c r="C14" i="6"/>
  <c r="C15" i="6"/>
  <c r="C16" i="6"/>
  <c r="C17" i="6"/>
  <c r="C18" i="6"/>
  <c r="C19" i="6"/>
  <c r="C20" i="6"/>
  <c r="C21" i="6"/>
  <c r="C22" i="6"/>
  <c r="C2" i="6"/>
  <c r="B3" i="6"/>
  <c r="B4" i="6"/>
  <c r="B5" i="6"/>
  <c r="B6" i="6"/>
  <c r="B7" i="6"/>
  <c r="B8" i="6"/>
  <c r="B9" i="6"/>
  <c r="B10" i="6"/>
  <c r="B11" i="6"/>
  <c r="B12" i="6"/>
  <c r="B13" i="6"/>
  <c r="B14" i="6"/>
  <c r="B15" i="6"/>
  <c r="B16" i="6"/>
  <c r="B17" i="6"/>
  <c r="B18" i="6"/>
  <c r="B19" i="6"/>
  <c r="B20" i="6"/>
  <c r="B21" i="6"/>
  <c r="B22" i="6"/>
  <c r="B2" i="6"/>
  <c r="E61" i="2"/>
  <c r="A4" i="7"/>
  <c r="A3" i="7"/>
  <c r="A2" i="7"/>
  <c r="B2" i="7" s="1"/>
  <c r="A3" i="8"/>
  <c r="A2" i="8"/>
  <c r="D4" i="4"/>
  <c r="D5" i="4"/>
  <c r="D6" i="4"/>
  <c r="D7" i="4"/>
  <c r="D8" i="4"/>
  <c r="D9" i="4"/>
  <c r="D10" i="4"/>
  <c r="D11" i="4"/>
  <c r="D12" i="4"/>
  <c r="D13" i="4"/>
  <c r="D14" i="4"/>
  <c r="D15" i="4"/>
  <c r="D16" i="4"/>
  <c r="D17" i="4"/>
  <c r="D18" i="4"/>
  <c r="D19" i="4"/>
  <c r="D20" i="4"/>
  <c r="D21" i="4"/>
  <c r="D22" i="4"/>
  <c r="D23" i="4"/>
  <c r="I11" i="6" l="1"/>
  <c r="J3" i="6"/>
  <c r="K19" i="6"/>
  <c r="I14" i="6"/>
  <c r="J14" i="6"/>
  <c r="J18" i="6"/>
  <c r="L21" i="6"/>
  <c r="K22" i="6"/>
  <c r="M19" i="6"/>
  <c r="L7" i="6"/>
  <c r="M2" i="6"/>
  <c r="M13" i="6"/>
  <c r="M16" i="6"/>
  <c r="L12" i="6"/>
  <c r="L4" i="6"/>
  <c r="M14" i="6"/>
  <c r="K15" i="6"/>
  <c r="L20" i="6"/>
  <c r="I22" i="6"/>
  <c r="J22" i="6"/>
  <c r="M3" i="6"/>
  <c r="K2" i="6"/>
  <c r="L3" i="6"/>
  <c r="J6" i="6"/>
  <c r="I9" i="6"/>
  <c r="J12" i="6"/>
  <c r="I2" i="6"/>
  <c r="J2" i="6"/>
  <c r="K3" i="6"/>
  <c r="K5" i="6"/>
  <c r="L9" i="6"/>
  <c r="I3" i="6"/>
  <c r="C17" i="3"/>
  <c r="G11" i="3" l="1"/>
  <c r="G12" i="3"/>
  <c r="M28" i="3"/>
  <c r="C14" i="5"/>
  <c r="C3" i="5"/>
  <c r="C4" i="5"/>
  <c r="C5" i="5"/>
  <c r="C6" i="5"/>
  <c r="C7" i="5"/>
  <c r="C8" i="5"/>
  <c r="C9" i="5"/>
  <c r="C10" i="5"/>
  <c r="C11" i="5"/>
  <c r="C12" i="5"/>
  <c r="C2" i="5"/>
  <c r="J27" i="2" l="1"/>
  <c r="J28" i="2"/>
  <c r="J29" i="2"/>
  <c r="J30" i="2"/>
  <c r="J31" i="2"/>
  <c r="J32" i="2"/>
  <c r="J33" i="2"/>
  <c r="J34" i="2"/>
  <c r="J35" i="2"/>
  <c r="J36" i="2"/>
  <c r="J37" i="2"/>
  <c r="J38" i="2"/>
  <c r="J39" i="2"/>
  <c r="J40" i="2"/>
  <c r="J43" i="2"/>
  <c r="J44" i="2"/>
  <c r="J45" i="2"/>
  <c r="J46" i="2"/>
  <c r="J47" i="2"/>
  <c r="J26" i="2"/>
  <c r="J3" i="2" l="1"/>
  <c r="J4" i="2"/>
  <c r="J5" i="2"/>
  <c r="J6" i="2"/>
  <c r="J7" i="2"/>
  <c r="J8" i="2"/>
  <c r="J9" i="2"/>
  <c r="J10" i="2"/>
  <c r="J13" i="2"/>
  <c r="J14" i="2"/>
  <c r="J15" i="2"/>
  <c r="J16" i="2"/>
  <c r="J17" i="2"/>
  <c r="J18" i="2"/>
  <c r="J19" i="2"/>
  <c r="J20" i="2"/>
  <c r="J21" i="2"/>
  <c r="J22" i="2"/>
  <c r="J23" i="2"/>
  <c r="J24" i="2"/>
  <c r="J2" i="2"/>
  <c r="G7" i="1" l="1"/>
  <c r="G8" i="1"/>
  <c r="G9" i="1"/>
  <c r="G10" i="1"/>
  <c r="G11" i="1"/>
  <c r="G12" i="1"/>
  <c r="Q3" i="5" l="1"/>
  <c r="Q4" i="5"/>
  <c r="Q7" i="5"/>
  <c r="Q8" i="5"/>
  <c r="Q9" i="5"/>
  <c r="Q10" i="5"/>
  <c r="Q11" i="5"/>
  <c r="Q12" i="5"/>
  <c r="A12" i="5"/>
  <c r="J12" i="5" s="1"/>
  <c r="A5" i="5"/>
  <c r="A6" i="5"/>
  <c r="A7" i="5"/>
  <c r="A8" i="5"/>
  <c r="A9" i="5"/>
  <c r="J9" i="5" s="1"/>
  <c r="A10" i="5"/>
  <c r="J10" i="5" s="1"/>
  <c r="A11" i="5"/>
  <c r="J11" i="5" s="1"/>
  <c r="A4" i="5"/>
  <c r="J4" i="5" s="1"/>
  <c r="A3" i="5"/>
  <c r="J3" i="5" s="1"/>
  <c r="A2" i="5"/>
  <c r="Q2" i="5"/>
  <c r="J7" i="5" l="1"/>
  <c r="G7" i="5"/>
  <c r="F7" i="5"/>
  <c r="H7" i="5"/>
  <c r="I7" i="5"/>
  <c r="E7" i="5"/>
  <c r="J8" i="5"/>
  <c r="H8" i="5"/>
  <c r="I8" i="5"/>
  <c r="G8" i="5"/>
  <c r="E8" i="5"/>
  <c r="F8" i="5"/>
  <c r="J6" i="5"/>
  <c r="P3" i="3"/>
  <c r="P4" i="3"/>
  <c r="P5" i="3"/>
  <c r="P6" i="3"/>
  <c r="P7" i="3"/>
  <c r="P8" i="3"/>
  <c r="P9" i="3"/>
  <c r="P10" i="3"/>
  <c r="P13" i="3"/>
  <c r="P14" i="3"/>
  <c r="P15" i="3"/>
  <c r="P16" i="3"/>
  <c r="P17" i="3"/>
  <c r="P18" i="3"/>
  <c r="P19" i="3"/>
  <c r="P20" i="3"/>
  <c r="P21" i="3"/>
  <c r="P22" i="3"/>
  <c r="P23" i="3"/>
  <c r="P24" i="3"/>
  <c r="P2" i="3"/>
  <c r="P4" i="4"/>
  <c r="P5" i="4"/>
  <c r="P7" i="4"/>
  <c r="P11" i="4"/>
  <c r="P12" i="4"/>
  <c r="P13" i="4"/>
  <c r="P14" i="4"/>
  <c r="P15" i="4"/>
  <c r="P17" i="4"/>
  <c r="P18" i="4"/>
  <c r="P22" i="4"/>
  <c r="C2" i="3"/>
  <c r="F8" i="6" l="1"/>
  <c r="F17" i="6"/>
  <c r="F12" i="6"/>
  <c r="F4" i="6"/>
  <c r="F21" i="6"/>
  <c r="F19" i="6"/>
  <c r="F10" i="6"/>
  <c r="F14" i="6"/>
  <c r="F11" i="6"/>
  <c r="F2" i="6"/>
  <c r="F13" i="6"/>
  <c r="F20" i="6"/>
  <c r="F6" i="6"/>
  <c r="F9" i="6"/>
  <c r="F7" i="6"/>
  <c r="F16" i="6"/>
  <c r="F22" i="6"/>
  <c r="F5" i="6"/>
  <c r="F3" i="6"/>
  <c r="F15" i="6"/>
  <c r="F18" i="6"/>
  <c r="O14" i="5"/>
  <c r="M14" i="5"/>
  <c r="P14" i="5"/>
  <c r="Q6" i="5"/>
  <c r="N14" i="5"/>
  <c r="L14" i="5"/>
  <c r="Q5" i="5"/>
  <c r="D9" i="1"/>
  <c r="D10" i="1"/>
  <c r="D11" i="1"/>
  <c r="D12" i="1"/>
  <c r="G3" i="4"/>
  <c r="G4" i="4"/>
  <c r="G5" i="4"/>
  <c r="G6" i="4"/>
  <c r="G7" i="4"/>
  <c r="G8" i="4"/>
  <c r="G9" i="4"/>
  <c r="G10" i="4"/>
  <c r="G11" i="4"/>
  <c r="G12" i="4"/>
  <c r="G13" i="4"/>
  <c r="G14" i="4"/>
  <c r="G15" i="4"/>
  <c r="G16" i="4"/>
  <c r="G17" i="4"/>
  <c r="G18" i="4"/>
  <c r="G19" i="4"/>
  <c r="G20" i="4"/>
  <c r="G21" i="4"/>
  <c r="G22" i="4"/>
  <c r="G23" i="4"/>
  <c r="E3" i="4"/>
  <c r="E4"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3" i="3"/>
  <c r="G14" i="3"/>
  <c r="G15" i="3"/>
  <c r="G16" i="3"/>
  <c r="G17" i="3"/>
  <c r="G18" i="3"/>
  <c r="G19" i="3"/>
  <c r="G20" i="3"/>
  <c r="G21" i="3"/>
  <c r="G22" i="3"/>
  <c r="G23" i="3"/>
  <c r="G24" i="3"/>
  <c r="G2" i="4"/>
  <c r="E2" i="4"/>
  <c r="D3" i="3"/>
  <c r="D4" i="3"/>
  <c r="D5" i="3"/>
  <c r="D6" i="3"/>
  <c r="D7" i="3"/>
  <c r="D8" i="3"/>
  <c r="D9" i="3"/>
  <c r="D10" i="3"/>
  <c r="D11" i="3"/>
  <c r="D12" i="3"/>
  <c r="D13" i="3"/>
  <c r="D14" i="3"/>
  <c r="D15" i="3"/>
  <c r="D16" i="3"/>
  <c r="D17" i="3"/>
  <c r="D18" i="3"/>
  <c r="D19" i="3"/>
  <c r="D20" i="3"/>
  <c r="D21" i="3"/>
  <c r="D22" i="3"/>
  <c r="D23" i="3"/>
  <c r="D24" i="3"/>
  <c r="C3" i="3"/>
  <c r="C4" i="3"/>
  <c r="C5" i="3"/>
  <c r="C6" i="3"/>
  <c r="C7" i="3"/>
  <c r="C8" i="3"/>
  <c r="C9" i="3"/>
  <c r="C10" i="3"/>
  <c r="C11" i="3"/>
  <c r="C12" i="3"/>
  <c r="C13" i="3"/>
  <c r="C14" i="3"/>
  <c r="C15" i="3"/>
  <c r="C16" i="3"/>
  <c r="C18" i="3"/>
  <c r="C19" i="3"/>
  <c r="C20" i="3"/>
  <c r="C21" i="3"/>
  <c r="C22" i="3"/>
  <c r="C23" i="3"/>
  <c r="C24" i="3"/>
  <c r="B2" i="4"/>
  <c r="D2" i="4"/>
  <c r="C2" i="4"/>
  <c r="G2" i="3"/>
  <c r="E3" i="3"/>
  <c r="E4" i="3"/>
  <c r="E5" i="3"/>
  <c r="E6" i="3"/>
  <c r="E7" i="3"/>
  <c r="E8" i="3"/>
  <c r="E9" i="3"/>
  <c r="E10" i="3"/>
  <c r="E11" i="3"/>
  <c r="E12" i="3"/>
  <c r="E13" i="3"/>
  <c r="E14" i="3"/>
  <c r="E15" i="3"/>
  <c r="E16" i="3"/>
  <c r="E17" i="3"/>
  <c r="E18" i="3"/>
  <c r="E19" i="3"/>
  <c r="E20" i="3"/>
  <c r="E21" i="3"/>
  <c r="E22" i="3"/>
  <c r="E23" i="3"/>
  <c r="E24" i="3"/>
  <c r="B3" i="3"/>
  <c r="B4" i="3"/>
  <c r="B5" i="3"/>
  <c r="B6" i="3"/>
  <c r="B7" i="3"/>
  <c r="B8" i="3"/>
  <c r="B9" i="3"/>
  <c r="B10" i="3"/>
  <c r="B11" i="3"/>
  <c r="B12" i="3"/>
  <c r="B13" i="3"/>
  <c r="B14" i="3"/>
  <c r="B15" i="3"/>
  <c r="B16" i="3"/>
  <c r="B17" i="3"/>
  <c r="B18" i="3"/>
  <c r="B19" i="3"/>
  <c r="B20" i="3"/>
  <c r="B21" i="3"/>
  <c r="B22" i="3"/>
  <c r="B23" i="3"/>
  <c r="B24" i="3"/>
  <c r="D2" i="3"/>
  <c r="B2" i="3"/>
  <c r="E30" i="2"/>
  <c r="E2" i="2"/>
  <c r="J2" i="5" s="1"/>
  <c r="B3" i="1"/>
  <c r="B4" i="1" l="1"/>
  <c r="B3" i="7"/>
  <c r="F24" i="3"/>
  <c r="F20" i="3"/>
  <c r="F16" i="3"/>
  <c r="F12" i="3"/>
  <c r="F8" i="3"/>
  <c r="F4" i="3"/>
  <c r="E6" i="4"/>
  <c r="L6" i="4" s="1"/>
  <c r="J5" i="5"/>
  <c r="F14" i="4" s="1"/>
  <c r="F21" i="3"/>
  <c r="F17" i="3"/>
  <c r="F13" i="3"/>
  <c r="F9" i="3"/>
  <c r="F5" i="3"/>
  <c r="F22" i="3"/>
  <c r="F18" i="3"/>
  <c r="F14" i="3"/>
  <c r="F10" i="3"/>
  <c r="F6" i="3"/>
  <c r="F23" i="3"/>
  <c r="F19" i="3"/>
  <c r="F15" i="3"/>
  <c r="F11" i="3"/>
  <c r="F7" i="3"/>
  <c r="F3" i="3"/>
  <c r="M16" i="4"/>
  <c r="J15" i="3"/>
  <c r="M3" i="3"/>
  <c r="I10" i="4"/>
  <c r="K12" i="4"/>
  <c r="M20" i="4"/>
  <c r="L7" i="4"/>
  <c r="G12" i="5"/>
  <c r="I10" i="5"/>
  <c r="E10" i="5"/>
  <c r="G9" i="5"/>
  <c r="H11" i="5"/>
  <c r="I11" i="5"/>
  <c r="H12" i="5"/>
  <c r="I12" i="5"/>
  <c r="F10" i="5"/>
  <c r="H9" i="5"/>
  <c r="I9" i="5"/>
  <c r="E11" i="5"/>
  <c r="E12" i="5"/>
  <c r="G10" i="5"/>
  <c r="E9" i="5"/>
  <c r="F11" i="5"/>
  <c r="F12" i="5"/>
  <c r="H10" i="5"/>
  <c r="F9" i="5"/>
  <c r="G11" i="5"/>
  <c r="J22" i="3"/>
  <c r="M18" i="3"/>
  <c r="L14" i="3"/>
  <c r="J10" i="3"/>
  <c r="L6" i="3"/>
  <c r="I23" i="3"/>
  <c r="M19" i="3"/>
  <c r="M11" i="3"/>
  <c r="L7" i="3"/>
  <c r="K24" i="3"/>
  <c r="J20" i="3"/>
  <c r="J16" i="3"/>
  <c r="M12" i="3"/>
  <c r="L8" i="3"/>
  <c r="K4" i="3"/>
  <c r="I21" i="3"/>
  <c r="L17" i="3"/>
  <c r="M13" i="3"/>
  <c r="I9" i="3"/>
  <c r="L5" i="3"/>
  <c r="K16" i="4"/>
  <c r="I8" i="4"/>
  <c r="L3" i="4"/>
  <c r="M2" i="4"/>
  <c r="M21" i="4"/>
  <c r="M17" i="4"/>
  <c r="J13" i="4"/>
  <c r="I9" i="4"/>
  <c r="L4" i="4"/>
  <c r="J22" i="4"/>
  <c r="K18" i="4"/>
  <c r="J14" i="4"/>
  <c r="M10" i="4"/>
  <c r="K5" i="4"/>
  <c r="L23" i="4"/>
  <c r="L19" i="4"/>
  <c r="I15" i="4"/>
  <c r="K11" i="4"/>
  <c r="Q14" i="5"/>
  <c r="L22" i="4"/>
  <c r="K10" i="4"/>
  <c r="M4" i="3"/>
  <c r="M24" i="3"/>
  <c r="I18" i="3"/>
  <c r="L10" i="4"/>
  <c r="E2" i="3"/>
  <c r="F2" i="3" s="1"/>
  <c r="K19" i="3"/>
  <c r="L12" i="3"/>
  <c r="I22" i="3"/>
  <c r="K19" i="4"/>
  <c r="I4" i="3"/>
  <c r="K12" i="3"/>
  <c r="J14" i="3"/>
  <c r="I24" i="3"/>
  <c r="K3" i="4"/>
  <c r="L4" i="3"/>
  <c r="I12" i="3"/>
  <c r="L24" i="3"/>
  <c r="I3" i="4"/>
  <c r="I19" i="4"/>
  <c r="M3" i="4"/>
  <c r="L19" i="3"/>
  <c r="H4" i="5" s="1"/>
  <c r="I19" i="3"/>
  <c r="J21" i="3"/>
  <c r="J23" i="3"/>
  <c r="M6" i="4"/>
  <c r="I6" i="4"/>
  <c r="J6" i="4"/>
  <c r="J3" i="3"/>
  <c r="L3" i="3"/>
  <c r="L9" i="3"/>
  <c r="L10" i="3"/>
  <c r="J11" i="3"/>
  <c r="L11" i="3"/>
  <c r="J13" i="3"/>
  <c r="L13" i="3"/>
  <c r="K16" i="3"/>
  <c r="J2" i="4"/>
  <c r="L2" i="4"/>
  <c r="L8" i="4"/>
  <c r="J21" i="4"/>
  <c r="L21" i="4"/>
  <c r="I23" i="4"/>
  <c r="K23" i="4"/>
  <c r="M23" i="4"/>
  <c r="I3" i="3"/>
  <c r="K3" i="3"/>
  <c r="J4" i="3"/>
  <c r="I11" i="3"/>
  <c r="K11" i="3"/>
  <c r="J12" i="3"/>
  <c r="I13" i="3"/>
  <c r="K13" i="3"/>
  <c r="J19" i="3"/>
  <c r="J24" i="3"/>
  <c r="I2" i="4"/>
  <c r="K2" i="4"/>
  <c r="J3" i="4"/>
  <c r="J10" i="4"/>
  <c r="J19" i="4"/>
  <c r="I21" i="4"/>
  <c r="K21" i="4"/>
  <c r="J23" i="4"/>
  <c r="B5" i="1" l="1"/>
  <c r="B4" i="7"/>
  <c r="D2" i="7"/>
  <c r="E2" i="7" s="1"/>
  <c r="D4" i="7"/>
  <c r="D3" i="7"/>
  <c r="K6" i="4"/>
  <c r="F13" i="4"/>
  <c r="Q13" i="4" s="1"/>
  <c r="F3" i="4"/>
  <c r="Q3" i="4" s="1"/>
  <c r="F11" i="4"/>
  <c r="Q11" i="4" s="1"/>
  <c r="F20" i="4"/>
  <c r="J14" i="5"/>
  <c r="F66" i="2" s="1"/>
  <c r="F17" i="4"/>
  <c r="F16" i="4"/>
  <c r="Q16" i="4" s="1"/>
  <c r="F15" i="4"/>
  <c r="F10" i="4"/>
  <c r="Q10" i="4" s="1"/>
  <c r="F9" i="4"/>
  <c r="Q9" i="4" s="1"/>
  <c r="F12" i="4"/>
  <c r="Q12" i="4" s="1"/>
  <c r="F23" i="4"/>
  <c r="F5" i="4"/>
  <c r="Q5" i="4" s="1"/>
  <c r="F22" i="4"/>
  <c r="Q22" i="4" s="1"/>
  <c r="F7" i="4"/>
  <c r="Q7" i="4" s="1"/>
  <c r="F4" i="4"/>
  <c r="F21" i="4"/>
  <c r="Q21" i="4" s="1"/>
  <c r="F8" i="4"/>
  <c r="Q8" i="4" s="1"/>
  <c r="F2" i="4"/>
  <c r="Q2" i="4" s="1"/>
  <c r="F19" i="4"/>
  <c r="F6" i="4"/>
  <c r="Q6" i="4" s="1"/>
  <c r="F18" i="4"/>
  <c r="E5" i="5"/>
  <c r="I6" i="5"/>
  <c r="I4" i="5"/>
  <c r="F4" i="5"/>
  <c r="G3" i="5"/>
  <c r="F3" i="5"/>
  <c r="G4" i="5"/>
  <c r="F5" i="5"/>
  <c r="H5" i="5"/>
  <c r="E3" i="5"/>
  <c r="I3" i="5"/>
  <c r="H3" i="5"/>
  <c r="E4" i="5"/>
  <c r="G5" i="5"/>
  <c r="H6" i="5"/>
  <c r="F6" i="5"/>
  <c r="I5" i="5"/>
  <c r="E6" i="5"/>
  <c r="G6" i="5"/>
  <c r="Q6" i="3"/>
  <c r="L2" i="3"/>
  <c r="H2" i="5" s="1"/>
  <c r="K2" i="3"/>
  <c r="G2" i="5" s="1"/>
  <c r="I2" i="3"/>
  <c r="E2" i="5" s="1"/>
  <c r="M2" i="3"/>
  <c r="I2" i="5" s="1"/>
  <c r="J2" i="3"/>
  <c r="F2" i="5" s="1"/>
  <c r="Q4" i="3"/>
  <c r="Q16" i="3"/>
  <c r="Q13" i="3"/>
  <c r="Q20" i="4"/>
  <c r="Q19" i="4"/>
  <c r="Q14" i="4"/>
  <c r="Q22" i="3"/>
  <c r="Q15" i="3"/>
  <c r="Q15" i="4"/>
  <c r="Q4" i="4"/>
  <c r="Q23" i="4"/>
  <c r="F64" i="2" l="1"/>
  <c r="F65" i="2"/>
  <c r="F69" i="2"/>
  <c r="F63" i="2"/>
  <c r="F67" i="2"/>
  <c r="F68" i="2"/>
  <c r="F52" i="2"/>
  <c r="F62" i="2"/>
  <c r="E3" i="7"/>
  <c r="E4" i="7" s="1"/>
  <c r="B6" i="1"/>
  <c r="B2" i="8"/>
  <c r="F57" i="2"/>
  <c r="F60" i="2"/>
  <c r="F58" i="2"/>
  <c r="D2" i="8"/>
  <c r="E2" i="8" s="1"/>
  <c r="D3" i="8"/>
  <c r="G2" i="8"/>
  <c r="H2" i="8" s="1"/>
  <c r="G3" i="8"/>
  <c r="F59" i="2"/>
  <c r="F56" i="2"/>
  <c r="F55" i="2"/>
  <c r="F61" i="2"/>
  <c r="H14" i="5"/>
  <c r="G14" i="5"/>
  <c r="I14" i="5"/>
  <c r="F14" i="5"/>
  <c r="E14" i="5"/>
  <c r="Q19" i="3"/>
  <c r="Q24" i="3"/>
  <c r="Q9" i="3"/>
  <c r="Q20" i="3"/>
  <c r="Q3" i="3"/>
  <c r="Q8" i="3"/>
  <c r="Q18" i="3"/>
  <c r="Q23" i="3"/>
  <c r="Q17" i="3"/>
  <c r="Q5" i="3"/>
  <c r="Q7" i="3"/>
  <c r="Q14" i="3"/>
  <c r="Q21" i="3"/>
  <c r="Q10" i="3"/>
  <c r="D8" i="1" l="1"/>
  <c r="B7" i="1"/>
  <c r="B8" i="1" s="1"/>
  <c r="B9" i="1" s="1"/>
  <c r="B10" i="1" s="1"/>
  <c r="B11" i="1" s="1"/>
  <c r="B12" i="1" s="1"/>
  <c r="B3" i="8"/>
  <c r="E3" i="8"/>
  <c r="G3" i="7"/>
  <c r="G4" i="7"/>
  <c r="H3" i="8"/>
  <c r="J15" i="5"/>
  <c r="F53" i="2"/>
  <c r="F28" i="2"/>
  <c r="I28" i="2" s="1"/>
  <c r="F32" i="2"/>
  <c r="I32" i="2" s="1"/>
  <c r="F36" i="2"/>
  <c r="I36" i="2" s="1"/>
  <c r="F40" i="2"/>
  <c r="I40" i="2" s="1"/>
  <c r="F44" i="2"/>
  <c r="I44" i="2" s="1"/>
  <c r="F26" i="2"/>
  <c r="F6" i="2"/>
  <c r="I6" i="2" s="1"/>
  <c r="F10" i="2"/>
  <c r="I10" i="2" s="1"/>
  <c r="F14" i="2"/>
  <c r="I14" i="2" s="1"/>
  <c r="F18" i="2"/>
  <c r="F22" i="2"/>
  <c r="I22" i="2" s="1"/>
  <c r="F54" i="2"/>
  <c r="F37" i="2"/>
  <c r="I37" i="2" s="1"/>
  <c r="F45" i="2"/>
  <c r="I45" i="2" s="1"/>
  <c r="F11" i="2"/>
  <c r="F23" i="2"/>
  <c r="I23" i="2" s="1"/>
  <c r="F27" i="2"/>
  <c r="I27" i="2" s="1"/>
  <c r="F31" i="2"/>
  <c r="I31" i="2" s="1"/>
  <c r="F35" i="2"/>
  <c r="I35" i="2" s="1"/>
  <c r="F39" i="2"/>
  <c r="I39" i="2" s="1"/>
  <c r="F43" i="2"/>
  <c r="I43" i="2" s="1"/>
  <c r="F47" i="2"/>
  <c r="I47" i="2" s="1"/>
  <c r="F5" i="2"/>
  <c r="I5" i="2" s="1"/>
  <c r="F9" i="2"/>
  <c r="I9" i="2" s="1"/>
  <c r="F13" i="2"/>
  <c r="I13" i="2" s="1"/>
  <c r="F17" i="2"/>
  <c r="I17" i="2" s="1"/>
  <c r="F21" i="2"/>
  <c r="I21" i="2" s="1"/>
  <c r="F2" i="2"/>
  <c r="F33" i="2"/>
  <c r="I33" i="2" s="1"/>
  <c r="F3" i="2"/>
  <c r="I3" i="2" s="1"/>
  <c r="F15" i="2"/>
  <c r="I15" i="2" s="1"/>
  <c r="F51" i="2"/>
  <c r="F49" i="2"/>
  <c r="F30" i="2"/>
  <c r="I30" i="2" s="1"/>
  <c r="F34" i="2"/>
  <c r="I34" i="2" s="1"/>
  <c r="F38" i="2"/>
  <c r="F42" i="2"/>
  <c r="F46" i="2"/>
  <c r="I46" i="2" s="1"/>
  <c r="F4" i="2"/>
  <c r="I4" i="2" s="1"/>
  <c r="F8" i="2"/>
  <c r="I8" i="2" s="1"/>
  <c r="F12" i="2"/>
  <c r="F16" i="2"/>
  <c r="I16" i="2" s="1"/>
  <c r="F20" i="2"/>
  <c r="I20" i="2" s="1"/>
  <c r="F24" i="2"/>
  <c r="I24" i="2" s="1"/>
  <c r="F50" i="2"/>
  <c r="F29" i="2"/>
  <c r="I29" i="2" s="1"/>
  <c r="F41" i="2"/>
  <c r="F7" i="2"/>
  <c r="I7" i="2" s="1"/>
  <c r="F19" i="2"/>
  <c r="I19" i="2" s="1"/>
  <c r="Q2" i="3"/>
  <c r="G2" i="7" s="1"/>
  <c r="H2" i="7" s="1"/>
  <c r="H3" i="7" l="1"/>
  <c r="H4" i="7" s="1"/>
  <c r="G3" i="1"/>
  <c r="D3" i="1"/>
  <c r="I38" i="2"/>
  <c r="G6" i="1" s="1"/>
  <c r="D6" i="1"/>
  <c r="I2" i="2"/>
  <c r="G2" i="1" s="1"/>
  <c r="H2" i="1" s="1"/>
  <c r="D2" i="1"/>
  <c r="E2" i="1" s="1"/>
  <c r="I18" i="2"/>
  <c r="G4" i="1" s="1"/>
  <c r="D4" i="1"/>
  <c r="I26" i="2"/>
  <c r="G5" i="1" s="1"/>
  <c r="D5" i="1"/>
  <c r="D7" i="1"/>
  <c r="H3" i="1" l="1"/>
  <c r="H4" i="1" s="1"/>
  <c r="H5" i="1" s="1"/>
  <c r="H6" i="1" s="1"/>
  <c r="H7" i="1" s="1"/>
  <c r="H8" i="1" s="1"/>
  <c r="H9" i="1" s="1"/>
  <c r="H10" i="1" s="1"/>
  <c r="H11" i="1" s="1"/>
  <c r="H12" i="1" s="1"/>
  <c r="E3" i="1"/>
  <c r="E4" i="1" s="1"/>
  <c r="E5" i="1" s="1"/>
  <c r="E6" i="1" s="1"/>
  <c r="E7" i="1" s="1"/>
  <c r="E8" i="1" s="1"/>
  <c r="E9" i="1" s="1"/>
  <c r="E10" i="1" s="1"/>
  <c r="E11" i="1" s="1"/>
  <c r="E12" i="1" s="1"/>
  <c r="P6" i="4" l="1"/>
  <c r="P23" i="4"/>
  <c r="P16" i="4"/>
  <c r="P19" i="4"/>
  <c r="P3" i="4"/>
  <c r="P8" i="4"/>
  <c r="P9" i="4"/>
  <c r="P20" i="4"/>
  <c r="P10" i="4"/>
  <c r="P21" i="4"/>
  <c r="P2" i="4" l="1"/>
</calcChain>
</file>

<file path=xl/sharedStrings.xml><?xml version="1.0" encoding="utf-8"?>
<sst xmlns="http://schemas.openxmlformats.org/spreadsheetml/2006/main" count="284" uniqueCount="178">
  <si>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</si>
  <si>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</si>
  <si>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</si>
  <si>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</si>
  <si>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</si>
  <si>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</si>
  <si>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</si>
  <si>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</si>
  <si>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</si>
  <si>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</si>
  <si>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</si>
  <si>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</si>
  <si>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</si>
  <si>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</si>
  <si>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</si>
  <si>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</si>
  <si>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</si>
  <si>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</si>
  <si>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</si>
  <si>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</si>
  <si>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</si>
  <si>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</si>
  <si>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</si>
  <si>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</si>
  <si>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</si>
  <si>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</si>
  <si>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</si>
  <si>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</si>
  <si>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</si>
  <si>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</si>
  <si>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</si>
  <si>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</si>
  <si>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</si>
  <si>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</si>
  <si>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</si>
  <si>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</si>
  <si>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</si>
  <si>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</si>
  <si>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</si>
  <si>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</si>
  <si>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</si>
  <si>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</si>
  <si>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</si>
  <si>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</si>
  <si>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</si>
  <si>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</si>
  <si>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</si>
  <si>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</si>
  <si>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</si>
  <si>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</si>
  <si>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</si>
  <si>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</si>
  <si>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</si>
  <si>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</si>
  <si>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</si>
  <si>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</si>
  <si>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</si>
  <si>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</si>
  <si>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</si>
  <si>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</si>
  <si>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</si>
  <si>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</si>
  <si>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</si>
  <si>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</si>
  <si>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</si>
  <si>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</si>
  <si>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</si>
  <si>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</si>
  <si>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</si>
  <si>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</si>
  <si>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</si>
  <si>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</si>
  <si>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</si>
  <si>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</si>
  <si>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</si>
  <si>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</si>
  <si>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</si>
  <si>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</si>
  <si>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</si>
  <si>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</si>
  <si>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</si>
  <si>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</si>
  <si>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</si>
  <si>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</si>
  <si>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</si>
  <si>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</si>
  <si>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</si>
  <si>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</si>
  <si>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</si>
  <si>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</si>
  <si>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</si>
  <si>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</si>
  <si>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</si>
  <si>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</si>
  <si>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</si>
  <si>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</si>
  <si>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</si>
  <si>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</si>
  <si>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</si>
  <si>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</si>
  <si>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</si>
  <si>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</si>
  <si>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</si>
  <si>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</si>
  <si>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</si>
  <si>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</si>
  <si>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</si>
  <si>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</si>
  <si>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</si>
  <si>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</si>
  <si>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</si>
  <si>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</si>
  <si>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</si>
  <si>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</si>
  <si>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</si>
  <si>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</si>
  <si>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</si>
  <si>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</si>
  <si>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</si>
  <si>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</si>
  <si>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</si>
  <si>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</si>
  <si>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</si>
  <si>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</si>
  <si>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</si>
  <si>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</si>
  <si>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</si>
  <si>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</si>
  <si>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</si>
  <si>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</si>
  <si>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</si>
  <si>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</si>
  <si>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</si>
  <si>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</si>
  <si>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</si>
  <si>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</si>
  <si>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</si>
  <si>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</si>
  <si>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</si>
  <si>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</si>
  <si>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</si>
  <si>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</si>
  <si>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Calcular el tiempo de corrida del algoritmo de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</si>
  <si>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</si>
  <si>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</si>
  <si>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</si>
  <si>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</si>
  <si>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</si>
  <si>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</si>
  <si>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</si>
  <si>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</si>
  <si>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Se documentó el tiempo de corrida del algoritmo de calendarización.</t>
  </si>
  <si>
    <t>Configurar el ambiente global de desarrollo.</t>
  </si>
  <si>
    <t>Configurar el ambiente local de desarrollo.</t>
  </si>
  <si>
    <t>Se elaboró el mockup de la vista para la creación de un proyecto.</t>
  </si>
  <si>
    <t>Elaborar el plan de calidad.</t>
  </si>
  <si>
    <t>Crear la agenda para la reunión #5 con el cliente.</t>
  </si>
  <si>
    <t>Se creó la agenda para la reunión #5 con el cliente.</t>
  </si>
  <si>
    <t>Reunión #5 con el cliente.</t>
  </si>
  <si>
    <t>Se creó la minuta de la reunión #5 con el cliente.</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</si>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</sst>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ganancias!$E$1</c:f>
              <c:strCache>
                <c:ptCount val="1"/>
                <c:pt idx="0">
                  <c:v>Porcentaje acumulado de ganancias estimadas</c:v>
                </c:pt>
              </c:strCache>
            </c:strRef>
          </c:tx>
          <c:val>
            <c:numRef>
              <c:f>ganancias!$E$2:$E$12</c:f>
              <c:numCache>
                <c:formatCode>0.00%</c:formatCode>
                <c:ptCount val="11"/>
                <c:pt idx="0">
                  <c:v>0.15286624203821655</c:v>
                </c:pt>
                <c:pt idx="1">
                  <c:v>0.29511677282377918</c:v>
                </c:pt>
                <c:pt idx="2">
                  <c:v>0.41401273885350315</c:v>
                </c:pt>
                <c:pt idx="3">
                  <c:v>0.56263269639065816</c:v>
                </c:pt>
                <c:pt idx="4">
                  <c:v>0.70488322717622076</c:v>
                </c:pt>
                <c:pt idx="5">
                  <c:v>0.85138004246284493</c:v>
                </c:pt>
                <c:pt idx="6">
                  <c:v>0.99999999999999989</c:v>
                </c:pt>
                <c:pt idx="7">
                  <c:v>0.99999999999999989</c:v>
                </c:pt>
                <c:pt idx="8">
                  <c:v>0.99999999999999989</c:v>
                </c:pt>
                <c:pt idx="9">
                  <c:v>0.99999999999999989</c:v>
                </c:pt>
                <c:pt idx="10">
                  <c:v>0.99999999999999989</c:v>
                </c:pt>
              </c:numCache>
            </c:numRef>
          </c:val>
          <c:smooth val="0"/>
        </c:ser>
        <c:ser>
          <c:idx val="1"/>
          <c:order val="1"/>
          <c:tx>
            <c:strRef>
              <c:f>ganancias!$H$1</c:f>
              <c:strCache>
                <c:ptCount val="1"/>
                <c:pt idx="0">
                  <c:v>Porcentaje acumulado de ganancias obtenidas</c:v>
                </c:pt>
              </c:strCache>
            </c:strRef>
          </c:tx>
          <c:val>
            <c:numRef>
              <c:f>ganancias!$H$2:$H$12</c:f>
              <c:numCache>
                <c:formatCode>0.00%</c:formatCode>
                <c:ptCount val="11"/>
                <c:pt idx="0">
                  <c:v>9.7664543524416128E-2</c:v>
                </c:pt>
                <c:pt idx="1">
                  <c:v>0.15498938428874734</c:v>
                </c:pt>
                <c:pt idx="2">
                  <c:v>0.30785562632696389</c:v>
                </c:pt>
                <c:pt idx="3">
                  <c:v>0.41401273885350315</c:v>
                </c:pt>
                <c:pt idx="4">
                  <c:v>0.58811040339702758</c:v>
                </c:pt>
                <c:pt idx="5">
                  <c:v>0.69426751592356684</c:v>
                </c:pt>
                <c:pt idx="6">
                  <c:v>0.69426751592356684</c:v>
                </c:pt>
                <c:pt idx="7">
                  <c:v>0.69426751592356684</c:v>
                </c:pt>
                <c:pt idx="8">
                  <c:v>0.69426751592356684</c:v>
                </c:pt>
                <c:pt idx="9">
                  <c:v>0.69426751592356684</c:v>
                </c:pt>
                <c:pt idx="10">
                  <c:v>0.69426751592356684</c:v>
                </c:pt>
              </c:numCache>
            </c:numRef>
          </c:val>
          <c:smooth val="0"/>
        </c:ser>
        <c:dLbls>
          <c:showLegendKey val="0"/>
          <c:showVal val="0"/>
          <c:showCatName val="0"/>
          <c:showSerName val="0"/>
          <c:showPercent val="0"/>
          <c:showBubbleSize val="0"/>
        </c:dLbls>
        <c:marker val="1"/>
        <c:smooth val="0"/>
        <c:axId val="1990185696"/>
        <c:axId val="1990193856"/>
      </c:lineChart>
      <c:catAx>
        <c:axId val="1990185696"/>
        <c:scaling>
          <c:orientation val="minMax"/>
        </c:scaling>
        <c:delete val="0"/>
        <c:axPos val="b"/>
        <c:majorTickMark val="out"/>
        <c:minorTickMark val="none"/>
        <c:tickLblPos val="nextTo"/>
        <c:crossAx val="1990193856"/>
        <c:crosses val="autoZero"/>
        <c:auto val="1"/>
        <c:lblAlgn val="ctr"/>
        <c:lblOffset val="100"/>
        <c:noMultiLvlLbl val="0"/>
      </c:catAx>
      <c:valAx>
        <c:axId val="1990193856"/>
        <c:scaling>
          <c:orientation val="minMax"/>
        </c:scaling>
        <c:delete val="0"/>
        <c:axPos val="l"/>
        <c:majorGridlines/>
        <c:numFmt formatCode="0.00%" sourceLinked="1"/>
        <c:majorTickMark val="out"/>
        <c:minorTickMark val="none"/>
        <c:tickLblPos val="nextTo"/>
        <c:crossAx val="1990185696"/>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ganancias!$D$1</c:f>
              <c:strCache>
                <c:ptCount val="1"/>
                <c:pt idx="0">
                  <c:v>Porcentaje individual de ganancias estimadas</c:v>
                </c:pt>
              </c:strCache>
            </c:strRef>
          </c:tx>
          <c:invertIfNegative val="0"/>
          <c:val>
            <c:numRef>
              <c:f>ganancias!$D$2:$D$12</c:f>
              <c:numCache>
                <c:formatCode>0.00%</c:formatCode>
                <c:ptCount val="11"/>
                <c:pt idx="0">
                  <c:v>0.15286624203821655</c:v>
                </c:pt>
                <c:pt idx="1">
                  <c:v>0.14225053078556263</c:v>
                </c:pt>
                <c:pt idx="2">
                  <c:v>0.11889596602972398</c:v>
                </c:pt>
                <c:pt idx="3">
                  <c:v>0.14861995753715498</c:v>
                </c:pt>
                <c:pt idx="4">
                  <c:v>0.14225053078556263</c:v>
                </c:pt>
                <c:pt idx="5">
                  <c:v>0.1464968152866242</c:v>
                </c:pt>
                <c:pt idx="6">
                  <c:v>0.14861995753715498</c:v>
                </c:pt>
                <c:pt idx="7">
                  <c:v>0</c:v>
                </c:pt>
                <c:pt idx="8">
                  <c:v>0</c:v>
                </c:pt>
                <c:pt idx="9">
                  <c:v>0</c:v>
                </c:pt>
                <c:pt idx="10">
                  <c:v>0</c:v>
                </c:pt>
              </c:numCache>
            </c:numRef>
          </c:val>
        </c:ser>
        <c:ser>
          <c:idx val="1"/>
          <c:order val="1"/>
          <c:tx>
            <c:strRef>
              <c:f>ganancias!$G$1</c:f>
              <c:strCache>
                <c:ptCount val="1"/>
                <c:pt idx="0">
                  <c:v>Porcentaje individual de ganancias obtenidas</c:v>
                </c:pt>
              </c:strCache>
            </c:strRef>
          </c:tx>
          <c:invertIfNegative val="0"/>
          <c:val>
            <c:numRef>
              <c:f>ganancias!$G$2:$G$12</c:f>
              <c:numCache>
                <c:formatCode>0.00%</c:formatCode>
                <c:ptCount val="11"/>
                <c:pt idx="0">
                  <c:v>9.7664543524416128E-2</c:v>
                </c:pt>
                <c:pt idx="1">
                  <c:v>5.7324840764331211E-2</c:v>
                </c:pt>
                <c:pt idx="2">
                  <c:v>0.15286624203821655</c:v>
                </c:pt>
                <c:pt idx="3">
                  <c:v>0.10615711252653927</c:v>
                </c:pt>
                <c:pt idx="4">
                  <c:v>0.17409766454352441</c:v>
                </c:pt>
                <c:pt idx="5">
                  <c:v>0.10615711252653928</c:v>
                </c:pt>
                <c:pt idx="6">
                  <c:v>0</c:v>
                </c:pt>
                <c:pt idx="7">
                  <c:v>0</c:v>
                </c:pt>
                <c:pt idx="8">
                  <c:v>0</c:v>
                </c:pt>
                <c:pt idx="9">
                  <c:v>0</c:v>
                </c:pt>
                <c:pt idx="10">
                  <c:v>0</c:v>
                </c:pt>
              </c:numCache>
            </c:numRef>
          </c:val>
        </c:ser>
        <c:dLbls>
          <c:showLegendKey val="0"/>
          <c:showVal val="0"/>
          <c:showCatName val="0"/>
          <c:showSerName val="0"/>
          <c:showPercent val="0"/>
          <c:showBubbleSize val="0"/>
        </c:dLbls>
        <c:gapWidth val="150"/>
        <c:axId val="2105737008"/>
        <c:axId val="2105749520"/>
      </c:barChart>
      <c:catAx>
        <c:axId val="2105737008"/>
        <c:scaling>
          <c:orientation val="minMax"/>
        </c:scaling>
        <c:delete val="0"/>
        <c:axPos val="b"/>
        <c:majorTickMark val="out"/>
        <c:minorTickMark val="none"/>
        <c:tickLblPos val="nextTo"/>
        <c:crossAx val="2105749520"/>
        <c:crosses val="autoZero"/>
        <c:auto val="1"/>
        <c:lblAlgn val="ctr"/>
        <c:lblOffset val="100"/>
        <c:noMultiLvlLbl val="0"/>
      </c:catAx>
      <c:valAx>
        <c:axId val="2105749520"/>
        <c:scaling>
          <c:orientation val="minMax"/>
        </c:scaling>
        <c:delete val="0"/>
        <c:axPos val="l"/>
        <c:majorGridlines/>
        <c:numFmt formatCode="0.00%" sourceLinked="1"/>
        <c:majorTickMark val="out"/>
        <c:minorTickMark val="none"/>
        <c:tickLblPos val="nextTo"/>
        <c:crossAx val="2105737008"/>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tiempo!$J$1</c:f>
              <c:strCache>
                <c:ptCount val="1"/>
                <c:pt idx="0">
                  <c:v>Horas Estimadas</c:v>
                </c:pt>
              </c:strCache>
            </c:strRef>
          </c:tx>
          <c:invertIfNegative val="0"/>
          <c:val>
            <c:numRef>
              <c:f>tiempo!$J$2:$J$12</c:f>
              <c:numCache>
                <c:formatCode>General</c:formatCode>
                <c:ptCount val="11"/>
                <c:pt idx="0">
                  <c:v>36</c:v>
                </c:pt>
                <c:pt idx="1">
                  <c:v>33.5</c:v>
                </c:pt>
                <c:pt idx="2">
                  <c:v>28</c:v>
                </c:pt>
                <c:pt idx="3">
                  <c:v>35</c:v>
                </c:pt>
                <c:pt idx="4">
                  <c:v>33.5</c:v>
                </c:pt>
                <c:pt idx="5">
                  <c:v>34.5</c:v>
                </c:pt>
                <c:pt idx="6">
                  <c:v>35</c:v>
                </c:pt>
                <c:pt idx="7">
                  <c:v>0</c:v>
                </c:pt>
                <c:pt idx="8">
                  <c:v>0</c:v>
                </c:pt>
                <c:pt idx="9">
                  <c:v>0</c:v>
                </c:pt>
                <c:pt idx="10">
                  <c:v>0</c:v>
                </c:pt>
              </c:numCache>
            </c:numRef>
          </c:val>
        </c:ser>
        <c:ser>
          <c:idx val="2"/>
          <c:order val="2"/>
          <c:tx>
            <c:strRef>
              <c:f>tiempo!$Q$1</c:f>
              <c:strCache>
                <c:ptCount val="1"/>
                <c:pt idx="0">
                  <c:v>Horas Trabajadas</c:v>
                </c:pt>
              </c:strCache>
            </c:strRef>
          </c:tx>
          <c:invertIfNegative val="0"/>
          <c:val>
            <c:numRef>
              <c:f>tiempo!$Q$2:$Q$12</c:f>
              <c:numCache>
                <c:formatCode>General</c:formatCode>
                <c:ptCount val="11"/>
                <c:pt idx="0">
                  <c:v>21.07</c:v>
                </c:pt>
                <c:pt idx="1">
                  <c:v>29.03</c:v>
                </c:pt>
                <c:pt idx="2">
                  <c:v>44.15</c:v>
                </c:pt>
                <c:pt idx="3">
                  <c:v>33.56666666666667</c:v>
                </c:pt>
                <c:pt idx="4">
                  <c:v>49.166666666666671</c:v>
                </c:pt>
                <c:pt idx="5">
                  <c:v>0</c:v>
                </c:pt>
                <c:pt idx="6">
                  <c:v>0</c:v>
                </c:pt>
                <c:pt idx="7">
                  <c:v>0</c:v>
                </c:pt>
                <c:pt idx="8">
                  <c:v>0</c:v>
                </c:pt>
                <c:pt idx="9">
                  <c:v>0</c:v>
                </c:pt>
                <c:pt idx="10">
                  <c:v>0</c:v>
                </c:pt>
              </c:numCache>
            </c:numRef>
          </c:val>
        </c:ser>
        <c:dLbls>
          <c:showLegendKey val="0"/>
          <c:showVal val="0"/>
          <c:showCatName val="0"/>
          <c:showSerName val="0"/>
          <c:showPercent val="0"/>
          <c:showBubbleSize val="0"/>
        </c:dLbls>
        <c:gapWidth val="150"/>
        <c:axId val="2105751152"/>
        <c:axId val="2105744080"/>
      </c:barChart>
      <c:lineChart>
        <c:grouping val="standard"/>
        <c:varyColors val="0"/>
        <c:ser>
          <c:idx val="1"/>
          <c:order val="0"/>
          <c:tx>
            <c:strRef>
              <c:f>tiempo!$C$1</c:f>
              <c:strCache>
                <c:ptCount val="1"/>
                <c:pt idx="0">
                  <c:v>Horas Disponibles</c:v>
                </c:pt>
              </c:strCache>
            </c:strRef>
          </c:tx>
          <c:marker>
            <c:symbol val="none"/>
          </c:marker>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2105751152"/>
        <c:axId val="2105744080"/>
      </c:lineChart>
      <c:catAx>
        <c:axId val="2105751152"/>
        <c:scaling>
          <c:orientation val="minMax"/>
        </c:scaling>
        <c:delete val="0"/>
        <c:axPos val="b"/>
        <c:majorTickMark val="out"/>
        <c:minorTickMark val="none"/>
        <c:tickLblPos val="nextTo"/>
        <c:crossAx val="2105744080"/>
        <c:crosses val="autoZero"/>
        <c:auto val="1"/>
        <c:lblAlgn val="ctr"/>
        <c:lblOffset val="100"/>
        <c:noMultiLvlLbl val="0"/>
      </c:catAx>
      <c:valAx>
        <c:axId val="2105744080"/>
        <c:scaling>
          <c:orientation val="minMax"/>
        </c:scaling>
        <c:delete val="0"/>
        <c:axPos val="l"/>
        <c:majorGridlines/>
        <c:numFmt formatCode="General" sourceLinked="1"/>
        <c:majorTickMark val="out"/>
        <c:minorTickMark val="none"/>
        <c:tickLblPos val="nextTo"/>
        <c:crossAx val="2105751152"/>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tiempo!$C$14</c:f>
              <c:numCache>
                <c:formatCode>General</c:formatCode>
                <c:ptCount val="1"/>
                <c:pt idx="0">
                  <c:v>385</c:v>
                </c:pt>
              </c:numCache>
            </c:numRef>
          </c:val>
        </c:ser>
        <c:ser>
          <c:idx val="1"/>
          <c:order val="1"/>
          <c:tx>
            <c:v>Total de horas estimadas</c:v>
          </c:tx>
          <c:invertIfNegative val="0"/>
          <c:val>
            <c:numRef>
              <c:f>tiempo!$J$14</c:f>
              <c:numCache>
                <c:formatCode>General</c:formatCode>
                <c:ptCount val="1"/>
                <c:pt idx="0">
                  <c:v>235.5</c:v>
                </c:pt>
              </c:numCache>
            </c:numRef>
          </c:val>
        </c:ser>
        <c:ser>
          <c:idx val="2"/>
          <c:order val="2"/>
          <c:tx>
            <c:v>Total de horas trabajadas</c:v>
          </c:tx>
          <c:invertIfNegative val="0"/>
          <c:val>
            <c:numRef>
              <c:f>tiempo!$Q$14</c:f>
              <c:numCache>
                <c:formatCode>General</c:formatCode>
                <c:ptCount val="1"/>
                <c:pt idx="0">
                  <c:v>176.98333333333335</c:v>
                </c:pt>
              </c:numCache>
            </c:numRef>
          </c:val>
        </c:ser>
        <c:dLbls>
          <c:showLegendKey val="0"/>
          <c:showVal val="0"/>
          <c:showCatName val="0"/>
          <c:showSerName val="0"/>
          <c:showPercent val="0"/>
          <c:showBubbleSize val="0"/>
        </c:dLbls>
        <c:gapWidth val="150"/>
        <c:axId val="2105738096"/>
        <c:axId val="2105748976"/>
      </c:barChart>
      <c:catAx>
        <c:axId val="2105738096"/>
        <c:scaling>
          <c:orientation val="minMax"/>
        </c:scaling>
        <c:delete val="0"/>
        <c:axPos val="b"/>
        <c:majorTickMark val="out"/>
        <c:minorTickMark val="none"/>
        <c:tickLblPos val="nextTo"/>
        <c:crossAx val="2105748976"/>
        <c:crosses val="autoZero"/>
        <c:auto val="1"/>
        <c:lblAlgn val="ctr"/>
        <c:lblOffset val="100"/>
        <c:noMultiLvlLbl val="0"/>
      </c:catAx>
      <c:valAx>
        <c:axId val="2105748976"/>
        <c:scaling>
          <c:orientation val="minMax"/>
        </c:scaling>
        <c:delete val="0"/>
        <c:axPos val="l"/>
        <c:majorGridlines/>
        <c:numFmt formatCode="General" sourceLinked="1"/>
        <c:majorTickMark val="out"/>
        <c:minorTickMark val="none"/>
        <c:tickLblPos val="nextTo"/>
        <c:crossAx val="2105738096"/>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mooth val="0"/>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mooth val="0"/>
        </c:ser>
        <c:dLbls>
          <c:showLegendKey val="0"/>
          <c:showVal val="0"/>
          <c:showCatName val="0"/>
          <c:showSerName val="0"/>
          <c:showPercent val="0"/>
          <c:showBubbleSize val="0"/>
        </c:dLbls>
        <c:marker val="1"/>
        <c:smooth val="0"/>
        <c:axId val="2105742992"/>
        <c:axId val="2105738640"/>
      </c:lineChart>
      <c:catAx>
        <c:axId val="2105742992"/>
        <c:scaling>
          <c:orientation val="minMax"/>
        </c:scaling>
        <c:delete val="0"/>
        <c:axPos val="b"/>
        <c:majorTickMark val="out"/>
        <c:minorTickMark val="none"/>
        <c:tickLblPos val="nextTo"/>
        <c:crossAx val="2105738640"/>
        <c:crosses val="autoZero"/>
        <c:auto val="1"/>
        <c:lblAlgn val="ctr"/>
        <c:lblOffset val="100"/>
        <c:noMultiLvlLbl val="0"/>
      </c:catAx>
      <c:valAx>
        <c:axId val="2105738640"/>
        <c:scaling>
          <c:orientation val="minMax"/>
        </c:scaling>
        <c:delete val="0"/>
        <c:axPos val="l"/>
        <c:majorGridlines/>
        <c:numFmt formatCode="0.00%" sourceLinked="1"/>
        <c:majorTickMark val="out"/>
        <c:minorTickMark val="none"/>
        <c:tickLblPos val="nextTo"/>
        <c:crossAx val="210574299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'1-ganancias'!$D$1</c:f>
              <c:strCache>
                <c:ptCount val="1"/>
                <c:pt idx="0">
                  <c:v>Porcentaje individual de ganancias estimadas</c:v>
                </c:pt>
              </c:strCache>
            </c:strRef>
          </c:tx>
          <c:invertIfNegative val="0"/>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invertIfNegative val="0"/>
          <c:val>
            <c:numRef>
              <c:f>'1-ganancias'!$G$2:$G$4</c:f>
              <c:numCache>
                <c:formatCode>0.00%</c:formatCode>
                <c:ptCount val="3"/>
                <c:pt idx="0">
                  <c:v>0.23589743589743592</c:v>
                </c:pt>
                <c:pt idx="1">
                  <c:v>0.13846153846153847</c:v>
                </c:pt>
                <c:pt idx="2">
                  <c:v>0.3692307692307692</c:v>
                </c:pt>
              </c:numCache>
            </c:numRef>
          </c:val>
        </c:ser>
        <c:dLbls>
          <c:showLegendKey val="0"/>
          <c:showVal val="0"/>
          <c:showCatName val="0"/>
          <c:showSerName val="0"/>
          <c:showPercent val="0"/>
          <c:showBubbleSize val="0"/>
        </c:dLbls>
        <c:gapWidth val="150"/>
        <c:axId val="2105745712"/>
        <c:axId val="2105744624"/>
      </c:barChart>
      <c:catAx>
        <c:axId val="2105745712"/>
        <c:scaling>
          <c:orientation val="minMax"/>
        </c:scaling>
        <c:delete val="0"/>
        <c:axPos val="b"/>
        <c:majorTickMark val="out"/>
        <c:minorTickMark val="none"/>
        <c:tickLblPos val="nextTo"/>
        <c:crossAx val="2105744624"/>
        <c:crosses val="autoZero"/>
        <c:auto val="1"/>
        <c:lblAlgn val="ctr"/>
        <c:lblOffset val="100"/>
        <c:noMultiLvlLbl val="0"/>
      </c:catAx>
      <c:valAx>
        <c:axId val="2105744624"/>
        <c:scaling>
          <c:orientation val="minMax"/>
        </c:scaling>
        <c:delete val="0"/>
        <c:axPos val="l"/>
        <c:majorGridlines/>
        <c:numFmt formatCode="0.00%" sourceLinked="1"/>
        <c:majorTickMark val="out"/>
        <c:minorTickMark val="none"/>
        <c:tickLblPos val="nextTo"/>
        <c:crossAx val="2105745712"/>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mooth val="0"/>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mooth val="0"/>
        </c:ser>
        <c:dLbls>
          <c:showLegendKey val="0"/>
          <c:showVal val="0"/>
          <c:showCatName val="0"/>
          <c:showSerName val="0"/>
          <c:showPercent val="0"/>
          <c:showBubbleSize val="0"/>
        </c:dLbls>
        <c:marker val="1"/>
        <c:smooth val="0"/>
        <c:axId val="2105746256"/>
        <c:axId val="2105747888"/>
      </c:lineChart>
      <c:catAx>
        <c:axId val="2105746256"/>
        <c:scaling>
          <c:orientation val="minMax"/>
        </c:scaling>
        <c:delete val="0"/>
        <c:axPos val="b"/>
        <c:majorTickMark val="out"/>
        <c:minorTickMark val="none"/>
        <c:tickLblPos val="nextTo"/>
        <c:crossAx val="2105747888"/>
        <c:crosses val="autoZero"/>
        <c:auto val="1"/>
        <c:lblAlgn val="ctr"/>
        <c:lblOffset val="100"/>
        <c:noMultiLvlLbl val="0"/>
      </c:catAx>
      <c:valAx>
        <c:axId val="2105747888"/>
        <c:scaling>
          <c:orientation val="minMax"/>
        </c:scaling>
        <c:delete val="0"/>
        <c:axPos val="l"/>
        <c:majorGridlines/>
        <c:numFmt formatCode="0.00%" sourceLinked="1"/>
        <c:majorTickMark val="out"/>
        <c:minorTickMark val="none"/>
        <c:tickLblPos val="nextTo"/>
        <c:crossAx val="210574625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'2-ganancias'!$D$1</c:f>
              <c:strCache>
                <c:ptCount val="1"/>
                <c:pt idx="0">
                  <c:v>Porcentaje individual de ganancias estimadas</c:v>
                </c:pt>
              </c:strCache>
            </c:strRef>
          </c:tx>
          <c:invertIfNegative val="0"/>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invertIfNegative val="0"/>
          <c:val>
            <c:numRef>
              <c:f>'2-ganancias'!$G$2:$G$3</c:f>
              <c:numCache>
                <c:formatCode>0.00%</c:formatCode>
                <c:ptCount val="2"/>
                <c:pt idx="0">
                  <c:v>0.36496350364963503</c:v>
                </c:pt>
                <c:pt idx="1">
                  <c:v>0.59854014598540151</c:v>
                </c:pt>
              </c:numCache>
            </c:numRef>
          </c:val>
        </c:ser>
        <c:dLbls>
          <c:showLegendKey val="0"/>
          <c:showVal val="0"/>
          <c:showCatName val="0"/>
          <c:showSerName val="0"/>
          <c:showPercent val="0"/>
          <c:showBubbleSize val="0"/>
        </c:dLbls>
        <c:gapWidth val="150"/>
        <c:axId val="2105740816"/>
        <c:axId val="2105748432"/>
      </c:barChart>
      <c:catAx>
        <c:axId val="2105740816"/>
        <c:scaling>
          <c:orientation val="minMax"/>
        </c:scaling>
        <c:delete val="0"/>
        <c:axPos val="b"/>
        <c:majorTickMark val="out"/>
        <c:minorTickMark val="none"/>
        <c:tickLblPos val="nextTo"/>
        <c:crossAx val="2105748432"/>
        <c:crosses val="autoZero"/>
        <c:auto val="1"/>
        <c:lblAlgn val="ctr"/>
        <c:lblOffset val="100"/>
        <c:noMultiLvlLbl val="0"/>
      </c:catAx>
      <c:valAx>
        <c:axId val="2105748432"/>
        <c:scaling>
          <c:orientation val="minMax"/>
        </c:scaling>
        <c:delete val="0"/>
        <c:axPos val="l"/>
        <c:majorGridlines/>
        <c:numFmt formatCode="0.00%" sourceLinked="1"/>
        <c:majorTickMark val="out"/>
        <c:minorTickMark val="none"/>
        <c:tickLblPos val="nextTo"/>
        <c:crossAx val="210574081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Normal="100" workbookViewId="0">
      <selection activeCell="B12" sqref="B12"/>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x14ac:dyDescent="0.2">
      <c r="A1" s="1" t="s">
        <v>0</v>
      </c>
      <c r="B1" s="1" t="s">
        <v>1</v>
      </c>
      <c r="C1" s="33"/>
      <c r="D1" s="1" t="s">
        <v>3</v>
      </c>
      <c r="E1" s="1" t="s">
        <v>4</v>
      </c>
      <c r="F1" s="33"/>
      <c r="G1" s="1" t="s">
        <v>6</v>
      </c>
      <c r="H1" s="1" t="s">
        <v>7</v>
      </c>
    </row>
    <row r="2" spans="1:8" x14ac:dyDescent="0.2">
      <c r="A2" s="3">
        <v>1</v>
      </c>
      <c r="B2" s="4">
        <v>41902</v>
      </c>
      <c r="C2" s="37"/>
      <c r="D2" s="5">
        <f>SUMIF(tareas!$G:$G,A2,tareas!$F:$F)</f>
        <v>0.15286624203821655</v>
      </c>
      <c r="E2" s="6">
        <f>D2</f>
        <v>0.15286624203821655</v>
      </c>
      <c r="F2" s="38"/>
      <c r="G2" s="6">
        <f>SUMIF(tareas!$J:$J,A2,tareas!$I:$I)</f>
        <v>9.7664543524416128E-2</v>
      </c>
      <c r="H2" s="6">
        <f>G2</f>
        <v>9.7664543524416128E-2</v>
      </c>
    </row>
    <row r="3" spans="1:8" x14ac:dyDescent="0.2">
      <c r="A3" s="3">
        <v>2</v>
      </c>
      <c r="B3" s="4">
        <f t="shared" ref="B3:B12" si="0">B2+7</f>
        <v>41909</v>
      </c>
      <c r="C3" s="37"/>
      <c r="D3" s="5">
        <f>SUMIF(tareas!$G:$G,A3,tareas!$F:$F)</f>
        <v>0.14225053078556263</v>
      </c>
      <c r="E3" s="6">
        <f t="shared" ref="E3:E12" si="1">D3+E2</f>
        <v>0.29511677282377918</v>
      </c>
      <c r="F3" s="38"/>
      <c r="G3" s="6">
        <f>SUMIF(tareas!$J:$J,A3,tareas!$I:$I)</f>
        <v>5.7324840764331211E-2</v>
      </c>
      <c r="H3" s="6">
        <f t="shared" ref="H3:H12" si="2">G3+H2</f>
        <v>0.15498938428874734</v>
      </c>
    </row>
    <row r="4" spans="1:8" x14ac:dyDescent="0.2">
      <c r="A4" s="3">
        <v>3</v>
      </c>
      <c r="B4" s="4">
        <f t="shared" si="0"/>
        <v>41916</v>
      </c>
      <c r="C4" s="37"/>
      <c r="D4" s="5">
        <f>SUMIF(tareas!$G:$G,A4,tareas!$F:$F)</f>
        <v>0.11889596602972398</v>
      </c>
      <c r="E4" s="6">
        <f t="shared" si="1"/>
        <v>0.41401273885350315</v>
      </c>
      <c r="F4" s="38"/>
      <c r="G4" s="6">
        <f>SUMIF(tareas!$J:$J,A4,tareas!$I:$I)</f>
        <v>0.15286624203821655</v>
      </c>
      <c r="H4" s="6">
        <f t="shared" si="2"/>
        <v>0.30785562632696389</v>
      </c>
    </row>
    <row r="5" spans="1:8" x14ac:dyDescent="0.2">
      <c r="A5" s="3">
        <v>4</v>
      </c>
      <c r="B5" s="4">
        <f t="shared" si="0"/>
        <v>41923</v>
      </c>
      <c r="C5" s="37"/>
      <c r="D5" s="5">
        <f>SUMIF(tareas!$G:$G,A5,tareas!$F:$F)</f>
        <v>0.14861995753715498</v>
      </c>
      <c r="E5" s="6">
        <f t="shared" si="1"/>
        <v>0.56263269639065816</v>
      </c>
      <c r="F5" s="38"/>
      <c r="G5" s="6">
        <f>SUMIF(tareas!$J:$J,A5,tareas!$I:$I)</f>
        <v>0.10615711252653927</v>
      </c>
      <c r="H5" s="6">
        <f t="shared" si="2"/>
        <v>0.41401273885350315</v>
      </c>
    </row>
    <row r="6" spans="1:8" x14ac:dyDescent="0.2">
      <c r="A6" s="3">
        <v>5</v>
      </c>
      <c r="B6" s="4">
        <f t="shared" si="0"/>
        <v>41930</v>
      </c>
      <c r="C6" s="37"/>
      <c r="D6" s="5">
        <f>SUMIF(tareas!$G:$G,A6,tareas!$F:$F)</f>
        <v>0.14225053078556263</v>
      </c>
      <c r="E6" s="6">
        <f t="shared" si="1"/>
        <v>0.70488322717622076</v>
      </c>
      <c r="F6" s="38"/>
      <c r="G6" s="6">
        <f>SUMIF(tareas!$J:$J,A6,tareas!$I:$I)</f>
        <v>0.17409766454352441</v>
      </c>
      <c r="H6" s="6">
        <f t="shared" si="2"/>
        <v>0.58811040339702758</v>
      </c>
    </row>
    <row r="7" spans="1:8" x14ac:dyDescent="0.2">
      <c r="A7" s="3">
        <v>6</v>
      </c>
      <c r="B7" s="4">
        <f t="shared" si="0"/>
        <v>41937</v>
      </c>
      <c r="C7" s="37"/>
      <c r="D7" s="5">
        <f>SUMIF(tareas!$G:$G,A7,tareas!$F:$F)</f>
        <v>0.1464968152866242</v>
      </c>
      <c r="E7" s="6">
        <f t="shared" si="1"/>
        <v>0.85138004246284493</v>
      </c>
      <c r="F7" s="38"/>
      <c r="G7" s="6">
        <f>SUMIF(tareas!$J:$J,A7,tareas!$I:$I)</f>
        <v>0.10615711252653928</v>
      </c>
      <c r="H7" s="6">
        <f t="shared" si="2"/>
        <v>0.69426751592356684</v>
      </c>
    </row>
    <row r="8" spans="1:8" x14ac:dyDescent="0.2">
      <c r="A8" s="3">
        <v>7</v>
      </c>
      <c r="B8" s="4">
        <f t="shared" si="0"/>
        <v>41944</v>
      </c>
      <c r="C8" s="37"/>
      <c r="D8" s="5">
        <f>SUMIF(tareas!$G:$G,A8,tareas!$F:$F)</f>
        <v>0.14861995753715498</v>
      </c>
      <c r="E8" s="6">
        <f t="shared" si="1"/>
        <v>0.99999999999999989</v>
      </c>
      <c r="F8" s="38"/>
      <c r="G8" s="6">
        <f>SUMIF(tareas!$J:$J,A8,tareas!$I:$I)</f>
        <v>0</v>
      </c>
      <c r="H8" s="6">
        <f t="shared" si="2"/>
        <v>0.69426751592356684</v>
      </c>
    </row>
    <row r="9" spans="1:8" x14ac:dyDescent="0.2">
      <c r="A9" s="3">
        <v>8</v>
      </c>
      <c r="B9" s="4">
        <f t="shared" si="0"/>
        <v>41951</v>
      </c>
      <c r="C9" s="37"/>
      <c r="D9" s="5">
        <f>SUMIF(tareas!$G:$G,A9,tareas!$F:$F)</f>
        <v>0</v>
      </c>
      <c r="E9" s="6">
        <f t="shared" si="1"/>
        <v>0.99999999999999989</v>
      </c>
      <c r="F9" s="38"/>
      <c r="G9" s="6">
        <f>SUMIF(tareas!$J:$J,A9,tareas!$I:$I)</f>
        <v>0</v>
      </c>
      <c r="H9" s="6">
        <f t="shared" si="2"/>
        <v>0.69426751592356684</v>
      </c>
    </row>
    <row r="10" spans="1:8" x14ac:dyDescent="0.2">
      <c r="A10" s="3">
        <v>9</v>
      </c>
      <c r="B10" s="4">
        <f t="shared" si="0"/>
        <v>41958</v>
      </c>
      <c r="C10" s="37"/>
      <c r="D10" s="5">
        <f>SUMIF(tareas!$G:$G,A10,tareas!$F:$F)</f>
        <v>0</v>
      </c>
      <c r="E10" s="6">
        <f t="shared" si="1"/>
        <v>0.99999999999999989</v>
      </c>
      <c r="F10" s="38"/>
      <c r="G10" s="6">
        <f>SUMIF(tareas!$J:$J,A10,tareas!$I:$I)</f>
        <v>0</v>
      </c>
      <c r="H10" s="6">
        <f t="shared" si="2"/>
        <v>0.69426751592356684</v>
      </c>
    </row>
    <row r="11" spans="1:8" x14ac:dyDescent="0.2">
      <c r="A11" s="3">
        <v>10</v>
      </c>
      <c r="B11" s="4">
        <f t="shared" si="0"/>
        <v>41965</v>
      </c>
      <c r="C11" s="37"/>
      <c r="D11" s="5">
        <f>SUMIF(tareas!$G:$G,A11,tareas!$F:$F)</f>
        <v>0</v>
      </c>
      <c r="E11" s="6">
        <f t="shared" si="1"/>
        <v>0.99999999999999989</v>
      </c>
      <c r="F11" s="38"/>
      <c r="G11" s="6">
        <f>SUMIF(tareas!$J:$J,A11,tareas!$I:$I)</f>
        <v>0</v>
      </c>
      <c r="H11" s="6">
        <f t="shared" si="2"/>
        <v>0.69426751592356684</v>
      </c>
    </row>
    <row r="12" spans="1:8" x14ac:dyDescent="0.2">
      <c r="A12" s="3">
        <v>11</v>
      </c>
      <c r="B12" s="4">
        <f t="shared" si="0"/>
        <v>41972</v>
      </c>
      <c r="C12" s="37"/>
      <c r="D12" s="5">
        <f>SUMIF(tareas!$G:$G,A12,tareas!$F:$F)</f>
        <v>0</v>
      </c>
      <c r="E12" s="6">
        <f t="shared" si="1"/>
        <v>0.99999999999999989</v>
      </c>
      <c r="F12" s="38"/>
      <c r="G12" s="6">
        <f>SUMIF(tareas!$J:$J,A12,tareas!$I:$I)</f>
        <v>0</v>
      </c>
      <c r="H12" s="6">
        <f t="shared" si="2"/>
        <v>0.69426751592356684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selection activeCell="I7" sqref="I7"/>
    </sheetView>
  </sheetViews>
  <sheetFormatPr defaultColWidth="11.42578125" defaultRowHeight="12.75" x14ac:dyDescent="0.2"/>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x14ac:dyDescent="0.25">
      <c r="A1" s="9" t="s">
        <v>0</v>
      </c>
      <c r="B1" s="33"/>
      <c r="C1" s="9" t="s">
        <v>59</v>
      </c>
      <c r="D1" s="33"/>
      <c r="E1" s="9" t="s">
        <v>45</v>
      </c>
      <c r="F1" s="9" t="s">
        <v>46</v>
      </c>
      <c r="G1" s="9" t="s">
        <v>53</v>
      </c>
      <c r="H1" s="9" t="s">
        <v>48</v>
      </c>
      <c r="I1" s="9" t="s">
        <v>49</v>
      </c>
      <c r="J1" s="9" t="s">
        <v>60</v>
      </c>
      <c r="K1" s="33"/>
      <c r="L1" s="9" t="s">
        <v>45</v>
      </c>
      <c r="M1" s="9" t="s">
        <v>46</v>
      </c>
      <c r="N1" s="9" t="s">
        <v>53</v>
      </c>
      <c r="O1" s="9" t="s">
        <v>48</v>
      </c>
      <c r="P1" s="9" t="s">
        <v>49</v>
      </c>
      <c r="Q1" s="9" t="s">
        <v>61</v>
      </c>
    </row>
    <row r="2" spans="1:17" x14ac:dyDescent="0.2">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x14ac:dyDescent="0.2">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x14ac:dyDescent="0.2">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x14ac:dyDescent="0.2">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x14ac:dyDescent="0.2">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x14ac:dyDescent="0.2">
      <c r="A7" s="8">
        <f>ganancias!A7</f>
        <v>6</v>
      </c>
      <c r="C7" s="8">
        <f t="shared" si="0"/>
        <v>35</v>
      </c>
      <c r="D7" s="32"/>
      <c r="E7" s="8">
        <f>SUMIF('3'!$G:$G,A7,'3'!$I:$I)</f>
        <v>5</v>
      </c>
      <c r="F7" s="8">
        <f>SUMIF('3'!$G:$G,A7,'3'!$J:$J)</f>
        <v>9</v>
      </c>
      <c r="G7" s="8">
        <f>SUMIF('3'!$G:$G,A7,'3'!$K:$K)</f>
        <v>4</v>
      </c>
      <c r="H7" s="8">
        <f>SUMIF('3'!$G:$G,A7,'3'!$L:$L)</f>
        <v>10.5</v>
      </c>
      <c r="I7" s="8">
        <f>SUMIF('3'!$G:$G,A7,'3'!$M:$M)</f>
        <v>6</v>
      </c>
      <c r="J7" s="8">
        <f>SUMIF(tareas!G:G,A7,tareas!E:E)</f>
        <v>34.5</v>
      </c>
      <c r="L7" s="8"/>
      <c r="M7" s="8"/>
      <c r="N7" s="8"/>
      <c r="O7" s="8"/>
      <c r="P7" s="8"/>
      <c r="Q7" s="8">
        <f t="shared" si="1"/>
        <v>0</v>
      </c>
    </row>
    <row r="8" spans="1:17" x14ac:dyDescent="0.2">
      <c r="A8" s="8">
        <f>ganancias!A8</f>
        <v>7</v>
      </c>
      <c r="C8" s="8">
        <f t="shared" si="0"/>
        <v>35</v>
      </c>
      <c r="D8" s="32"/>
      <c r="E8" s="8">
        <f>SUMIF('3'!$G:$G,A8,'3'!$I:$I)</f>
        <v>8.5</v>
      </c>
      <c r="F8" s="8">
        <f>SUMIF('3'!$G:$G,A8,'3'!$J:$J)</f>
        <v>5.5</v>
      </c>
      <c r="G8" s="8">
        <f>SUMIF('3'!$G:$G,A8,'3'!$K:$K)</f>
        <v>9.5</v>
      </c>
      <c r="H8" s="8">
        <f>SUMIF('3'!$G:$G,A8,'3'!$L:$L)</f>
        <v>4</v>
      </c>
      <c r="I8" s="8">
        <f>SUMIF('3'!$G:$G,A8,'3'!$M:$M)</f>
        <v>7.5</v>
      </c>
      <c r="J8" s="8">
        <f>SUMIF(tareas!G:G,A8,tareas!E:E)</f>
        <v>35</v>
      </c>
      <c r="L8" s="8"/>
      <c r="M8" s="8"/>
      <c r="N8" s="8"/>
      <c r="O8" s="8"/>
      <c r="P8" s="8"/>
      <c r="Q8" s="8">
        <f t="shared" si="1"/>
        <v>0</v>
      </c>
    </row>
    <row r="9" spans="1:17" x14ac:dyDescent="0.2">
      <c r="A9" s="8">
        <f>ganancias!A9</f>
        <v>8</v>
      </c>
      <c r="C9" s="8">
        <f t="shared" si="0"/>
        <v>35</v>
      </c>
      <c r="D9" s="32"/>
      <c r="E9" s="8">
        <f>SUMIF('1'!$G:$G,A9,'1'!$I:$I)</f>
        <v>0</v>
      </c>
      <c r="F9" s="8">
        <f>SUMIF('1'!$G:$G,A9,'1'!$J:$J)</f>
        <v>0</v>
      </c>
      <c r="G9" s="8">
        <f>SUMIF('1'!$G:$G,A9,'1'!$K:$K)</f>
        <v>0</v>
      </c>
      <c r="H9" s="8">
        <f>SUMIF('1'!$G:$G,A9,'1'!$L:$L)</f>
        <v>0</v>
      </c>
      <c r="I9" s="8">
        <f>SUMIF('1'!$G:$G,A9,'1'!$M:$M)</f>
        <v>0</v>
      </c>
      <c r="J9" s="8">
        <f>SUMIF(tareas!G:G,A9,tareas!E:E)</f>
        <v>0</v>
      </c>
      <c r="L9" s="8"/>
      <c r="M9" s="8"/>
      <c r="N9" s="8"/>
      <c r="O9" s="8"/>
      <c r="P9" s="8"/>
      <c r="Q9" s="8">
        <f t="shared" si="1"/>
        <v>0</v>
      </c>
    </row>
    <row r="10" spans="1:17" x14ac:dyDescent="0.2">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x14ac:dyDescent="0.2">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x14ac:dyDescent="0.2">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x14ac:dyDescent="0.2">
      <c r="C14" s="7">
        <f>SUM(C2:C12)</f>
        <v>385</v>
      </c>
      <c r="E14" s="7">
        <f>SUM(E2:E12)</f>
        <v>49</v>
      </c>
      <c r="F14" s="7">
        <f t="shared" ref="F14:I14" si="2">SUM(F2:F12)</f>
        <v>55</v>
      </c>
      <c r="G14" s="7">
        <f t="shared" si="2"/>
        <v>41</v>
      </c>
      <c r="H14" s="7">
        <f t="shared" si="2"/>
        <v>49</v>
      </c>
      <c r="I14" s="7">
        <f t="shared" si="2"/>
        <v>41.5</v>
      </c>
      <c r="J14" s="7">
        <f>SUM(J2:J12)</f>
        <v>235.5</v>
      </c>
      <c r="L14" s="7">
        <f t="shared" ref="L14:Q14" si="3">SUM(L2:L12)</f>
        <v>32.426666666666669</v>
      </c>
      <c r="M14" s="7">
        <f t="shared" si="3"/>
        <v>29.926666666666666</v>
      </c>
      <c r="N14" s="7">
        <f t="shared" si="3"/>
        <v>32.546666666666667</v>
      </c>
      <c r="O14" s="7">
        <f t="shared" si="3"/>
        <v>33.623333333333335</v>
      </c>
      <c r="P14" s="7">
        <f t="shared" si="3"/>
        <v>48.459999999999994</v>
      </c>
      <c r="Q14" s="7">
        <f t="shared" si="3"/>
        <v>176.98333333333335</v>
      </c>
    </row>
    <row r="15" spans="1:17" x14ac:dyDescent="0.2">
      <c r="J15" s="7">
        <f>J14-SUM(E14:I14)</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9"/>
  <sheetViews>
    <sheetView tabSelected="1" topLeftCell="A60" zoomScaleNormal="100" workbookViewId="0">
      <selection activeCell="D70" sqref="D70"/>
    </sheetView>
  </sheetViews>
  <sheetFormatPr defaultColWidth="11.7109375" defaultRowHeight="12.75" x14ac:dyDescent="0.2"/>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x14ac:dyDescent="0.2">
      <c r="A1" s="1" t="s">
        <v>8</v>
      </c>
      <c r="B1" s="1" t="s">
        <v>9</v>
      </c>
      <c r="C1" s="13" t="s">
        <v>10</v>
      </c>
      <c r="D1" s="13" t="s">
        <v>11</v>
      </c>
      <c r="E1" s="1" t="s">
        <v>2</v>
      </c>
      <c r="F1" s="14" t="s">
        <v>3</v>
      </c>
      <c r="G1" s="1" t="s">
        <v>12</v>
      </c>
      <c r="I1" s="9" t="s">
        <v>6</v>
      </c>
      <c r="J1" s="9" t="s">
        <v>50</v>
      </c>
    </row>
    <row r="2" spans="1:1025" ht="25.5" x14ac:dyDescent="0.2">
      <c r="A2" s="18">
        <v>1</v>
      </c>
      <c r="B2" s="42" t="s">
        <v>13</v>
      </c>
      <c r="D2" s="39" t="s">
        <v>62</v>
      </c>
      <c r="E2" s="19">
        <f>7.5</f>
        <v>7.5</v>
      </c>
      <c r="F2" s="15">
        <f>E2/tiempo!$J$14</f>
        <v>3.1847133757961783E-2</v>
      </c>
      <c r="G2" s="18">
        <v>1</v>
      </c>
      <c r="I2" s="15">
        <f>IF(ISBLANK(LOOKUP(A2,'1'!$A:$A,'1'!$R:$R)),0,F2)</f>
        <v>3.1847133757961783E-2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x14ac:dyDescent="0.2">
      <c r="A3" s="18">
        <v>2</v>
      </c>
      <c r="B3" s="42" t="s">
        <v>72</v>
      </c>
      <c r="C3" s="39" t="s">
        <v>66</v>
      </c>
      <c r="D3" s="39" t="s">
        <v>63</v>
      </c>
      <c r="E3" s="19">
        <v>5</v>
      </c>
      <c r="F3" s="15">
        <f>E3/tiempo!$J$14</f>
        <v>2.1231422505307854E-2</v>
      </c>
      <c r="G3" s="18">
        <v>1</v>
      </c>
      <c r="I3" s="15">
        <f>IF(ISBLANK(LOOKUP(A3,'1'!$A:$A,'1'!$R:$R)),0,F3)</f>
        <v>2.1231422505307854E-2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x14ac:dyDescent="0.2">
      <c r="A4" s="18">
        <v>3</v>
      </c>
      <c r="B4" s="42" t="s">
        <v>71</v>
      </c>
      <c r="C4" s="39" t="s">
        <v>67</v>
      </c>
      <c r="D4" s="39" t="s">
        <v>68</v>
      </c>
      <c r="E4" s="19">
        <v>5</v>
      </c>
      <c r="F4" s="15">
        <f>E4/tiempo!$J$14</f>
        <v>2.1231422505307854E-2</v>
      </c>
      <c r="G4" s="18">
        <v>1</v>
      </c>
      <c r="I4" s="15">
        <f>IF(ISBLANK(LOOKUP(A4,'1'!$A:$A,'1'!$R:$R)),0,F4)</f>
        <v>2.1231422505307854E-2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x14ac:dyDescent="0.2">
      <c r="A5" s="18">
        <v>4</v>
      </c>
      <c r="B5" s="42" t="s">
        <v>73</v>
      </c>
      <c r="C5" s="39" t="s">
        <v>70</v>
      </c>
      <c r="D5" s="39" t="s">
        <v>84</v>
      </c>
      <c r="E5" s="19">
        <v>2</v>
      </c>
      <c r="F5" s="15">
        <f>E5/tiempo!$J$14</f>
        <v>8.4925690021231421E-3</v>
      </c>
      <c r="G5" s="18">
        <v>1</v>
      </c>
      <c r="I5" s="15">
        <f>IF(ISBLANK(LOOKUP(A5,'1'!$A:$A,'1'!$R:$R)),0,F5)</f>
        <v>8.4925690021231421E-3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x14ac:dyDescent="0.2">
      <c r="A6" s="18">
        <v>5</v>
      </c>
      <c r="B6" s="20" t="s">
        <v>14</v>
      </c>
      <c r="D6" s="39" t="s">
        <v>77</v>
      </c>
      <c r="E6" s="21">
        <v>0.5</v>
      </c>
      <c r="F6" s="15">
        <f>E6/tiempo!$J$14</f>
        <v>2.1231422505307855E-3</v>
      </c>
      <c r="G6" s="22">
        <v>1</v>
      </c>
      <c r="I6" s="15">
        <f>IF(ISBLANK(LOOKUP(A6,'1'!$A:$A,'1'!$R:$R)),0,F6)</f>
        <v>2.1231422505307855E-3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x14ac:dyDescent="0.2">
      <c r="A7" s="18">
        <v>6</v>
      </c>
      <c r="B7" s="20" t="s">
        <v>15</v>
      </c>
      <c r="D7" s="39" t="s">
        <v>78</v>
      </c>
      <c r="E7" s="21">
        <v>0.5</v>
      </c>
      <c r="F7" s="15">
        <f>E7/tiempo!$J$14</f>
        <v>2.1231422505307855E-3</v>
      </c>
      <c r="G7" s="21">
        <v>1</v>
      </c>
      <c r="I7" s="15">
        <f>IF(ISBLANK(LOOKUP(A7,'1'!$A:$A,'1'!$R:$R)),0,F7)</f>
        <v>2.1231422505307855E-3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x14ac:dyDescent="0.2">
      <c r="A8" s="18">
        <v>7</v>
      </c>
      <c r="B8" s="20" t="s">
        <v>16</v>
      </c>
      <c r="C8" s="39" t="s">
        <v>79</v>
      </c>
      <c r="D8" s="39" t="s">
        <v>80</v>
      </c>
      <c r="E8" s="21">
        <v>0.5</v>
      </c>
      <c r="F8" s="15">
        <f>E8/tiempo!$J$14</f>
        <v>2.1231422505307855E-3</v>
      </c>
      <c r="G8" s="21">
        <v>1</v>
      </c>
      <c r="I8" s="15">
        <f>IF(ISBLANK(LOOKUP(A8,'1'!$A:$A,'1'!$R:$R)),0,F8)</f>
        <v>2.1231422505307855E-3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x14ac:dyDescent="0.2">
      <c r="A9" s="18">
        <v>8</v>
      </c>
      <c r="B9" s="20" t="s">
        <v>17</v>
      </c>
      <c r="C9" s="39" t="s">
        <v>81</v>
      </c>
      <c r="D9" s="39" t="s">
        <v>82</v>
      </c>
      <c r="E9" s="21">
        <v>2</v>
      </c>
      <c r="F9" s="15">
        <f>E9/tiempo!$J$14</f>
        <v>8.4925690021231421E-3</v>
      </c>
      <c r="G9" s="21">
        <v>1</v>
      </c>
      <c r="I9" s="15">
        <f>IF(ISBLANK(LOOKUP(A9,'1'!$A:$A,'1'!$R:$R)),0,F9)</f>
        <v>8.4925690021231421E-3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x14ac:dyDescent="0.2">
      <c r="A10" s="18">
        <v>9</v>
      </c>
      <c r="B10" s="20" t="s">
        <v>18</v>
      </c>
      <c r="D10" s="39" t="s">
        <v>83</v>
      </c>
      <c r="E10" s="21">
        <v>3</v>
      </c>
      <c r="F10" s="15">
        <f>E10/tiempo!$J$14</f>
        <v>1.2738853503184714E-2</v>
      </c>
      <c r="G10" s="21">
        <v>1</v>
      </c>
      <c r="I10" s="15">
        <f>IF(ISBLANK(LOOKUP(A10,'1'!$A:$A,'1'!$R:$R)),0,F10)</f>
        <v>1.2738853503184714E-2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x14ac:dyDescent="0.2">
      <c r="A11" s="18">
        <v>10</v>
      </c>
      <c r="B11" s="17" t="s">
        <v>51</v>
      </c>
      <c r="E11" s="21">
        <v>10</v>
      </c>
      <c r="F11" s="15">
        <f>E11/tiempo!$J$14</f>
        <v>4.2462845010615709E-2</v>
      </c>
      <c r="G11" s="21">
        <v>1</v>
      </c>
      <c r="I11" s="15">
        <f>IF(ISBLANK(LOOKUP(A11,'1'!$A:$A,'1'!$R:$R)),0,F11)</f>
        <v>4.2462845010615709E-2</v>
      </c>
      <c r="J11" s="16">
        <f>LOOKUP(A11,'1'!$A:$A,'1'!$R:$R)</f>
        <v>6</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x14ac:dyDescent="0.2">
      <c r="A12" s="18">
        <v>11</v>
      </c>
      <c r="B12" s="17" t="s">
        <v>52</v>
      </c>
      <c r="E12" s="16">
        <v>15</v>
      </c>
      <c r="F12" s="15">
        <f>E12/tiempo!$J$14</f>
        <v>6.3694267515923567E-2</v>
      </c>
      <c r="G12" s="16">
        <v>2</v>
      </c>
      <c r="I12" s="15">
        <f>IF(ISBLANK(LOOKUP(A12,'1'!$A:$A,'1'!$R:$R)),0,F12)</f>
        <v>6.3694267515923567E-2</v>
      </c>
      <c r="J12" s="16">
        <f>LOOKUP(A12,'1'!$A:$A,'1'!$R:$R)</f>
        <v>6</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x14ac:dyDescent="0.2">
      <c r="A13" s="18">
        <v>12</v>
      </c>
      <c r="B13" s="20" t="s">
        <v>19</v>
      </c>
      <c r="C13" s="39" t="s">
        <v>85</v>
      </c>
      <c r="D13" s="39" t="s">
        <v>89</v>
      </c>
      <c r="E13" s="21">
        <v>10</v>
      </c>
      <c r="F13" s="15">
        <f>E13/tiempo!$J$14</f>
        <v>4.2462845010615709E-2</v>
      </c>
      <c r="G13" s="21">
        <v>2</v>
      </c>
      <c r="I13" s="15">
        <f>IF(ISBLANK(LOOKUP(A13,'1'!$A:$A,'1'!$R:$R)),0,F13)</f>
        <v>4.2462845010615709E-2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x14ac:dyDescent="0.2">
      <c r="A14" s="18">
        <v>13</v>
      </c>
      <c r="B14" s="20" t="s">
        <v>20</v>
      </c>
      <c r="C14" s="39" t="s">
        <v>86</v>
      </c>
      <c r="D14" s="39" t="s">
        <v>87</v>
      </c>
      <c r="E14" s="21">
        <v>2</v>
      </c>
      <c r="F14" s="15">
        <f>E14/tiempo!$J$14</f>
        <v>8.4925690021231421E-3</v>
      </c>
      <c r="G14" s="21">
        <v>2</v>
      </c>
      <c r="I14" s="15">
        <f>IF(ISBLANK(LOOKUP(A14,'1'!$A:$A,'1'!$R:$R)),0,F14)</f>
        <v>8.4925690021231421E-3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x14ac:dyDescent="0.2">
      <c r="A15" s="18">
        <v>14</v>
      </c>
      <c r="B15" s="20" t="s">
        <v>21</v>
      </c>
      <c r="C15" s="39" t="s">
        <v>86</v>
      </c>
      <c r="D15" s="39" t="s">
        <v>88</v>
      </c>
      <c r="E15" s="21">
        <v>2</v>
      </c>
      <c r="F15" s="15">
        <f>E15/tiempo!$J$14</f>
        <v>8.4925690021231421E-3</v>
      </c>
      <c r="G15" s="21">
        <v>2</v>
      </c>
      <c r="I15" s="15">
        <f>IF(ISBLANK(LOOKUP(A15,'1'!$A:$A,'1'!$R:$R)),0,F15)</f>
        <v>8.4925690021231421E-3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x14ac:dyDescent="0.2">
      <c r="A16" s="18">
        <v>15</v>
      </c>
      <c r="B16" s="20" t="s">
        <v>22</v>
      </c>
      <c r="C16" s="39" t="s">
        <v>91</v>
      </c>
      <c r="D16" s="39" t="s">
        <v>90</v>
      </c>
      <c r="E16" s="21">
        <v>4</v>
      </c>
      <c r="F16" s="15">
        <f>E16/tiempo!$J$14</f>
        <v>1.6985138004246284E-2</v>
      </c>
      <c r="G16" s="21">
        <v>2</v>
      </c>
      <c r="I16" s="15">
        <f>IF(ISBLANK(LOOKUP(A16,'1'!$A:$A,'1'!$R:$R)),0,F16)</f>
        <v>1.6985138004246284E-2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x14ac:dyDescent="0.2">
      <c r="A17" s="18">
        <v>16</v>
      </c>
      <c r="B17" s="20" t="s">
        <v>23</v>
      </c>
      <c r="C17" s="39" t="s">
        <v>79</v>
      </c>
      <c r="D17" s="39" t="s">
        <v>92</v>
      </c>
      <c r="E17" s="21">
        <v>0.5</v>
      </c>
      <c r="F17" s="15">
        <f>E17/tiempo!$J$14</f>
        <v>2.1231422505307855E-3</v>
      </c>
      <c r="G17" s="21">
        <v>2</v>
      </c>
      <c r="I17" s="15">
        <f>IF(ISBLANK(LOOKUP(A17,'1'!$A:$A,'1'!$R:$R)),0,F17)</f>
        <v>2.1231422505307855E-3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x14ac:dyDescent="0.2">
      <c r="A18" s="18">
        <v>17</v>
      </c>
      <c r="B18" s="20" t="s">
        <v>24</v>
      </c>
      <c r="C18" s="39" t="s">
        <v>93</v>
      </c>
      <c r="D18" s="39" t="s">
        <v>117</v>
      </c>
      <c r="E18" s="21">
        <v>2</v>
      </c>
      <c r="F18" s="15">
        <f>E18/tiempo!$J$14</f>
        <v>8.4925690021231421E-3</v>
      </c>
      <c r="G18" s="21">
        <v>3</v>
      </c>
      <c r="I18" s="15">
        <f>IF(ISBLANK(LOOKUP(A18,'1'!$A:$A,'1'!$R:$R)),0,F18)</f>
        <v>8.4925690021231421E-3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x14ac:dyDescent="0.2">
      <c r="A19" s="18">
        <v>18</v>
      </c>
      <c r="B19" s="20" t="s">
        <v>25</v>
      </c>
      <c r="C19" s="39" t="s">
        <v>94</v>
      </c>
      <c r="D19" s="39" t="s">
        <v>95</v>
      </c>
      <c r="E19" s="21">
        <v>10</v>
      </c>
      <c r="F19" s="15">
        <f>E19/tiempo!$J$14</f>
        <v>4.2462845010615709E-2</v>
      </c>
      <c r="G19" s="21">
        <v>3</v>
      </c>
      <c r="I19" s="15">
        <f>IF(ISBLANK(LOOKUP(A19,'1'!$A:$A,'1'!$R:$R)),0,F19)</f>
        <v>4.2462845010615709E-2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x14ac:dyDescent="0.2">
      <c r="A20" s="18">
        <v>19</v>
      </c>
      <c r="B20" s="17" t="s">
        <v>26</v>
      </c>
      <c r="C20" s="39" t="s">
        <v>96</v>
      </c>
      <c r="D20" s="39" t="s">
        <v>97</v>
      </c>
      <c r="E20" s="16">
        <v>2</v>
      </c>
      <c r="F20" s="15">
        <f>E20/tiempo!$J$14</f>
        <v>8.4925690021231421E-3</v>
      </c>
      <c r="G20" s="16">
        <v>3</v>
      </c>
      <c r="I20" s="15">
        <f>IF(ISBLANK(LOOKUP(A20,'1'!$A:$A,'1'!$R:$R)),0,F20)</f>
        <v>8.4925690021231421E-3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x14ac:dyDescent="0.2">
      <c r="A21" s="18">
        <v>20</v>
      </c>
      <c r="B21" s="17" t="s">
        <v>27</v>
      </c>
      <c r="C21" s="39" t="s">
        <v>98</v>
      </c>
      <c r="D21" s="39" t="s">
        <v>99</v>
      </c>
      <c r="E21" s="16">
        <v>3</v>
      </c>
      <c r="F21" s="15">
        <f>E21/tiempo!$J$14</f>
        <v>1.2738853503184714E-2</v>
      </c>
      <c r="G21" s="16">
        <v>3</v>
      </c>
      <c r="I21" s="15">
        <f>IF(ISBLANK(LOOKUP(A21,'1'!$A:$A,'1'!$R:$R)),0,F21)</f>
        <v>1.2738853503184714E-2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x14ac:dyDescent="0.2">
      <c r="A22" s="18">
        <v>21</v>
      </c>
      <c r="B22" s="17" t="s">
        <v>28</v>
      </c>
      <c r="C22" s="39" t="s">
        <v>100</v>
      </c>
      <c r="D22" s="39" t="s">
        <v>101</v>
      </c>
      <c r="E22" s="16">
        <v>2</v>
      </c>
      <c r="F22" s="15">
        <f>E22/tiempo!$J$14</f>
        <v>8.4925690021231421E-3</v>
      </c>
      <c r="G22" s="16">
        <v>3</v>
      </c>
      <c r="I22" s="15">
        <f>IF(ISBLANK(LOOKUP(A22,'1'!$A:$A,'1'!$R:$R)),0,F22)</f>
        <v>8.4925690021231421E-3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x14ac:dyDescent="0.2">
      <c r="A23" s="18">
        <v>22</v>
      </c>
      <c r="B23" s="17" t="s">
        <v>29</v>
      </c>
      <c r="C23" s="39" t="s">
        <v>102</v>
      </c>
      <c r="D23" s="39" t="s">
        <v>103</v>
      </c>
      <c r="E23" s="16">
        <v>4</v>
      </c>
      <c r="F23" s="15">
        <f>E23/tiempo!$J$14</f>
        <v>1.6985138004246284E-2</v>
      </c>
      <c r="G23" s="16">
        <v>3</v>
      </c>
      <c r="I23" s="15">
        <f>IF(ISBLANK(LOOKUP(A23,'1'!$A:$A,'1'!$R:$R)),0,F23)</f>
        <v>1.6985138004246284E-2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x14ac:dyDescent="0.2">
      <c r="A24" s="18">
        <v>23</v>
      </c>
      <c r="B24" s="20" t="s">
        <v>75</v>
      </c>
      <c r="C24" s="39" t="s">
        <v>104</v>
      </c>
      <c r="D24" s="39" t="s">
        <v>106</v>
      </c>
      <c r="E24" s="16">
        <v>5</v>
      </c>
      <c r="F24" s="15">
        <f>E24/tiempo!$J$14</f>
        <v>2.1231422505307854E-2</v>
      </c>
      <c r="G24" s="16">
        <v>3</v>
      </c>
      <c r="I24" s="15">
        <f>IF(ISBLANK(LOOKUP(A24,'1'!$A:$A,'1'!$R:$R)),0,F24)</f>
        <v>2.1231422505307854E-2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x14ac:dyDescent="0.2">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x14ac:dyDescent="0.2">
      <c r="A26" s="18">
        <v>24</v>
      </c>
      <c r="B26" s="20" t="s">
        <v>111</v>
      </c>
      <c r="C26" s="39" t="s">
        <v>65</v>
      </c>
      <c r="D26" s="39" t="s">
        <v>63</v>
      </c>
      <c r="E26" s="16">
        <v>5</v>
      </c>
      <c r="F26" s="15">
        <f>E26/tiempo!$J$14</f>
        <v>2.1231422505307854E-2</v>
      </c>
      <c r="G26" s="16">
        <v>4</v>
      </c>
      <c r="I26" s="15">
        <f>IF(ISBLANK(LOOKUP(A26,'2'!$A:$A,'2'!$R:$R)),0,F26)</f>
        <v>2.1231422505307854E-2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x14ac:dyDescent="0.2">
      <c r="A27" s="18">
        <v>25</v>
      </c>
      <c r="B27" s="17" t="s">
        <v>112</v>
      </c>
      <c r="C27" s="39" t="s">
        <v>64</v>
      </c>
      <c r="D27" s="39" t="s">
        <v>69</v>
      </c>
      <c r="E27" s="16">
        <v>5</v>
      </c>
      <c r="F27" s="15">
        <f>E27/tiempo!$J$14</f>
        <v>2.1231422505307854E-2</v>
      </c>
      <c r="G27" s="16">
        <v>4</v>
      </c>
      <c r="I27" s="15">
        <f>IF(ISBLANK(LOOKUP(A27,'2'!$A:$A,'2'!$R:$R)),0,F27)</f>
        <v>2.1231422505307854E-2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x14ac:dyDescent="0.2">
      <c r="A28" s="18">
        <v>26</v>
      </c>
      <c r="B28" s="17" t="s">
        <v>113</v>
      </c>
      <c r="C28" s="39" t="s">
        <v>74</v>
      </c>
      <c r="D28" s="39" t="s">
        <v>84</v>
      </c>
      <c r="E28" s="16">
        <v>2</v>
      </c>
      <c r="F28" s="15">
        <f>E28/tiempo!$J$14</f>
        <v>8.4925690021231421E-3</v>
      </c>
      <c r="G28" s="16">
        <v>4</v>
      </c>
      <c r="I28" s="15">
        <f>IF(ISBLANK(LOOKUP(A28,'2'!$A:$A,'2'!$R:$R)),0,F28)</f>
        <v>8.4925690021231421E-3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x14ac:dyDescent="0.2">
      <c r="A29" s="18">
        <v>27</v>
      </c>
      <c r="B29" s="17" t="s">
        <v>30</v>
      </c>
      <c r="D29" s="39" t="s">
        <v>114</v>
      </c>
      <c r="E29" s="16">
        <v>0.5</v>
      </c>
      <c r="F29" s="15">
        <f>E29/tiempo!$J$14</f>
        <v>2.1231422505307855E-3</v>
      </c>
      <c r="G29" s="16">
        <v>4</v>
      </c>
      <c r="I29" s="15">
        <f>IF(ISBLANK(LOOKUP(A29,'2'!$A:$A,'2'!$R:$R)),0,F29)</f>
        <v>2.1231422505307855E-3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x14ac:dyDescent="0.2">
      <c r="A30" s="18">
        <v>28</v>
      </c>
      <c r="B30" s="17" t="s">
        <v>31</v>
      </c>
      <c r="C30" s="39" t="s">
        <v>115</v>
      </c>
      <c r="D30" s="39" t="s">
        <v>126</v>
      </c>
      <c r="E30" s="16">
        <f>7.5</f>
        <v>7.5</v>
      </c>
      <c r="F30" s="15">
        <f>E30/tiempo!$J$14</f>
        <v>3.1847133757961783E-2</v>
      </c>
      <c r="G30" s="16">
        <v>4</v>
      </c>
      <c r="I30" s="15">
        <f>IF(ISBLANK(LOOKUP(A30,'2'!$A:$A,'2'!$R:$R)),0,F30)</f>
        <v>3.1847133757961783E-2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x14ac:dyDescent="0.2">
      <c r="A31" s="18">
        <v>29</v>
      </c>
      <c r="B31" s="17" t="s">
        <v>32</v>
      </c>
      <c r="C31" s="39" t="s">
        <v>79</v>
      </c>
      <c r="D31" s="39" t="s">
        <v>116</v>
      </c>
      <c r="E31" s="16">
        <v>0.5</v>
      </c>
      <c r="F31" s="15">
        <f>E31/tiempo!$J$14</f>
        <v>2.1231422505307855E-3</v>
      </c>
      <c r="G31" s="16">
        <v>4</v>
      </c>
      <c r="I31" s="15">
        <f>IF(ISBLANK(LOOKUP(A31,'2'!$A:$A,'2'!$R:$R)),0,F31)</f>
        <v>2.1231422505307855E-3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x14ac:dyDescent="0.2">
      <c r="A32" s="18">
        <v>30</v>
      </c>
      <c r="B32" s="17" t="s">
        <v>33</v>
      </c>
      <c r="C32" s="39" t="s">
        <v>118</v>
      </c>
      <c r="D32" s="39" t="s">
        <v>119</v>
      </c>
      <c r="E32" s="16">
        <v>2</v>
      </c>
      <c r="F32" s="15">
        <f>E32/tiempo!$J$14</f>
        <v>8.4925690021231421E-3</v>
      </c>
      <c r="G32" s="16">
        <v>4</v>
      </c>
      <c r="I32" s="15">
        <f>IF(ISBLANK(LOOKUP(A32,'2'!$A:$A,'2'!$R:$R)),0,F32)</f>
        <v>8.4925690021231421E-3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x14ac:dyDescent="0.2">
      <c r="A33" s="18">
        <v>31</v>
      </c>
      <c r="B33" s="17" t="s">
        <v>34</v>
      </c>
      <c r="D33" s="39" t="s">
        <v>120</v>
      </c>
      <c r="E33" s="16">
        <v>3</v>
      </c>
      <c r="F33" s="15">
        <f>E33/tiempo!$J$14</f>
        <v>1.2738853503184714E-2</v>
      </c>
      <c r="G33" s="16">
        <v>4</v>
      </c>
      <c r="I33" s="15">
        <f>IF(ISBLANK(LOOKUP(A33,'2'!$A:$A,'2'!$R:$R)),0,F33)</f>
        <v>1.2738853503184714E-2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x14ac:dyDescent="0.2">
      <c r="A34" s="18">
        <v>32</v>
      </c>
      <c r="B34" s="17" t="s">
        <v>35</v>
      </c>
      <c r="C34" s="39" t="s">
        <v>121</v>
      </c>
      <c r="D34" s="39" t="s">
        <v>122</v>
      </c>
      <c r="E34" s="16">
        <v>5</v>
      </c>
      <c r="F34" s="15">
        <f>E34/tiempo!$J$14</f>
        <v>2.1231422505307854E-2</v>
      </c>
      <c r="G34" s="16">
        <v>4</v>
      </c>
      <c r="I34" s="15">
        <f>IF(ISBLANK(LOOKUP(A34,'2'!$A:$A,'2'!$R:$R)),0,F34)</f>
        <v>2.1231422505307854E-2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x14ac:dyDescent="0.2">
      <c r="A35" s="18">
        <v>33</v>
      </c>
      <c r="B35" s="17" t="s">
        <v>36</v>
      </c>
      <c r="C35" s="39" t="s">
        <v>127</v>
      </c>
      <c r="D35" s="39" t="s">
        <v>123</v>
      </c>
      <c r="E35" s="16">
        <v>0.5</v>
      </c>
      <c r="F35" s="15">
        <f>E35/tiempo!$J$14</f>
        <v>2.1231422505307855E-3</v>
      </c>
      <c r="G35" s="16">
        <v>4</v>
      </c>
      <c r="I35" s="15">
        <f>IF(ISBLANK(LOOKUP(A35,'2'!$A:$A,'2'!$R:$R)),0,F35)</f>
        <v>2.1231422505307855E-3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x14ac:dyDescent="0.2">
      <c r="A36" s="18">
        <v>34</v>
      </c>
      <c r="B36" s="17" t="s">
        <v>37</v>
      </c>
      <c r="C36" s="39" t="s">
        <v>128</v>
      </c>
      <c r="D36" s="39" t="s">
        <v>124</v>
      </c>
      <c r="E36" s="16">
        <v>1</v>
      </c>
      <c r="F36" s="15">
        <f>E36/tiempo!$J$14</f>
        <v>4.246284501061571E-3</v>
      </c>
      <c r="G36" s="16">
        <v>4</v>
      </c>
      <c r="I36" s="15">
        <f>IF(ISBLANK(LOOKUP(A36,'2'!$A:$A,'2'!$R:$R)),0,F36)</f>
        <v>4.246284501061571E-3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x14ac:dyDescent="0.2">
      <c r="A37" s="18">
        <v>35</v>
      </c>
      <c r="B37" s="17" t="s">
        <v>38</v>
      </c>
      <c r="C37" s="39" t="s">
        <v>127</v>
      </c>
      <c r="D37" s="39" t="s">
        <v>125</v>
      </c>
      <c r="E37" s="16">
        <v>3</v>
      </c>
      <c r="F37" s="15">
        <f>E37/tiempo!$J$14</f>
        <v>1.2738853503184714E-2</v>
      </c>
      <c r="G37" s="16">
        <v>4</v>
      </c>
      <c r="I37" s="15">
        <f>IF(ISBLANK(LOOKUP(A37,'2'!$A:$A,'2'!$R:$R)),0,F37)</f>
        <v>1.2738853503184714E-2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x14ac:dyDescent="0.2">
      <c r="A38" s="18">
        <v>36</v>
      </c>
      <c r="B38" s="17" t="s">
        <v>39</v>
      </c>
      <c r="C38" s="39" t="s">
        <v>127</v>
      </c>
      <c r="D38" s="39" t="s">
        <v>130</v>
      </c>
      <c r="E38" s="16">
        <v>1</v>
      </c>
      <c r="F38" s="15">
        <f>E38/tiempo!$J$14</f>
        <v>4.246284501061571E-3</v>
      </c>
      <c r="G38" s="16">
        <v>5</v>
      </c>
      <c r="I38" s="15">
        <f>IF(ISBLANK(LOOKUP(A38,'2'!$A:$A,'2'!$R:$R)),0,F38)</f>
        <v>4.246284501061571E-3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x14ac:dyDescent="0.2">
      <c r="A39" s="18">
        <v>37</v>
      </c>
      <c r="B39" s="17" t="s">
        <v>131</v>
      </c>
      <c r="C39" s="39" t="s">
        <v>127</v>
      </c>
      <c r="D39" s="39" t="s">
        <v>132</v>
      </c>
      <c r="E39" s="16">
        <v>4</v>
      </c>
      <c r="F39" s="15">
        <f>E39/tiempo!$J$14</f>
        <v>1.6985138004246284E-2</v>
      </c>
      <c r="G39" s="16">
        <v>5</v>
      </c>
      <c r="I39" s="15">
        <f>IF(ISBLANK(LOOKUP(A39,'2'!$A:$A,'2'!$R:$R)),0,F39)</f>
        <v>1.6985138004246284E-2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x14ac:dyDescent="0.2">
      <c r="A40" s="18">
        <v>38</v>
      </c>
      <c r="B40" s="17" t="s">
        <v>40</v>
      </c>
      <c r="C40" s="39" t="s">
        <v>127</v>
      </c>
      <c r="D40" s="39" t="s">
        <v>133</v>
      </c>
      <c r="E40" s="16">
        <v>4</v>
      </c>
      <c r="F40" s="15">
        <f>E40/tiempo!$J$14</f>
        <v>1.6985138004246284E-2</v>
      </c>
      <c r="G40" s="16">
        <v>5</v>
      </c>
      <c r="I40" s="15">
        <f>IF(ISBLANK(LOOKUP(A40,'2'!$A:$A,'2'!$R:$R)),0,F40)</f>
        <v>1.6985138004246284E-2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x14ac:dyDescent="0.2">
      <c r="A41" s="18">
        <v>39</v>
      </c>
      <c r="B41" s="17" t="s">
        <v>135</v>
      </c>
      <c r="C41" s="39" t="s">
        <v>127</v>
      </c>
      <c r="D41" s="39" t="s">
        <v>134</v>
      </c>
      <c r="E41" s="16">
        <v>2</v>
      </c>
      <c r="F41" s="15">
        <f>E41/tiempo!$J$14</f>
        <v>8.4925690021231421E-3</v>
      </c>
      <c r="G41" s="16">
        <v>5</v>
      </c>
      <c r="I41" s="15"/>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x14ac:dyDescent="0.2">
      <c r="A42" s="18">
        <v>40</v>
      </c>
      <c r="B42" s="17" t="s">
        <v>41</v>
      </c>
      <c r="C42" s="39" t="s">
        <v>137</v>
      </c>
      <c r="D42" s="39" t="s">
        <v>136</v>
      </c>
      <c r="E42" s="16">
        <v>0.5</v>
      </c>
      <c r="F42" s="15">
        <f>E42/tiempo!$J$14</f>
        <v>2.1231422505307855E-3</v>
      </c>
      <c r="G42" s="16">
        <v>5</v>
      </c>
      <c r="I42" s="15"/>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x14ac:dyDescent="0.2">
      <c r="A43" s="18">
        <v>41</v>
      </c>
      <c r="B43" s="17" t="s">
        <v>42</v>
      </c>
      <c r="D43" s="39" t="s">
        <v>138</v>
      </c>
      <c r="E43" s="16">
        <v>4</v>
      </c>
      <c r="F43" s="15">
        <f>E43/tiempo!$J$14</f>
        <v>1.6985138004246284E-2</v>
      </c>
      <c r="G43" s="16">
        <v>5</v>
      </c>
      <c r="I43" s="15">
        <f>IF(ISBLANK(LOOKUP(A43,'2'!$A:$A,'2'!$R:$R)),0,F43)</f>
        <v>1.6985138004246284E-2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x14ac:dyDescent="0.2">
      <c r="A44" s="18">
        <v>42</v>
      </c>
      <c r="B44" s="17" t="s">
        <v>43</v>
      </c>
      <c r="D44" s="39" t="s">
        <v>139</v>
      </c>
      <c r="E44" s="16">
        <v>3</v>
      </c>
      <c r="F44" s="15">
        <f>E44/tiempo!$J$14</f>
        <v>1.2738853503184714E-2</v>
      </c>
      <c r="G44" s="16">
        <v>5</v>
      </c>
      <c r="I44" s="15">
        <f>IF(ISBLANK(LOOKUP(A44,'2'!$A:$A,'2'!$R:$R)),0,F44)</f>
        <v>1.2738853503184714E-2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x14ac:dyDescent="0.2">
      <c r="A45" s="18">
        <v>43</v>
      </c>
      <c r="B45" s="17" t="s">
        <v>44</v>
      </c>
      <c r="C45" s="39" t="s">
        <v>140</v>
      </c>
      <c r="D45" s="39" t="s">
        <v>122</v>
      </c>
      <c r="E45" s="16">
        <v>5</v>
      </c>
      <c r="F45" s="15">
        <f>E45/tiempo!$J$14</f>
        <v>2.1231422505307854E-2</v>
      </c>
      <c r="G45" s="16">
        <v>5</v>
      </c>
      <c r="I45" s="15">
        <f>IF(ISBLANK(LOOKUP(A45,'2'!$A:$A,'2'!$R:$R)),0,F45)</f>
        <v>2.1231422505307854E-2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x14ac:dyDescent="0.2">
      <c r="A46" s="18">
        <v>44</v>
      </c>
      <c r="B46" s="17" t="s">
        <v>58</v>
      </c>
      <c r="C46" s="39" t="s">
        <v>129</v>
      </c>
      <c r="D46" s="39" t="s">
        <v>141</v>
      </c>
      <c r="E46" s="16">
        <v>5</v>
      </c>
      <c r="F46" s="15">
        <f>E46/tiempo!$J$14</f>
        <v>2.1231422505307854E-2</v>
      </c>
      <c r="G46" s="16">
        <v>5</v>
      </c>
      <c r="I46" s="15">
        <f>IF(ISBLANK(LOOKUP(A46,'2'!$A:$A,'2'!$R:$R)),0,F46)</f>
        <v>2.1231422505307854E-2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x14ac:dyDescent="0.2">
      <c r="A47" s="18">
        <v>45</v>
      </c>
      <c r="B47" s="17" t="s">
        <v>76</v>
      </c>
      <c r="C47" s="39" t="s">
        <v>105</v>
      </c>
      <c r="D47" s="39" t="s">
        <v>106</v>
      </c>
      <c r="E47" s="16">
        <v>5</v>
      </c>
      <c r="F47" s="15">
        <f>E47/tiempo!$J$14</f>
        <v>2.1231422505307854E-2</v>
      </c>
      <c r="G47" s="16">
        <v>5</v>
      </c>
      <c r="I47" s="15">
        <f>IF(ISBLANK(LOOKUP(A47,'2'!$A:$A,'2'!$R:$R)),0,F47)</f>
        <v>2.1231422505307854E-2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x14ac:dyDescent="0.2">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7" ht="38.25" x14ac:dyDescent="0.2">
      <c r="A49" s="16">
        <v>46</v>
      </c>
      <c r="B49" s="20" t="s">
        <v>108</v>
      </c>
      <c r="C49" s="39" t="s">
        <v>65</v>
      </c>
      <c r="D49" s="39" t="s">
        <v>63</v>
      </c>
      <c r="E49" s="16">
        <v>5</v>
      </c>
      <c r="F49" s="15">
        <f>E49/tiempo!$J$14</f>
        <v>2.1231422505307854E-2</v>
      </c>
      <c r="G49" s="16">
        <v>6</v>
      </c>
    </row>
    <row r="50" spans="1:7" ht="63.75" x14ac:dyDescent="0.2">
      <c r="A50" s="16">
        <v>47</v>
      </c>
      <c r="B50" s="17" t="s">
        <v>109</v>
      </c>
      <c r="C50" s="39" t="s">
        <v>64</v>
      </c>
      <c r="D50" s="39" t="s">
        <v>69</v>
      </c>
      <c r="E50" s="16">
        <v>5</v>
      </c>
      <c r="F50" s="15">
        <f>E50/tiempo!$J$14</f>
        <v>2.1231422505307854E-2</v>
      </c>
      <c r="G50" s="16">
        <v>6</v>
      </c>
    </row>
    <row r="51" spans="1:7" ht="38.25" x14ac:dyDescent="0.2">
      <c r="A51" s="16">
        <v>48</v>
      </c>
      <c r="B51" s="17" t="s">
        <v>110</v>
      </c>
      <c r="C51" s="39" t="s">
        <v>74</v>
      </c>
      <c r="D51" s="39" t="s">
        <v>84</v>
      </c>
      <c r="E51" s="16">
        <v>2</v>
      </c>
      <c r="F51" s="15">
        <f>E51/tiempo!$J$14</f>
        <v>8.4925690021231421E-3</v>
      </c>
      <c r="G51" s="16">
        <v>6</v>
      </c>
    </row>
    <row r="52" spans="1:7" ht="25.5" x14ac:dyDescent="0.2">
      <c r="A52" s="16">
        <v>49</v>
      </c>
      <c r="B52" s="17" t="s">
        <v>160</v>
      </c>
      <c r="C52" s="39" t="s">
        <v>129</v>
      </c>
      <c r="D52" s="39" t="s">
        <v>154</v>
      </c>
      <c r="E52" s="16">
        <v>2</v>
      </c>
      <c r="F52" s="15">
        <f>E52/tiempo!$J$14</f>
        <v>8.4925690021231421E-3</v>
      </c>
      <c r="G52" s="16">
        <v>6</v>
      </c>
    </row>
    <row r="53" spans="1:7" ht="38.25" x14ac:dyDescent="0.2">
      <c r="A53" s="16">
        <v>50</v>
      </c>
      <c r="B53" s="17" t="s">
        <v>54</v>
      </c>
      <c r="C53" s="39" t="s">
        <v>129</v>
      </c>
      <c r="D53" s="39" t="s">
        <v>150</v>
      </c>
      <c r="E53" s="16">
        <v>3</v>
      </c>
      <c r="F53" s="15">
        <f>E53/tiempo!$J$14</f>
        <v>1.2738853503184714E-2</v>
      </c>
      <c r="G53" s="16">
        <v>6</v>
      </c>
    </row>
    <row r="54" spans="1:7" ht="25.5" x14ac:dyDescent="0.2">
      <c r="A54" s="16">
        <v>51</v>
      </c>
      <c r="B54" s="17" t="s">
        <v>55</v>
      </c>
      <c r="C54" s="39" t="s">
        <v>129</v>
      </c>
      <c r="D54" s="39" t="s">
        <v>144</v>
      </c>
      <c r="E54" s="16">
        <v>3</v>
      </c>
      <c r="F54" s="15">
        <f>E54/tiempo!$J$14</f>
        <v>1.2738853503184714E-2</v>
      </c>
      <c r="G54" s="16">
        <v>6</v>
      </c>
    </row>
    <row r="55" spans="1:7" ht="25.5" x14ac:dyDescent="0.2">
      <c r="A55" s="16">
        <v>52</v>
      </c>
      <c r="B55" s="17" t="s">
        <v>56</v>
      </c>
      <c r="C55" s="39" t="s">
        <v>79</v>
      </c>
      <c r="D55" s="39" t="s">
        <v>146</v>
      </c>
      <c r="E55" s="16">
        <v>0.5</v>
      </c>
      <c r="F55" s="15">
        <f>E55/tiempo!$J$14</f>
        <v>2.1231422505307855E-3</v>
      </c>
      <c r="G55" s="16">
        <v>6</v>
      </c>
    </row>
    <row r="56" spans="1:7" ht="25.5" x14ac:dyDescent="0.2">
      <c r="A56" s="16">
        <v>53</v>
      </c>
      <c r="B56" s="17" t="s">
        <v>57</v>
      </c>
      <c r="C56" s="39" t="s">
        <v>145</v>
      </c>
      <c r="D56" s="39" t="s">
        <v>147</v>
      </c>
      <c r="E56" s="16">
        <v>2</v>
      </c>
      <c r="F56" s="15">
        <f>E56/tiempo!$J$14</f>
        <v>8.4925690021231421E-3</v>
      </c>
      <c r="G56" s="16">
        <v>6</v>
      </c>
    </row>
    <row r="57" spans="1:7" ht="25.5" x14ac:dyDescent="0.2">
      <c r="A57" s="16">
        <v>54</v>
      </c>
      <c r="B57" s="17" t="s">
        <v>143</v>
      </c>
      <c r="C57" s="39" t="s">
        <v>129</v>
      </c>
      <c r="D57" s="39" t="s">
        <v>148</v>
      </c>
      <c r="E57" s="16">
        <v>2</v>
      </c>
      <c r="F57" s="15">
        <f>E57/tiempo!$J$14</f>
        <v>8.4925690021231421E-3</v>
      </c>
      <c r="G57" s="16">
        <v>6</v>
      </c>
    </row>
    <row r="58" spans="1:7" ht="25.5" x14ac:dyDescent="0.2">
      <c r="A58" s="16">
        <v>55</v>
      </c>
      <c r="B58" s="17" t="s">
        <v>142</v>
      </c>
      <c r="C58" s="39" t="s">
        <v>149</v>
      </c>
      <c r="D58" s="39" t="s">
        <v>151</v>
      </c>
      <c r="E58" s="16">
        <v>2</v>
      </c>
      <c r="F58" s="15">
        <f>E58/tiempo!$J$14</f>
        <v>8.4925690021231421E-3</v>
      </c>
      <c r="G58" s="16">
        <v>6</v>
      </c>
    </row>
    <row r="59" spans="1:7" ht="38.25" x14ac:dyDescent="0.2">
      <c r="A59" s="16">
        <v>56</v>
      </c>
      <c r="B59" s="17" t="s">
        <v>161</v>
      </c>
      <c r="C59" s="39" t="s">
        <v>149</v>
      </c>
      <c r="D59" s="39" t="s">
        <v>162</v>
      </c>
      <c r="E59" s="16">
        <v>4</v>
      </c>
      <c r="F59" s="15">
        <f>E59/tiempo!$J$14</f>
        <v>1.6985138004246284E-2</v>
      </c>
      <c r="G59" s="16">
        <v>6</v>
      </c>
    </row>
    <row r="60" spans="1:7" ht="25.5" x14ac:dyDescent="0.2">
      <c r="A60" s="16">
        <v>57</v>
      </c>
      <c r="B60" s="17" t="s">
        <v>152</v>
      </c>
      <c r="D60" s="39" t="s">
        <v>163</v>
      </c>
      <c r="E60" s="16">
        <v>4</v>
      </c>
      <c r="F60" s="15">
        <f>E60/tiempo!$J$14</f>
        <v>1.6985138004246284E-2</v>
      </c>
      <c r="G60" s="16">
        <v>6</v>
      </c>
    </row>
    <row r="61" spans="1:7" ht="25.5" x14ac:dyDescent="0.2">
      <c r="A61" s="16">
        <v>58</v>
      </c>
      <c r="B61" s="17" t="s">
        <v>153</v>
      </c>
      <c r="C61" s="39" t="s">
        <v>164</v>
      </c>
      <c r="D61" s="39" t="s">
        <v>165</v>
      </c>
      <c r="E61" s="16">
        <f>7.5</f>
        <v>7.5</v>
      </c>
      <c r="F61" s="15">
        <f>E61/tiempo!$J$14</f>
        <v>3.1847133757961783E-2</v>
      </c>
      <c r="G61" s="16">
        <v>7</v>
      </c>
    </row>
    <row r="62" spans="1:7" x14ac:dyDescent="0.2">
      <c r="A62" s="16">
        <v>59</v>
      </c>
      <c r="B62" s="17" t="s">
        <v>155</v>
      </c>
      <c r="E62" s="16">
        <v>4</v>
      </c>
      <c r="F62" s="15">
        <f>E62/tiempo!$J$14</f>
        <v>1.6985138004246284E-2</v>
      </c>
      <c r="G62" s="16">
        <v>7</v>
      </c>
    </row>
    <row r="63" spans="1:7" ht="25.5" x14ac:dyDescent="0.2">
      <c r="A63" s="16">
        <v>60</v>
      </c>
      <c r="B63" s="17" t="s">
        <v>166</v>
      </c>
      <c r="C63" s="39" t="s">
        <v>169</v>
      </c>
      <c r="D63" s="39" t="s">
        <v>170</v>
      </c>
      <c r="E63" s="16">
        <v>2</v>
      </c>
      <c r="F63" s="15">
        <f>E63/tiempo!$J$14</f>
        <v>8.4925690021231421E-3</v>
      </c>
      <c r="G63" s="16">
        <v>7</v>
      </c>
    </row>
    <row r="64" spans="1:7" ht="25.5" x14ac:dyDescent="0.2">
      <c r="A64" s="16">
        <v>61</v>
      </c>
      <c r="B64" s="17" t="s">
        <v>167</v>
      </c>
      <c r="C64" s="39" t="s">
        <v>171</v>
      </c>
      <c r="D64" s="39" t="s">
        <v>172</v>
      </c>
      <c r="E64" s="16">
        <v>2</v>
      </c>
      <c r="F64" s="15">
        <f>E64/tiempo!$J$14</f>
        <v>8.4925690021231421E-3</v>
      </c>
      <c r="G64" s="16">
        <v>7</v>
      </c>
    </row>
    <row r="65" spans="1:7" ht="25.5" x14ac:dyDescent="0.2">
      <c r="A65" s="16">
        <v>62</v>
      </c>
      <c r="B65" s="17" t="s">
        <v>168</v>
      </c>
      <c r="C65" s="39" t="s">
        <v>173</v>
      </c>
      <c r="D65" s="39" t="s">
        <v>174</v>
      </c>
      <c r="E65" s="16">
        <v>3</v>
      </c>
      <c r="F65" s="15">
        <f>E65/tiempo!$J$14</f>
        <v>1.2738853503184714E-2</v>
      </c>
      <c r="G65" s="16">
        <v>7</v>
      </c>
    </row>
    <row r="66" spans="1:7" ht="25.5" x14ac:dyDescent="0.2">
      <c r="A66" s="16">
        <v>63</v>
      </c>
      <c r="B66" s="17" t="s">
        <v>175</v>
      </c>
      <c r="C66" s="39" t="s">
        <v>176</v>
      </c>
      <c r="D66" s="39" t="s">
        <v>177</v>
      </c>
      <c r="E66" s="16">
        <v>9</v>
      </c>
      <c r="F66" s="15">
        <f>E66/tiempo!$J$14</f>
        <v>3.8216560509554139E-2</v>
      </c>
      <c r="G66" s="16">
        <v>7</v>
      </c>
    </row>
    <row r="67" spans="1:7" ht="25.5" x14ac:dyDescent="0.2">
      <c r="A67" s="16">
        <v>64</v>
      </c>
      <c r="B67" s="17" t="s">
        <v>156</v>
      </c>
      <c r="C67" s="39" t="s">
        <v>79</v>
      </c>
      <c r="D67" s="39" t="s">
        <v>157</v>
      </c>
      <c r="E67" s="16">
        <v>0.5</v>
      </c>
      <c r="F67" s="15">
        <f>E67/tiempo!$J$14</f>
        <v>2.1231422505307855E-3</v>
      </c>
      <c r="G67" s="16">
        <v>7</v>
      </c>
    </row>
    <row r="68" spans="1:7" ht="25.5" x14ac:dyDescent="0.2">
      <c r="A68" s="16">
        <v>65</v>
      </c>
      <c r="B68" s="17" t="s">
        <v>158</v>
      </c>
      <c r="C68" s="39" t="s">
        <v>145</v>
      </c>
      <c r="D68" s="39" t="s">
        <v>159</v>
      </c>
      <c r="E68" s="16">
        <v>2</v>
      </c>
      <c r="F68" s="15">
        <f>E68/tiempo!$J$14</f>
        <v>8.4925690021231421E-3</v>
      </c>
      <c r="G68" s="16">
        <v>7</v>
      </c>
    </row>
    <row r="69" spans="1:7" ht="51" x14ac:dyDescent="0.2">
      <c r="A69" s="16">
        <v>66</v>
      </c>
      <c r="B69" s="17" t="s">
        <v>107</v>
      </c>
      <c r="C69" s="39" t="s">
        <v>105</v>
      </c>
      <c r="D69" s="39" t="s">
        <v>106</v>
      </c>
      <c r="E69" s="16">
        <v>5</v>
      </c>
      <c r="F69" s="15">
        <f>E69/tiempo!$J$14</f>
        <v>2.1231422505307854E-2</v>
      </c>
      <c r="G69" s="16">
        <v>7</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
  <sheetViews>
    <sheetView topLeftCell="E5" zoomScaleNormal="100" workbookViewId="0">
      <selection activeCell="R13" sqref="R13"/>
    </sheetView>
  </sheetViews>
  <sheetFormatPr defaultColWidth="11.42578125" defaultRowHeight="12.75" x14ac:dyDescent="0.2"/>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x14ac:dyDescent="0.2">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x14ac:dyDescent="0.2">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x14ac:dyDescent="0.2">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x14ac:dyDescent="0.2">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x14ac:dyDescent="0.2">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x14ac:dyDescent="0.2">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x14ac:dyDescent="0.2">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x14ac:dyDescent="0.2">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x14ac:dyDescent="0.2">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f>F11</f>
        <v>0.10256410256410256</v>
      </c>
      <c r="R11" s="11">
        <v>6</v>
      </c>
      <c r="T11" s="16">
        <v>0</v>
      </c>
      <c r="U11" s="16">
        <v>0</v>
      </c>
      <c r="V11" s="16">
        <v>0</v>
      </c>
      <c r="W11" s="16">
        <v>0</v>
      </c>
      <c r="X11" s="16">
        <v>0</v>
      </c>
    </row>
    <row r="12" spans="1:24" x14ac:dyDescent="0.2">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f>F12</f>
        <v>0.15384615384615385</v>
      </c>
      <c r="R12" s="11">
        <v>6</v>
      </c>
      <c r="T12" s="16">
        <v>0</v>
      </c>
      <c r="U12" s="16">
        <v>0</v>
      </c>
      <c r="V12" s="16">
        <v>0</v>
      </c>
      <c r="W12" s="16">
        <v>0</v>
      </c>
      <c r="X12" s="16">
        <v>0</v>
      </c>
    </row>
    <row r="13" spans="1:24" ht="25.5" x14ac:dyDescent="0.2">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x14ac:dyDescent="0.2">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x14ac:dyDescent="0.2">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x14ac:dyDescent="0.2">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x14ac:dyDescent="0.2">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x14ac:dyDescent="0.2">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x14ac:dyDescent="0.2">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x14ac:dyDescent="0.2">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x14ac:dyDescent="0.2">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x14ac:dyDescent="0.2">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x14ac:dyDescent="0.2">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x14ac:dyDescent="0.2">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x14ac:dyDescent="0.2">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zoomScaleNormal="100" workbookViewId="0">
      <selection activeCell="F2" sqref="F2"/>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x14ac:dyDescent="0.2">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x14ac:dyDescent="0.2">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x14ac:dyDescent="0.2">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x14ac:dyDescent="0.2">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x14ac:dyDescent="0.2">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x14ac:dyDescent="0.2">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x14ac:dyDescent="0.2">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x14ac:dyDescent="0.2">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x14ac:dyDescent="0.2">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x14ac:dyDescent="0.2">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x14ac:dyDescent="0.2">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x14ac:dyDescent="0.2">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x14ac:dyDescent="0.2">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x14ac:dyDescent="0.2">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x14ac:dyDescent="0.2">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c r="T17" s="16">
        <v>0</v>
      </c>
      <c r="U17" s="16">
        <v>0</v>
      </c>
      <c r="V17" s="16">
        <v>0</v>
      </c>
      <c r="W17" s="16">
        <v>0</v>
      </c>
      <c r="X17" s="16">
        <v>0</v>
      </c>
    </row>
    <row r="18" spans="1:24" ht="25.5" x14ac:dyDescent="0.2">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c r="T18" s="16">
        <v>0</v>
      </c>
      <c r="U18" s="16">
        <v>0</v>
      </c>
      <c r="V18" s="16">
        <v>0</v>
      </c>
      <c r="W18" s="16">
        <v>0</v>
      </c>
      <c r="X18" s="16">
        <v>0</v>
      </c>
    </row>
    <row r="19" spans="1:24" ht="25.5" x14ac:dyDescent="0.2">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x14ac:dyDescent="0.2">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x14ac:dyDescent="0.2">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x14ac:dyDescent="0.2">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x14ac:dyDescent="0.2">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A11" zoomScaleNormal="100" workbookViewId="0">
      <selection activeCell="D16" sqref="D16"/>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46</v>
      </c>
      <c r="B2" s="20" t="str">
        <f>LOOKUP(A2,tareas!A:A,tareas!B:B)</f>
        <v>Realizar el lanzamiento del ciclo #3.</v>
      </c>
      <c r="C2" s="17" t="str">
        <f>LOOKUP(A2,tareas!A:A,tareas!D:D)</f>
        <v>Cada miembro del equipo completó la forma INFO. El equipo llego a un acuerdo con los goles del ciclo 1 y la fecha en que serán entregados los reportes semanales.</v>
      </c>
      <c r="D2" s="17" t="str">
        <f>LOOKUP(A2,tareas!A:A,tareas!D:D)</f>
        <v>Cada miembro del equipo completó la forma INFO. El equipo llego a un acuerdo con los goles del ciclo 1 y la fecha en que serán entregados los reportes semanales.</v>
      </c>
      <c r="E2" s="19">
        <f>LOOKUP(A2,tareas!A:A,tareas!E:E)</f>
        <v>5</v>
      </c>
      <c r="F2" s="15">
        <f>E2/SUM(tiempo!$J$7:'tiempo'!$J$8)</f>
        <v>7.1942446043165464E-2</v>
      </c>
      <c r="G2" s="19">
        <f>LOOKUP(A2,tareas!A:A,tareas!G:G)</f>
        <v>6</v>
      </c>
      <c r="H2" s="18"/>
      <c r="I2" s="16">
        <f>$E$2/5</f>
        <v>1</v>
      </c>
      <c r="J2" s="16">
        <f t="shared" ref="J2:M2" si="0">$E$2/5</f>
        <v>1</v>
      </c>
      <c r="K2" s="16">
        <f t="shared" si="0"/>
        <v>1</v>
      </c>
      <c r="L2" s="16">
        <f t="shared" si="0"/>
        <v>1</v>
      </c>
      <c r="M2" s="16">
        <f t="shared" si="0"/>
        <v>1</v>
      </c>
      <c r="Q2" s="15"/>
    </row>
    <row r="3" spans="1:24" ht="63.75" x14ac:dyDescent="0.2">
      <c r="A3" s="16">
        <v>47</v>
      </c>
      <c r="B3" s="20" t="str">
        <f>LOOKUP(A3,tareas!A:A,tareas!B:B)</f>
        <v>Definir la estrategía de desarrolo del ciclo #3.</v>
      </c>
      <c r="C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E3/SUM(tiempo!$J$7:'tiempo'!$J$8)</f>
        <v>7.1942446043165464E-2</v>
      </c>
      <c r="G3" s="19">
        <f>LOOKUP(A3,tareas!A:A,tareas!G:G)</f>
        <v>6</v>
      </c>
      <c r="H3" s="18"/>
      <c r="I3" s="16">
        <f>$E$3/5</f>
        <v>1</v>
      </c>
      <c r="J3" s="16">
        <f t="shared" ref="J3:M3" si="1">$E$3/5</f>
        <v>1</v>
      </c>
      <c r="K3" s="16">
        <f t="shared" si="1"/>
        <v>1</v>
      </c>
      <c r="L3" s="16">
        <f t="shared" si="1"/>
        <v>1</v>
      </c>
      <c r="M3" s="16">
        <f t="shared" si="1"/>
        <v>1</v>
      </c>
      <c r="Q3" s="15"/>
    </row>
    <row r="4" spans="1:24" ht="38.25" x14ac:dyDescent="0.2">
      <c r="A4" s="16">
        <v>48</v>
      </c>
      <c r="B4" s="20" t="str">
        <f>LOOKUP(A4,tareas!A:A,tareas!B:B)</f>
        <v>Elaborar el plan del ciclo #3.</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E4/SUM(tiempo!$J$7:'tiempo'!$J$8)</f>
        <v>2.8776978417266189E-2</v>
      </c>
      <c r="G4" s="19">
        <f>LOOKUP(A4,tareas!A:A,tareas!G:G)</f>
        <v>6</v>
      </c>
      <c r="H4" s="18"/>
      <c r="L4" s="16">
        <f>E4</f>
        <v>2</v>
      </c>
      <c r="Q4" s="15"/>
    </row>
    <row r="5" spans="1:24" ht="25.5" x14ac:dyDescent="0.2">
      <c r="A5" s="16">
        <v>49</v>
      </c>
      <c r="B5" s="20" t="str">
        <f>LOOKUP(A5,tareas!A:A,tareas!B:B)</f>
        <v>Elaborar el mokcup de la vista para la creación de un proyecto.</v>
      </c>
      <c r="C5" s="17" t="str">
        <f>LOOKUP(A5,tareas!A:A,tareas!D:D)</f>
        <v>Se elaboró el mockup de la vista para la creación de un proyecto.</v>
      </c>
      <c r="D5" s="17" t="str">
        <f>LOOKUP(A5,tareas!A:A,tareas!D:D)</f>
        <v>Se elaboró el mockup de la vista para la creación de un proyecto.</v>
      </c>
      <c r="E5" s="19">
        <f>LOOKUP(A5,tareas!A:A,tareas!E:E)</f>
        <v>2</v>
      </c>
      <c r="F5" s="15">
        <f>E5/SUM(tiempo!$J$7:'tiempo'!$J$8)</f>
        <v>2.8776978417266189E-2</v>
      </c>
      <c r="G5" s="19">
        <f>LOOKUP(A5,tareas!A:A,tareas!G:G)</f>
        <v>6</v>
      </c>
      <c r="H5" s="18"/>
      <c r="K5" s="16">
        <f>E5</f>
        <v>2</v>
      </c>
      <c r="Q5" s="15"/>
    </row>
    <row r="6" spans="1:24" ht="38.25" x14ac:dyDescent="0.2">
      <c r="A6" s="16">
        <v>50</v>
      </c>
      <c r="B6" s="20" t="str">
        <f>LOOKUP(A6,tareas!A:A,tareas!B:B)</f>
        <v>Elaborar el mockup de la vista para la asignación de la disponibilidad de los recursos.</v>
      </c>
      <c r="C6" s="17" t="str">
        <f>LOOKUP(A6,tareas!A:A,tareas!D:D)</f>
        <v>Se elaboró el mockup de la vista para la asignación de la disponibilidad de los recursos.</v>
      </c>
      <c r="D6" s="17" t="str">
        <f>LOOKUP(A6,tareas!A:A,tareas!D:D)</f>
        <v>Se elaboró el mockup de la vista para la asignación de la disponibilidad de los recursos.</v>
      </c>
      <c r="E6" s="19">
        <f>LOOKUP(A6,tareas!A:A,tareas!E:E)</f>
        <v>3</v>
      </c>
      <c r="F6" s="15">
        <f>E6/SUM(tiempo!$J$7:'tiempo'!$J$8)</f>
        <v>4.3165467625899283E-2</v>
      </c>
      <c r="G6" s="19">
        <f>LOOKUP(A6,tareas!A:A,tareas!G:G)</f>
        <v>6</v>
      </c>
      <c r="H6" s="22"/>
      <c r="J6" s="16">
        <f>E6</f>
        <v>3</v>
      </c>
      <c r="Q6" s="15"/>
    </row>
    <row r="7" spans="1:24" ht="25.5" x14ac:dyDescent="0.2">
      <c r="A7" s="16">
        <v>51</v>
      </c>
      <c r="B7" s="20" t="str">
        <f>LOOKUP(A7,tareas!A:A,tareas!B:B)</f>
        <v>Elaborar el mockup de la vista para ver la calendarización de uno o más recursos.</v>
      </c>
      <c r="C7" s="17" t="str">
        <f>LOOKUP(A7,tareas!A:A,tareas!D:D)</f>
        <v>Se elaboró el mockup de la vista para ver la calendarización de uno o más recursos.</v>
      </c>
      <c r="D7" s="17" t="str">
        <f>LOOKUP(A7,tareas!A:A,tareas!D:D)</f>
        <v>Se elaboró el mockup de la vista para ver la calendarización de uno o más recursos.</v>
      </c>
      <c r="E7" s="19">
        <f>LOOKUP(A7,tareas!A:A,tareas!E:E)</f>
        <v>3</v>
      </c>
      <c r="F7" s="15">
        <f>E7/SUM(tiempo!$J$7:'tiempo'!$J$8)</f>
        <v>4.3165467625899283E-2</v>
      </c>
      <c r="G7" s="19">
        <f>LOOKUP(A7,tareas!A:A,tareas!G:G)</f>
        <v>6</v>
      </c>
      <c r="H7" s="21"/>
      <c r="L7" s="16">
        <f>E7</f>
        <v>3</v>
      </c>
      <c r="Q7" s="15"/>
    </row>
    <row r="8" spans="1:24" ht="25.5" x14ac:dyDescent="0.2">
      <c r="A8" s="16">
        <v>52</v>
      </c>
      <c r="B8" s="20" t="str">
        <f>LOOKUP(A8,tareas!A:A,tareas!B:B)</f>
        <v>Crear la agenda para la reunión #4 con el cliente.</v>
      </c>
      <c r="C8" s="17" t="str">
        <f>LOOKUP(A8,tareas!A:A,tareas!D:D)</f>
        <v>Se creó la agenda para la reunión #4 con el cliente.</v>
      </c>
      <c r="D8" s="17" t="str">
        <f>LOOKUP(A8,tareas!A:A,tareas!D:D)</f>
        <v>Se creó la agenda para la reunión #4 con el cliente.</v>
      </c>
      <c r="E8" s="19">
        <f>LOOKUP(A8,tareas!A:A,tareas!E:E)</f>
        <v>0.5</v>
      </c>
      <c r="F8" s="15">
        <f>E8/SUM(tiempo!$J$7:'tiempo'!$J$8)</f>
        <v>7.1942446043165471E-3</v>
      </c>
      <c r="G8" s="19">
        <f>LOOKUP(A8,tareas!A:A,tareas!G:G)</f>
        <v>6</v>
      </c>
      <c r="H8" s="21"/>
      <c r="L8" s="16">
        <f>E8</f>
        <v>0.5</v>
      </c>
      <c r="Q8" s="15"/>
    </row>
    <row r="9" spans="1:24" x14ac:dyDescent="0.2">
      <c r="A9" s="16">
        <v>53</v>
      </c>
      <c r="B9" s="20" t="str">
        <f>LOOKUP(A9,tareas!A:A,tareas!B:B)</f>
        <v>Reunión #4 con el cliente.</v>
      </c>
      <c r="C9" s="17" t="str">
        <f>LOOKUP(A9,tareas!A:A,tareas!D:D)</f>
        <v>Se creó la minuta de la reunión #4 con el cliente.</v>
      </c>
      <c r="D9" s="17" t="str">
        <f>LOOKUP(A9,tareas!A:A,tareas!D:D)</f>
        <v>Se creó la minuta de la reunión #4 con el cliente.</v>
      </c>
      <c r="E9" s="19">
        <f>LOOKUP(A9,tareas!A:A,tareas!E:E)</f>
        <v>2</v>
      </c>
      <c r="F9" s="15">
        <f>E9/SUM(tiempo!$J$7:'tiempo'!$J$8)</f>
        <v>2.8776978417266189E-2</v>
      </c>
      <c r="G9" s="19">
        <f>LOOKUP(A9,tareas!A:A,tareas!G:G)</f>
        <v>6</v>
      </c>
      <c r="H9" s="21"/>
      <c r="I9" s="16">
        <f>$E$9/2</f>
        <v>1</v>
      </c>
      <c r="L9" s="16">
        <f>$E$9/2</f>
        <v>1</v>
      </c>
      <c r="Q9" s="15"/>
    </row>
    <row r="10" spans="1:24" ht="25.5" x14ac:dyDescent="0.2">
      <c r="A10" s="16">
        <v>54</v>
      </c>
      <c r="B10" s="20" t="str">
        <f>LOOKUP(A10,tareas!A:A,tareas!B:B)</f>
        <v>Elaborar el mockup de la vista para ver los eventos o excepciones de los recursos.</v>
      </c>
      <c r="C10" s="17" t="str">
        <f>LOOKUP(A10,tareas!A:A,tareas!D:D)</f>
        <v>Se elaboró el mockup de la vista para ver los eventos o excepciones de los recursos.</v>
      </c>
      <c r="D10" s="17" t="str">
        <f>LOOKUP(A10,tareas!A:A,tareas!D:D)</f>
        <v>Se elaboró el mockup de la vista para ver los eventos o excepciones de los recursos.</v>
      </c>
      <c r="E10" s="19">
        <f>LOOKUP(A10,tareas!A:A,tareas!E:E)</f>
        <v>2</v>
      </c>
      <c r="F10" s="15">
        <f>E10/SUM(tiempo!$J$7:'tiempo'!$J$8)</f>
        <v>2.8776978417266189E-2</v>
      </c>
      <c r="G10" s="19">
        <f>LOOKUP(A10,tareas!A:A,tareas!G:G)</f>
        <v>6</v>
      </c>
      <c r="H10" s="21"/>
      <c r="J10" s="16">
        <f>E10</f>
        <v>2</v>
      </c>
      <c r="Q10" s="15"/>
    </row>
    <row r="11" spans="1:24" ht="25.5" x14ac:dyDescent="0.2">
      <c r="A11" s="16">
        <v>55</v>
      </c>
      <c r="B11" s="20" t="str">
        <f>LOOKUP(A11,tareas!A:A,tareas!B:B)</f>
        <v>Calcular el tiempo de corrida del algoritmo de calendarización.</v>
      </c>
      <c r="C11" s="17" t="str">
        <f>LOOKUP(A11,tareas!A:A,tareas!D:D)</f>
        <v>Se documentó el tiempo de corrida del algoritmo de calendarización.</v>
      </c>
      <c r="D11" s="17" t="str">
        <f>LOOKUP(A11,tareas!A:A,tareas!D:D)</f>
        <v>Se documentó el tiempo de corrida del algoritmo de calendarización.</v>
      </c>
      <c r="E11" s="19">
        <f>LOOKUP(A11,tareas!A:A,tareas!E:E)</f>
        <v>2</v>
      </c>
      <c r="F11" s="15">
        <f>E11/SUM(tiempo!$J$7:'tiempo'!$J$8)</f>
        <v>2.8776978417266189E-2</v>
      </c>
      <c r="G11" s="19">
        <f>LOOKUP(A11,tareas!A:A,tareas!G:G)</f>
        <v>6</v>
      </c>
      <c r="H11" s="21"/>
      <c r="I11" s="16">
        <f>E11</f>
        <v>2</v>
      </c>
      <c r="Q11" s="15"/>
    </row>
    <row r="12" spans="1:24" ht="38.25" x14ac:dyDescent="0.2">
      <c r="A12" s="16">
        <v>56</v>
      </c>
      <c r="B12" s="20" t="str">
        <f>LOOKUP(A12,tareas!A:A,tareas!B:B)</f>
        <v>Elaborar el pseudocódigo del algoritmo de construcción de la estructura de calendarización a partir del archivo CSV.</v>
      </c>
      <c r="C12" s="17" t="str">
        <f>LOOKUP(A12,tareas!A:A,tareas!D:D)</f>
        <v>Se elaboró el pseudocódigo del algoritmo de construcción de la estructura de calendarización a partir del archivo CSV.</v>
      </c>
      <c r="D12" s="17" t="str">
        <f>LOOKUP(A12,tareas!A:A,tareas!D:D)</f>
        <v>Se elaboró el pseudocódigo del algoritmo de construcción de la estructura de calendarización a partir del archivo CSV.</v>
      </c>
      <c r="E12" s="19">
        <f>LOOKUP(A12,tareas!A:A,tareas!E:E)</f>
        <v>4</v>
      </c>
      <c r="F12" s="15">
        <f>E12/SUM(tiempo!$J$7:'tiempo'!$J$8)</f>
        <v>5.7553956834532377E-2</v>
      </c>
      <c r="G12" s="19">
        <f>LOOKUP(A12,tareas!A:A,tareas!G:G)</f>
        <v>6</v>
      </c>
      <c r="J12" s="16">
        <f>$E$12/2</f>
        <v>2</v>
      </c>
      <c r="L12" s="16">
        <f>$E$12/2</f>
        <v>2</v>
      </c>
      <c r="Q12" s="15"/>
    </row>
    <row r="13" spans="1:24" ht="25.5" x14ac:dyDescent="0.2">
      <c r="A13" s="16">
        <v>57</v>
      </c>
      <c r="B13" s="20" t="str">
        <f>LOOKUP(A13,tareas!A:A,tareas!B:B)</f>
        <v>Configurar el ambiente global de desarrollo.</v>
      </c>
      <c r="C13" s="17" t="str">
        <f>LOOKUP(A13,tareas!A:A,tareas!D:D)</f>
        <v>Se elaboró una guía con todos los pasos para la configuración del ambiente global de desarrollo.</v>
      </c>
      <c r="D13" s="17" t="str">
        <f>LOOKUP(A13,tareas!A:A,tareas!D:D)</f>
        <v>Se elaboró una guía con todos los pasos para la configuración del ambiente global de desarrollo.</v>
      </c>
      <c r="E13" s="19">
        <f>LOOKUP(A13,tareas!A:A,tareas!E:E)</f>
        <v>4</v>
      </c>
      <c r="F13" s="15">
        <f>E13/SUM(tiempo!$J$7:'tiempo'!$J$8)</f>
        <v>5.7553956834532377E-2</v>
      </c>
      <c r="G13" s="19">
        <f>LOOKUP(A13,tareas!A:A,tareas!G:G)</f>
        <v>6</v>
      </c>
      <c r="H13" s="21"/>
      <c r="M13" s="16">
        <f>E13</f>
        <v>4</v>
      </c>
      <c r="Q13" s="15"/>
    </row>
    <row r="14" spans="1:24" ht="25.5" x14ac:dyDescent="0.2">
      <c r="A14" s="16">
        <v>58</v>
      </c>
      <c r="B14" s="20" t="str">
        <f>LOOKUP(A14,tareas!A:A,tareas!B:B)</f>
        <v>Configurar el ambiente local de desarrollo.</v>
      </c>
      <c r="C14" s="17" t="str">
        <f>LOOKUP(A14,tareas!A:A,tareas!D:D)</f>
        <v>Cada miembro del equipo configuró su ambiente local de desarrollo.</v>
      </c>
      <c r="D14" s="17" t="str">
        <f>LOOKUP(A14,tareas!A:A,tareas!D:D)</f>
        <v>Cada miembro del equipo configuró su ambiente local de desarrollo.</v>
      </c>
      <c r="E14" s="19">
        <f>LOOKUP(A14,tareas!A:A,tareas!E:E)</f>
        <v>7.5</v>
      </c>
      <c r="F14" s="15">
        <f>E14/SUM(tiempo!$J$7:'tiempo'!$J$8)</f>
        <v>0.1079136690647482</v>
      </c>
      <c r="G14" s="19">
        <f>LOOKUP(A14,tareas!A:A,tareas!G:G)</f>
        <v>7</v>
      </c>
      <c r="H14" s="21"/>
      <c r="I14" s="16">
        <f>$E$14/5</f>
        <v>1.5</v>
      </c>
      <c r="J14" s="16">
        <f t="shared" ref="J14:M14" si="2">$E$14/5</f>
        <v>1.5</v>
      </c>
      <c r="K14" s="16">
        <f t="shared" si="2"/>
        <v>1.5</v>
      </c>
      <c r="L14" s="16">
        <f t="shared" si="2"/>
        <v>1.5</v>
      </c>
      <c r="M14" s="16">
        <f t="shared" si="2"/>
        <v>1.5</v>
      </c>
      <c r="Q14" s="15"/>
    </row>
    <row r="15" spans="1:24" x14ac:dyDescent="0.2">
      <c r="A15" s="16">
        <v>59</v>
      </c>
      <c r="B15" s="20" t="str">
        <f>LOOKUP(A15,tareas!A:A,tareas!B:B)</f>
        <v>Elaborar el plan de calidad.</v>
      </c>
      <c r="C15" s="17">
        <f>LOOKUP(A15,tareas!A:A,tareas!D:D)</f>
        <v>0</v>
      </c>
      <c r="D15" s="17">
        <f>LOOKUP(A15,tareas!A:A,tareas!D:D)</f>
        <v>0</v>
      </c>
      <c r="E15" s="19">
        <f>LOOKUP(A15,tareas!A:A,tareas!E:E)</f>
        <v>4</v>
      </c>
      <c r="F15" s="15">
        <f>E15/SUM(tiempo!$J$7:'tiempo'!$J$8)</f>
        <v>5.7553956834532377E-2</v>
      </c>
      <c r="G15" s="19">
        <f>LOOKUP(A15,tareas!A:A,tareas!G:G)</f>
        <v>7</v>
      </c>
      <c r="H15" s="21"/>
      <c r="K15" s="16">
        <f>E15</f>
        <v>4</v>
      </c>
      <c r="Q15" s="15"/>
    </row>
    <row r="16" spans="1:24" ht="25.5" x14ac:dyDescent="0.2">
      <c r="A16" s="16">
        <v>60</v>
      </c>
      <c r="B16" s="20" t="str">
        <f>LOOKUP(A16,tareas!A:A,tareas!B:B)</f>
        <v>Elaborar la versión final del diagrama de flujo del algoritmo de calendarización.</v>
      </c>
      <c r="C16" s="17" t="str">
        <f>LOOKUP(A16,tareas!A:A,tareas!D:D)</f>
        <v>Se elaboró la versión final del diagrama de flujo del algoritmo de calendarización.</v>
      </c>
      <c r="D16" s="17" t="str">
        <f>LOOKUP(A16,tareas!A:A,tareas!D:D)</f>
        <v>Se elaboró la versión final del diagrama de flujo del algoritmo de calendarización.</v>
      </c>
      <c r="E16" s="19">
        <f>LOOKUP(A16,tareas!A:A,tareas!E:E)</f>
        <v>2</v>
      </c>
      <c r="F16" s="15">
        <f>E16/SUM(tiempo!$J$7:'tiempo'!$J$8)</f>
        <v>2.8776978417266189E-2</v>
      </c>
      <c r="G16" s="19">
        <f>LOOKUP(A16,tareas!A:A,tareas!G:G)</f>
        <v>7</v>
      </c>
      <c r="H16" s="21"/>
      <c r="M16" s="16">
        <f>E16</f>
        <v>2</v>
      </c>
      <c r="Q16" s="15"/>
    </row>
    <row r="17" spans="1:17" ht="25.5" x14ac:dyDescent="0.2">
      <c r="A17" s="16">
        <v>61</v>
      </c>
      <c r="B17" s="20" t="str">
        <f>LOOKUP(A17,tareas!A:A,tareas!B:B)</f>
        <v>Elaborar la versión final del modelo físico de data.</v>
      </c>
      <c r="C17" s="17" t="str">
        <f>LOOKUP(A17,tareas!A:A,tareas!D:D)</f>
        <v>Se elaboró la versión final del modelo físico de data.</v>
      </c>
      <c r="D17" s="17" t="str">
        <f>LOOKUP(A17,tareas!A:A,tareas!D:D)</f>
        <v>Se elaboró la versión final del modelo físico de data.</v>
      </c>
      <c r="E17" s="19">
        <f>LOOKUP(A17,tareas!A:A,tareas!E:E)</f>
        <v>2</v>
      </c>
      <c r="F17" s="15">
        <f>E17/SUM(tiempo!$J$7:'tiempo'!$J$8)</f>
        <v>2.8776978417266189E-2</v>
      </c>
      <c r="G17" s="19">
        <f>LOOKUP(A17,tareas!A:A,tareas!G:G)</f>
        <v>7</v>
      </c>
      <c r="H17" s="21"/>
      <c r="I17" s="16">
        <f>E17</f>
        <v>2</v>
      </c>
      <c r="Q17" s="15"/>
    </row>
    <row r="18" spans="1:17" ht="25.5" x14ac:dyDescent="0.2">
      <c r="A18" s="16">
        <v>62</v>
      </c>
      <c r="B18" s="20" t="str">
        <f>LOOKUP(A18,tareas!A:A,tareas!B:B)</f>
        <v>Elaborar la versión final del diagrama de contexto de la arquitectura.</v>
      </c>
      <c r="C18" s="17" t="str">
        <f>LOOKUP(A18,tareas!A:A,tareas!D:D)</f>
        <v>Se elaboró la versión final del diagrama de contexto de la arquitectura.</v>
      </c>
      <c r="D18" s="17" t="str">
        <f>LOOKUP(A18,tareas!A:A,tareas!D:D)</f>
        <v>Se elaboró la versión final del diagrama de contexto de la arquitectura.</v>
      </c>
      <c r="E18" s="19">
        <f>LOOKUP(A18,tareas!A:A,tareas!E:E)</f>
        <v>3</v>
      </c>
      <c r="F18" s="15">
        <f>E18/SUM(tiempo!$J$7:'tiempo'!$J$8)</f>
        <v>4.3165467625899283E-2</v>
      </c>
      <c r="G18" s="19">
        <f>LOOKUP(A18,tareas!A:A,tareas!G:G)</f>
        <v>7</v>
      </c>
      <c r="H18" s="21"/>
      <c r="J18" s="16">
        <f>E18</f>
        <v>3</v>
      </c>
      <c r="Q18" s="15"/>
    </row>
    <row r="19" spans="1:17" ht="25.5" x14ac:dyDescent="0.2">
      <c r="A19" s="16">
        <v>63</v>
      </c>
      <c r="B19" s="20" t="str">
        <f>LOOKUP(A19,tareas!A:A,tareas!B:B)</f>
        <v>Crear la versión final del documento de arquitectura.</v>
      </c>
      <c r="C19" s="17" t="str">
        <f>LOOKUP(A19,tareas!A:A,tareas!D:D)</f>
        <v>Se creó la versión final del documento de arquitectura.</v>
      </c>
      <c r="D19" s="17" t="str">
        <f>LOOKUP(A19,tareas!A:A,tareas!D:D)</f>
        <v>Se creó la versión final del documento de arquitectura.</v>
      </c>
      <c r="E19" s="19">
        <f>LOOKUP(A19,tareas!A:A,tareas!E:E)</f>
        <v>9</v>
      </c>
      <c r="F19" s="15">
        <f>E19/SUM(tiempo!$J$7:'tiempo'!$J$8)</f>
        <v>0.12949640287769784</v>
      </c>
      <c r="G19" s="19">
        <f>LOOKUP(A19,tareas!A:A,tareas!G:G)</f>
        <v>7</v>
      </c>
      <c r="H19" s="21"/>
      <c r="I19" s="16">
        <f>$E$19/3</f>
        <v>3</v>
      </c>
      <c r="K19" s="16">
        <f>$E$19/3</f>
        <v>3</v>
      </c>
      <c r="M19" s="16">
        <f>$E$19/3</f>
        <v>3</v>
      </c>
      <c r="Q19" s="15"/>
    </row>
    <row r="20" spans="1:17" ht="25.5" x14ac:dyDescent="0.2">
      <c r="A20" s="16">
        <v>64</v>
      </c>
      <c r="B20" s="20" t="str">
        <f>LOOKUP(A20,tareas!A:A,tareas!B:B)</f>
        <v>Crear la agenda para la reunión #5 con el cliente.</v>
      </c>
      <c r="C20" s="17" t="str">
        <f>LOOKUP(A20,tareas!A:A,tareas!D:D)</f>
        <v>Se creó la agenda para la reunión #5 con el cliente.</v>
      </c>
      <c r="D20" s="17" t="str">
        <f>LOOKUP(A20,tareas!A:A,tareas!D:D)</f>
        <v>Se creó la agenda para la reunión #5 con el cliente.</v>
      </c>
      <c r="E20" s="19">
        <f>LOOKUP(A20,tareas!A:A,tareas!E:E)</f>
        <v>0.5</v>
      </c>
      <c r="F20" s="15">
        <f>E20/SUM(tiempo!$J$7:'tiempo'!$J$8)</f>
        <v>7.1942446043165471E-3</v>
      </c>
      <c r="G20" s="19">
        <f>LOOKUP(A20,tareas!A:A,tareas!G:G)</f>
        <v>7</v>
      </c>
      <c r="L20" s="16">
        <f>E20</f>
        <v>0.5</v>
      </c>
      <c r="Q20" s="15"/>
    </row>
    <row r="21" spans="1:17" x14ac:dyDescent="0.2">
      <c r="A21" s="16">
        <v>65</v>
      </c>
      <c r="B21" s="20" t="str">
        <f>LOOKUP(A21,tareas!A:A,tareas!B:B)</f>
        <v>Reunión #5 con el cliente.</v>
      </c>
      <c r="C21" s="17" t="str">
        <f>LOOKUP(A21,tareas!A:A,tareas!D:D)</f>
        <v>Se creó la minuta de la reunión #5 con el cliente.</v>
      </c>
      <c r="D21" s="17" t="str">
        <f>LOOKUP(A21,tareas!A:A,tareas!D:D)</f>
        <v>Se creó la minuta de la reunión #5 con el cliente.</v>
      </c>
      <c r="E21" s="19">
        <f>LOOKUP(A21,tareas!A:A,tareas!E:E)</f>
        <v>2</v>
      </c>
      <c r="F21" s="15">
        <f>E21/SUM(tiempo!$J$7:'tiempo'!$J$8)</f>
        <v>2.8776978417266189E-2</v>
      </c>
      <c r="G21" s="19">
        <f>LOOKUP(A21,tareas!A:A,tareas!G:G)</f>
        <v>7</v>
      </c>
      <c r="I21" s="16">
        <f>$E$21/2</f>
        <v>1</v>
      </c>
      <c r="L21" s="16">
        <f>$E$21/2</f>
        <v>1</v>
      </c>
      <c r="Q21" s="15"/>
    </row>
    <row r="22" spans="1:17" ht="51" x14ac:dyDescent="0.2">
      <c r="A22" s="16">
        <v>66</v>
      </c>
      <c r="B22" s="20" t="str">
        <f>LOOKUP(A22,tareas!A:A,tareas!B:B)</f>
        <v>Elaborar el reporte de cierre del ciclo #3.</v>
      </c>
      <c r="C22" s="17" t="str">
        <f>LOOKUP(A22,tareas!A:A,tareas!D:D)</f>
        <v>Cada miembro del equipo completó la forma PEER. Se creó el reporte del ciclo correspondiente. Se completaron las formas SUMP y SUMQ para el sistema y todos sus componentes.</v>
      </c>
      <c r="D22" s="17" t="str">
        <f>LOOKUP(A22,tareas!A:A,tareas!D:D)</f>
        <v>Cada miembro del equipo completó la forma PEER. Se creó el reporte del ciclo correspondiente. Se completaron las formas SUMP y SUMQ para el sistema y todos sus componentes.</v>
      </c>
      <c r="E22" s="19">
        <f>LOOKUP(A22,tareas!A:A,tareas!E:E)</f>
        <v>5</v>
      </c>
      <c r="F22" s="15">
        <f>E22/SUM(tiempo!$J$7:'tiempo'!$J$8)</f>
        <v>7.1942446043165464E-2</v>
      </c>
      <c r="G22" s="19">
        <f>LOOKUP(A22,tareas!A:A,tareas!G:G)</f>
        <v>7</v>
      </c>
      <c r="I22" s="16">
        <f>$E$22/5</f>
        <v>1</v>
      </c>
      <c r="J22" s="16">
        <f t="shared" ref="J22:M22" si="3">$E$22/5</f>
        <v>1</v>
      </c>
      <c r="K22" s="16">
        <f t="shared" si="3"/>
        <v>1</v>
      </c>
      <c r="L22" s="16">
        <f t="shared" si="3"/>
        <v>1</v>
      </c>
      <c r="M22" s="16">
        <f t="shared" si="3"/>
        <v>1</v>
      </c>
      <c r="Q22" s="15"/>
    </row>
    <row r="23" spans="1:17" x14ac:dyDescent="0.2">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opLeftCell="A22" zoomScaleNormal="100" workbookViewId="0">
      <selection activeCell="M5" sqref="M5"/>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x14ac:dyDescent="0.2">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x14ac:dyDescent="0.2">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 zoomScaleNormal="100" workbookViewId="0">
      <selection activeCell="M8" sqref="M8"/>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x14ac:dyDescent="0.2">
      <c r="A1" s="1" t="s">
        <v>0</v>
      </c>
      <c r="B1" s="1" t="s">
        <v>1</v>
      </c>
      <c r="C1" s="33"/>
      <c r="D1" s="1" t="s">
        <v>3</v>
      </c>
      <c r="E1" s="1" t="s">
        <v>4</v>
      </c>
      <c r="F1" s="33"/>
      <c r="G1" s="1" t="s">
        <v>6</v>
      </c>
      <c r="H1" s="1" t="s">
        <v>7</v>
      </c>
    </row>
    <row r="2" spans="1:8" x14ac:dyDescent="0.2">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x14ac:dyDescent="0.2">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ganancias</vt:lpstr>
      <vt:lpstr>tiempo</vt:lpstr>
      <vt:lpstr>tareas</vt:lpstr>
      <vt:lpstr>1</vt:lpstr>
      <vt:lpstr>2</vt:lpstr>
      <vt:lpstr>3</vt:lpstr>
      <vt:lpstr>1-ganancias</vt:lpstr>
      <vt:lpstr>2-ganancias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2014-11-11T01:55:54Z</dcterms:modified>
</cp:coreProperties>
</file>