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wagner/Documents/GitHub/2025Spring/march_madness_auction/"/>
    </mc:Choice>
  </mc:AlternateContent>
  <xr:revisionPtr revIDLastSave="0" documentId="13_ncr:1_{98544805-0312-9643-A1F9-A309FB931344}" xr6:coauthVersionLast="47" xr6:coauthVersionMax="47" xr10:uidLastSave="{00000000-0000-0000-0000-000000000000}"/>
  <bookViews>
    <workbookView xWindow="0" yWindow="500" windowWidth="28800" windowHeight="16260" xr2:uid="{00000000-000D-0000-FFFF-FFFF00000000}"/>
  </bookViews>
  <sheets>
    <sheet name="Team List " sheetId="11" r:id="rId1"/>
    <sheet name="Payouts " sheetId="14" r:id="rId2"/>
    <sheet name="Owes" sheetId="18" r:id="rId3"/>
    <sheet name="Payout Data" sheetId="3" r:id="rId4"/>
  </sheets>
  <definedNames>
    <definedName name="_xlnm._FilterDatabase" localSheetId="0" hidden="1">'Team List '!$A$1:$A$17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3" l="1"/>
  <c r="C16" i="18"/>
  <c r="B19" i="14"/>
  <c r="C19" i="14"/>
  <c r="C12" i="14"/>
  <c r="B12" i="14"/>
  <c r="J4" i="11"/>
  <c r="K4" i="11" s="1"/>
  <c r="O38" i="11"/>
  <c r="Q38" i="11" s="1"/>
  <c r="C16" i="14"/>
  <c r="C54" i="14"/>
  <c r="C5" i="14"/>
  <c r="C57" i="14"/>
  <c r="C3" i="14"/>
  <c r="C33" i="14"/>
  <c r="C8" i="14"/>
  <c r="C30" i="14"/>
  <c r="C14" i="14"/>
  <c r="C39" i="14"/>
  <c r="C36" i="14"/>
  <c r="C59" i="14"/>
  <c r="C34" i="14"/>
  <c r="C9" i="14"/>
  <c r="C17" i="14"/>
  <c r="C4" i="14"/>
  <c r="C60" i="14"/>
  <c r="C51" i="14"/>
  <c r="C20" i="14"/>
  <c r="C40" i="14"/>
  <c r="C48" i="14"/>
  <c r="C50" i="14"/>
  <c r="C27" i="14"/>
  <c r="C32" i="14"/>
  <c r="C55" i="14"/>
  <c r="C10" i="14"/>
  <c r="C26" i="14"/>
  <c r="C15" i="14"/>
  <c r="C63" i="14"/>
  <c r="C24" i="14"/>
  <c r="C6" i="14"/>
  <c r="C62" i="14"/>
  <c r="C41" i="14"/>
  <c r="C21" i="14"/>
  <c r="C28" i="14"/>
  <c r="C58" i="14"/>
  <c r="C46" i="14"/>
  <c r="C13" i="14"/>
  <c r="C31" i="14"/>
  <c r="C22" i="14"/>
  <c r="C43" i="14"/>
  <c r="C49" i="14"/>
  <c r="C11" i="14"/>
  <c r="C23" i="14"/>
  <c r="C53" i="14"/>
  <c r="C7" i="14"/>
  <c r="C25" i="14"/>
  <c r="C42" i="14"/>
  <c r="C56" i="14"/>
  <c r="C44" i="14"/>
  <c r="C52" i="14"/>
  <c r="C35" i="14"/>
  <c r="C38" i="14"/>
  <c r="C29" i="14"/>
  <c r="C47" i="14"/>
  <c r="C61" i="14"/>
  <c r="C65" i="14"/>
  <c r="C2" i="14"/>
  <c r="C64" i="14"/>
  <c r="C45" i="14"/>
  <c r="C37" i="14"/>
  <c r="A18" i="14"/>
  <c r="C18" i="14"/>
  <c r="A16" i="14"/>
  <c r="A54" i="14"/>
  <c r="A5" i="14"/>
  <c r="A57" i="14"/>
  <c r="A3" i="14"/>
  <c r="A33" i="14"/>
  <c r="A8" i="14"/>
  <c r="A30" i="14"/>
  <c r="A14" i="14"/>
  <c r="A39" i="14"/>
  <c r="A36" i="14"/>
  <c r="A59" i="14"/>
  <c r="A34" i="14"/>
  <c r="A9" i="14"/>
  <c r="A17" i="14"/>
  <c r="A4" i="14"/>
  <c r="A60" i="14"/>
  <c r="A51" i="14"/>
  <c r="A20" i="14"/>
  <c r="A40" i="14"/>
  <c r="A48" i="14"/>
  <c r="A50" i="14"/>
  <c r="A27" i="14"/>
  <c r="A32" i="14"/>
  <c r="A55" i="14"/>
  <c r="A10" i="14"/>
  <c r="A26" i="14"/>
  <c r="A15" i="14"/>
  <c r="A63" i="14"/>
  <c r="A24" i="14"/>
  <c r="A6" i="14"/>
  <c r="A62" i="14"/>
  <c r="A41" i="14"/>
  <c r="A21" i="14"/>
  <c r="A28" i="14"/>
  <c r="A58" i="14"/>
  <c r="A46" i="14"/>
  <c r="A13" i="14"/>
  <c r="A31" i="14"/>
  <c r="A22" i="14"/>
  <c r="A43" i="14"/>
  <c r="A49" i="14"/>
  <c r="A11" i="14"/>
  <c r="A23" i="14"/>
  <c r="A53" i="14"/>
  <c r="A7" i="14"/>
  <c r="A25" i="14"/>
  <c r="A42" i="14"/>
  <c r="A56" i="14"/>
  <c r="A44" i="14"/>
  <c r="A52" i="14"/>
  <c r="A35" i="14"/>
  <c r="A38" i="14"/>
  <c r="A29" i="14"/>
  <c r="A47" i="14"/>
  <c r="A61" i="14"/>
  <c r="A65" i="14"/>
  <c r="A2" i="14"/>
  <c r="A64" i="14"/>
  <c r="A45" i="14"/>
  <c r="A37" i="14"/>
  <c r="B37" i="14"/>
  <c r="B18" i="14"/>
  <c r="B16" i="14"/>
  <c r="B54" i="14"/>
  <c r="B5" i="14"/>
  <c r="B57" i="14"/>
  <c r="B3" i="14"/>
  <c r="B33" i="14"/>
  <c r="B8" i="14"/>
  <c r="B30" i="14"/>
  <c r="B14" i="14"/>
  <c r="B39" i="14"/>
  <c r="B36" i="14"/>
  <c r="B59" i="14"/>
  <c r="B34" i="14"/>
  <c r="B9" i="14"/>
  <c r="B17" i="14"/>
  <c r="B4" i="14"/>
  <c r="B60" i="14"/>
  <c r="B51" i="14"/>
  <c r="B20" i="14"/>
  <c r="B40" i="14"/>
  <c r="B48" i="14"/>
  <c r="B50" i="14"/>
  <c r="B27" i="14"/>
  <c r="B32" i="14"/>
  <c r="B55" i="14"/>
  <c r="B10" i="14"/>
  <c r="B26" i="14"/>
  <c r="B15" i="14"/>
  <c r="B63" i="14"/>
  <c r="B24" i="14"/>
  <c r="B6" i="14"/>
  <c r="B62" i="14"/>
  <c r="B41" i="14"/>
  <c r="B21" i="14"/>
  <c r="B28" i="14"/>
  <c r="B58" i="14"/>
  <c r="B46" i="14"/>
  <c r="B13" i="14"/>
  <c r="B31" i="14"/>
  <c r="B22" i="14"/>
  <c r="B43" i="14"/>
  <c r="B49" i="14"/>
  <c r="B11" i="14"/>
  <c r="B23" i="14"/>
  <c r="B53" i="14"/>
  <c r="B7" i="14"/>
  <c r="B25" i="14"/>
  <c r="B42" i="14"/>
  <c r="B56" i="14"/>
  <c r="B44" i="14"/>
  <c r="B52" i="14"/>
  <c r="B35" i="14"/>
  <c r="B38" i="14"/>
  <c r="B29" i="14"/>
  <c r="B47" i="14"/>
  <c r="B61" i="14"/>
  <c r="B65" i="14"/>
  <c r="B2" i="14"/>
  <c r="B64" i="14"/>
  <c r="B45" i="14"/>
  <c r="O24" i="11"/>
  <c r="Q24" i="11" s="1"/>
  <c r="O25" i="11"/>
  <c r="Q25" i="11" s="1"/>
  <c r="O26" i="11"/>
  <c r="P26" i="11" s="1"/>
  <c r="O27" i="11"/>
  <c r="Q27" i="11" s="1"/>
  <c r="O28" i="11"/>
  <c r="P28" i="11" s="1"/>
  <c r="O29" i="11"/>
  <c r="P29" i="11" s="1"/>
  <c r="O30" i="11"/>
  <c r="P30" i="11" s="1"/>
  <c r="O31" i="11"/>
  <c r="Q31" i="11" s="1"/>
  <c r="O32" i="11"/>
  <c r="Q32" i="11" s="1"/>
  <c r="O33" i="11"/>
  <c r="Q33" i="11" s="1"/>
  <c r="O34" i="11"/>
  <c r="P34" i="11" s="1"/>
  <c r="O35" i="11"/>
  <c r="Q35" i="11" s="1"/>
  <c r="O36" i="11"/>
  <c r="P36" i="11" s="1"/>
  <c r="O37" i="11"/>
  <c r="Q37" i="11" s="1"/>
  <c r="O23" i="11"/>
  <c r="P23" i="11" s="1"/>
  <c r="O5" i="11"/>
  <c r="Q5" i="11" s="1"/>
  <c r="O6" i="11"/>
  <c r="Q6" i="11" s="1"/>
  <c r="O7" i="11"/>
  <c r="P7" i="11" s="1"/>
  <c r="O8" i="11"/>
  <c r="Q8" i="11" s="1"/>
  <c r="O9" i="11"/>
  <c r="Q9" i="11" s="1"/>
  <c r="O10" i="11"/>
  <c r="P10" i="11" s="1"/>
  <c r="O11" i="11"/>
  <c r="Q11" i="11" s="1"/>
  <c r="O12" i="11"/>
  <c r="Q12" i="11" s="1"/>
  <c r="O13" i="11"/>
  <c r="Q13" i="11" s="1"/>
  <c r="O14" i="11"/>
  <c r="Q14" i="11" s="1"/>
  <c r="O15" i="11"/>
  <c r="P15" i="11" s="1"/>
  <c r="O16" i="11"/>
  <c r="Q16" i="11" s="1"/>
  <c r="O17" i="11"/>
  <c r="P17" i="11" s="1"/>
  <c r="O18" i="11"/>
  <c r="P18" i="11" s="1"/>
  <c r="O19" i="11"/>
  <c r="P19" i="11" s="1"/>
  <c r="O4" i="11"/>
  <c r="Q4" i="11" s="1"/>
  <c r="J24" i="11"/>
  <c r="K24" i="11" s="1"/>
  <c r="J25" i="11"/>
  <c r="L25" i="11" s="1"/>
  <c r="J26" i="11"/>
  <c r="L26" i="11" s="1"/>
  <c r="J27" i="11"/>
  <c r="K27" i="11" s="1"/>
  <c r="J28" i="11"/>
  <c r="L28" i="11" s="1"/>
  <c r="J29" i="11"/>
  <c r="K29" i="11" s="1"/>
  <c r="J30" i="11"/>
  <c r="K30" i="11" s="1"/>
  <c r="J31" i="11"/>
  <c r="L31" i="11" s="1"/>
  <c r="J32" i="11"/>
  <c r="K32" i="11" s="1"/>
  <c r="J33" i="11"/>
  <c r="K33" i="11" s="1"/>
  <c r="J34" i="11"/>
  <c r="L34" i="11" s="1"/>
  <c r="J35" i="11"/>
  <c r="K35" i="11" s="1"/>
  <c r="J36" i="11"/>
  <c r="L36" i="11" s="1"/>
  <c r="J37" i="11"/>
  <c r="L37" i="11" s="1"/>
  <c r="J38" i="11"/>
  <c r="L38" i="11" s="1"/>
  <c r="J23" i="11"/>
  <c r="L23" i="11" s="1"/>
  <c r="J5" i="11"/>
  <c r="K5" i="11" s="1"/>
  <c r="J6" i="11"/>
  <c r="K6" i="11" s="1"/>
  <c r="J7" i="11"/>
  <c r="L7" i="11" s="1"/>
  <c r="J8" i="11"/>
  <c r="K8" i="11" s="1"/>
  <c r="J9" i="11"/>
  <c r="L9" i="11" s="1"/>
  <c r="J10" i="11"/>
  <c r="L10" i="11" s="1"/>
  <c r="J11" i="11"/>
  <c r="K11" i="11" s="1"/>
  <c r="J12" i="11"/>
  <c r="L12" i="11" s="1"/>
  <c r="J13" i="11"/>
  <c r="K13" i="11" s="1"/>
  <c r="J14" i="11"/>
  <c r="K14" i="11" s="1"/>
  <c r="J15" i="11"/>
  <c r="L15" i="11" s="1"/>
  <c r="J16" i="11"/>
  <c r="L16" i="11" s="1"/>
  <c r="J17" i="11"/>
  <c r="K17" i="11" s="1"/>
  <c r="J18" i="11"/>
  <c r="K18" i="11" s="1"/>
  <c r="J19" i="11"/>
  <c r="L19" i="11" s="1"/>
  <c r="C66" i="11"/>
  <c r="B19" i="3" s="1"/>
  <c r="Q30" i="11" l="1"/>
  <c r="P11" i="11"/>
  <c r="C66" i="14"/>
  <c r="B16" i="3"/>
  <c r="P31" i="11"/>
  <c r="L30" i="11"/>
  <c r="P38" i="11"/>
  <c r="P37" i="11"/>
  <c r="P32" i="11"/>
  <c r="P24" i="11"/>
  <c r="Q29" i="11"/>
  <c r="Q26" i="11"/>
  <c r="Q10" i="11"/>
  <c r="K26" i="11"/>
  <c r="K38" i="11"/>
  <c r="P13" i="11"/>
  <c r="Q19" i="11"/>
  <c r="Q7" i="11"/>
  <c r="P9" i="11"/>
  <c r="Q15" i="11"/>
  <c r="L29" i="11"/>
  <c r="L24" i="11"/>
  <c r="K34" i="11"/>
  <c r="P27" i="11"/>
  <c r="Q18" i="11"/>
  <c r="Q28" i="11"/>
  <c r="P8" i="11"/>
  <c r="P14" i="11"/>
  <c r="K25" i="11"/>
  <c r="P33" i="11"/>
  <c r="P16" i="11"/>
  <c r="P25" i="11"/>
  <c r="Q36" i="11"/>
  <c r="K37" i="11"/>
  <c r="K31" i="11"/>
  <c r="L32" i="11"/>
  <c r="P5" i="11"/>
  <c r="P12" i="11"/>
  <c r="Q17" i="11"/>
  <c r="Q34" i="11"/>
  <c r="K10" i="11"/>
  <c r="K36" i="11"/>
  <c r="L27" i="11"/>
  <c r="L33" i="11"/>
  <c r="K28" i="11"/>
  <c r="P6" i="11"/>
  <c r="L35" i="11"/>
  <c r="P35" i="11"/>
  <c r="K9" i="11"/>
  <c r="B18" i="3"/>
  <c r="B15" i="3"/>
  <c r="K40" i="14" s="1"/>
  <c r="B17" i="3"/>
  <c r="B20" i="3"/>
  <c r="K8" i="14"/>
  <c r="K57" i="14"/>
  <c r="L18" i="11"/>
  <c r="L17" i="11"/>
  <c r="L5" i="11"/>
  <c r="L13" i="11"/>
  <c r="K61" i="14"/>
  <c r="K58" i="14"/>
  <c r="K12" i="14"/>
  <c r="K9" i="14"/>
  <c r="K65" i="14"/>
  <c r="K53" i="14"/>
  <c r="K17" i="14"/>
  <c r="K63" i="14"/>
  <c r="K37" i="14"/>
  <c r="K15" i="14"/>
  <c r="K11" i="14"/>
  <c r="K46" i="14"/>
  <c r="K48" i="14"/>
  <c r="K25" i="14"/>
  <c r="K55" i="14"/>
  <c r="K2" i="14"/>
  <c r="K29" i="14"/>
  <c r="K49" i="14"/>
  <c r="K21" i="14"/>
  <c r="K10" i="14"/>
  <c r="K59" i="14"/>
  <c r="K64" i="14"/>
  <c r="K28" i="14"/>
  <c r="P4" i="11"/>
  <c r="K15" i="11"/>
  <c r="L14" i="11"/>
  <c r="L6" i="11"/>
  <c r="L11" i="11"/>
  <c r="K19" i="11"/>
  <c r="K7" i="11"/>
  <c r="Q23" i="11"/>
  <c r="K23" i="11"/>
  <c r="L8" i="11"/>
  <c r="K16" i="11"/>
  <c r="K12" i="11"/>
  <c r="L4" i="11"/>
  <c r="K43" i="14" l="1"/>
  <c r="K13" i="14"/>
  <c r="K35" i="14"/>
  <c r="K52" i="14"/>
  <c r="K6" i="14"/>
  <c r="K51" i="14"/>
  <c r="K5" i="14"/>
  <c r="K41" i="14"/>
  <c r="K7" i="14"/>
  <c r="K30" i="14"/>
  <c r="K20" i="14"/>
  <c r="K62" i="14"/>
  <c r="K44" i="14"/>
  <c r="K33" i="14"/>
  <c r="K50" i="14"/>
  <c r="K36" i="14"/>
  <c r="K54" i="14"/>
  <c r="K22" i="14"/>
  <c r="K38" i="14"/>
  <c r="K60" i="14"/>
  <c r="K56" i="14"/>
  <c r="K16" i="14"/>
  <c r="K42" i="14"/>
  <c r="K4" i="14"/>
  <c r="K19" i="14"/>
  <c r="K32" i="14"/>
  <c r="K24" i="14"/>
  <c r="B21" i="3"/>
  <c r="K23" i="14"/>
  <c r="K3" i="14"/>
  <c r="K45" i="14"/>
  <c r="K14" i="14"/>
  <c r="K47" i="14"/>
  <c r="K31" i="14"/>
  <c r="K26" i="14"/>
  <c r="K27" i="14"/>
  <c r="K34" i="14"/>
  <c r="K39" i="14" l="1"/>
  <c r="E2" i="3"/>
  <c r="D3" i="3"/>
  <c r="D4" i="3"/>
  <c r="D5" i="3"/>
  <c r="D6" i="3"/>
  <c r="D7" i="3"/>
  <c r="D2" i="3"/>
  <c r="D8" i="3" s="1"/>
  <c r="E4" i="3" l="1"/>
  <c r="E5" i="3"/>
  <c r="E6" i="3"/>
  <c r="D10" i="3"/>
  <c r="E3" i="3"/>
  <c r="E7" i="3"/>
  <c r="K18" i="14" l="1"/>
  <c r="K66" i="14" s="1"/>
  <c r="G3" i="3"/>
  <c r="G2" i="3"/>
  <c r="G4" i="3"/>
  <c r="G6" i="3"/>
  <c r="G7" i="3"/>
  <c r="G5" i="3"/>
  <c r="G8" i="3" l="1"/>
</calcChain>
</file>

<file path=xl/sharedStrings.xml><?xml version="1.0" encoding="utf-8"?>
<sst xmlns="http://schemas.openxmlformats.org/spreadsheetml/2006/main" count="206" uniqueCount="114">
  <si>
    <t>East</t>
  </si>
  <si>
    <t>South</t>
  </si>
  <si>
    <t>Gonzaga</t>
  </si>
  <si>
    <t>West</t>
  </si>
  <si>
    <t>Midwest</t>
  </si>
  <si>
    <t>Tennessee</t>
  </si>
  <si>
    <t>Michigan</t>
  </si>
  <si>
    <t>Texas Tech</t>
  </si>
  <si>
    <t>Purdue</t>
  </si>
  <si>
    <t>Houston</t>
  </si>
  <si>
    <t>Kansas</t>
  </si>
  <si>
    <t>Wisconsin</t>
  </si>
  <si>
    <t>Maryland</t>
  </si>
  <si>
    <t>Florida</t>
  </si>
  <si>
    <t>Oklahoma</t>
  </si>
  <si>
    <t>Oregon</t>
  </si>
  <si>
    <t>Baylor</t>
  </si>
  <si>
    <t>Liberty</t>
  </si>
  <si>
    <t>Round</t>
  </si>
  <si>
    <t>Payout</t>
  </si>
  <si>
    <t>Round of 64</t>
  </si>
  <si>
    <t>Round of 32</t>
  </si>
  <si>
    <t>Sweet 16</t>
  </si>
  <si>
    <t>Elite 8</t>
  </si>
  <si>
    <t>Final Four</t>
  </si>
  <si>
    <t>Championship</t>
  </si>
  <si>
    <t>Games</t>
  </si>
  <si>
    <t>Total Round Payout</t>
  </si>
  <si>
    <t>Payout % Ignoring Loss</t>
  </si>
  <si>
    <t>Total Round Payout Ignoring Loss</t>
  </si>
  <si>
    <t>Biggest Loss</t>
  </si>
  <si>
    <t>Total</t>
  </si>
  <si>
    <t>Total from games</t>
  </si>
  <si>
    <t>Team</t>
  </si>
  <si>
    <t>Illinois</t>
  </si>
  <si>
    <t>Alabama</t>
  </si>
  <si>
    <t>Creighton</t>
  </si>
  <si>
    <t>Arkansas</t>
  </si>
  <si>
    <t>Clemson</t>
  </si>
  <si>
    <t>Missouri</t>
  </si>
  <si>
    <t>Drake</t>
  </si>
  <si>
    <t>Grand Canyon</t>
  </si>
  <si>
    <t>Buyer</t>
  </si>
  <si>
    <t>Price</t>
  </si>
  <si>
    <t>Seed</t>
  </si>
  <si>
    <t>Payout From Round</t>
  </si>
  <si>
    <t>Region Seed</t>
  </si>
  <si>
    <t>Owed</t>
  </si>
  <si>
    <t>Paid? (y/n)</t>
  </si>
  <si>
    <t>R32 Win?</t>
  </si>
  <si>
    <t>R16 Win?</t>
  </si>
  <si>
    <t>R8 Win?</t>
  </si>
  <si>
    <t>R4 Win?</t>
  </si>
  <si>
    <t>Champ?</t>
  </si>
  <si>
    <t>R64 Win? (y/n)</t>
  </si>
  <si>
    <t>UCLA</t>
  </si>
  <si>
    <t>VCU</t>
  </si>
  <si>
    <t>Arizona</t>
  </si>
  <si>
    <t>Texas A&amp;M</t>
  </si>
  <si>
    <t>Auburn</t>
  </si>
  <si>
    <t>Marquette</t>
  </si>
  <si>
    <t>Duke</t>
  </si>
  <si>
    <t>Kentucky</t>
  </si>
  <si>
    <t>Memphis</t>
  </si>
  <si>
    <t>St. John's</t>
  </si>
  <si>
    <t>UNC Wilmington</t>
  </si>
  <si>
    <t>Omaha</t>
  </si>
  <si>
    <t>Ole Miss</t>
  </si>
  <si>
    <t>Louisville</t>
  </si>
  <si>
    <t>New Mexico</t>
  </si>
  <si>
    <t>UC San Diego</t>
  </si>
  <si>
    <t>Yale</t>
  </si>
  <si>
    <t>Lipscomb</t>
  </si>
  <si>
    <t>Bryant</t>
  </si>
  <si>
    <t>Georgia</t>
  </si>
  <si>
    <t>McNeese</t>
  </si>
  <si>
    <t>High Point</t>
  </si>
  <si>
    <t>Troy</t>
  </si>
  <si>
    <t>Wofford</t>
  </si>
  <si>
    <t>SIU Edwardsville</t>
  </si>
  <si>
    <t>BYU</t>
  </si>
  <si>
    <t>Vanderbilt</t>
  </si>
  <si>
    <t>Akron</t>
  </si>
  <si>
    <t>Montana</t>
  </si>
  <si>
    <t>Robert Morris</t>
  </si>
  <si>
    <t>Joe/Owen/Axel</t>
  </si>
  <si>
    <t>Abe</t>
  </si>
  <si>
    <t>Paley</t>
  </si>
  <si>
    <t>Phil/Noah/Hails</t>
  </si>
  <si>
    <t>Yurman</t>
  </si>
  <si>
    <t>Decker/Cooper</t>
  </si>
  <si>
    <t>Talon/Talan</t>
  </si>
  <si>
    <t>Grayson</t>
  </si>
  <si>
    <t>Sprung/Jack</t>
  </si>
  <si>
    <t>Davies</t>
  </si>
  <si>
    <t>Jeff/Dre</t>
  </si>
  <si>
    <t>Kevin</t>
  </si>
  <si>
    <t>Taylor/Knepper</t>
  </si>
  <si>
    <t>Splitting it 50/50 with Grayson</t>
  </si>
  <si>
    <t>Name</t>
  </si>
  <si>
    <t>Amount Owed</t>
  </si>
  <si>
    <t>Biggest Loss Payout</t>
  </si>
  <si>
    <t>Mount St. Mary's (MD)</t>
  </si>
  <si>
    <t>Saint Mary's (CA)</t>
  </si>
  <si>
    <t>Michigan St.</t>
  </si>
  <si>
    <t>North Carolina</t>
  </si>
  <si>
    <t>Colorado St.</t>
  </si>
  <si>
    <t>Norfolk St.</t>
  </si>
  <si>
    <t>Iowa St.</t>
  </si>
  <si>
    <t>Alabama St.</t>
  </si>
  <si>
    <t>Xavier</t>
  </si>
  <si>
    <t>Mississippi St.</t>
  </si>
  <si>
    <t>UConn</t>
  </si>
  <si>
    <t>Utah 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</si>
</sst>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_(&quot;$&quot;* #,##0.000_);_(&quot;$&quot;* \(#,##0.000\);_(&quot;$&quot;* &quot;-&quot;??_);_(@_)"/>
    <numFmt numFmtId="165" formatCode="_(&quot;$&quot;* #,##0.0000_);_(&quot;$&quot;* \(#,##0.0000\);_(&quot;$&quot;* &quot;-&quot;??_);_(@_)"/>
    <numFmt numFmtId="166" formatCode="&quot;$&quot;#,##0.00"/>
    <numFmt numFmtId="167" formatCode="_(&quot;$&quot;* #,##0_);_(&quot;$&quot;* \(#,##0\);_(&quot;$&quot;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A1529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theme="1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9" fontId="0" fillId="0" borderId="0" xfId="0" applyNumberFormat="1"/>
    <xf numFmtId="10" fontId="0" fillId="0" borderId="0" xfId="0" applyNumberFormat="1"/>
    <xf numFmtId="0" fontId="16" fillId="0" borderId="10" xfId="0" applyFont="1" applyBorder="1"/>
    <xf numFmtId="44" fontId="0" fillId="0" borderId="0" xfId="0" applyNumberFormat="1"/>
    <xf numFmtId="49" fontId="0" fillId="0" borderId="0" xfId="0" applyNumberFormat="1"/>
    <xf numFmtId="0" fontId="18" fillId="0" borderId="0" xfId="0" applyFont="1"/>
    <xf numFmtId="0" fontId="16" fillId="0" borderId="11" xfId="0" applyFont="1" applyBorder="1"/>
    <xf numFmtId="0" fontId="19" fillId="0" borderId="0" xfId="0" applyFont="1"/>
    <xf numFmtId="164" fontId="0" fillId="0" borderId="0" xfId="0" applyNumberFormat="1"/>
    <xf numFmtId="165" fontId="0" fillId="0" borderId="0" xfId="0" applyNumberFormat="1"/>
    <xf numFmtId="0" fontId="13" fillId="33" borderId="12" xfId="0" applyFont="1" applyFill="1" applyBorder="1"/>
    <xf numFmtId="0" fontId="0" fillId="0" borderId="12" xfId="0" applyBorder="1"/>
    <xf numFmtId="0" fontId="16" fillId="0" borderId="0" xfId="0" applyFont="1"/>
    <xf numFmtId="166" fontId="16" fillId="0" borderId="11" xfId="1" applyNumberFormat="1" applyFont="1" applyBorder="1"/>
    <xf numFmtId="166" fontId="0" fillId="0" borderId="0" xfId="1" applyNumberFormat="1" applyFont="1"/>
    <xf numFmtId="166" fontId="16" fillId="0" borderId="11" xfId="0" applyNumberFormat="1" applyFont="1" applyBorder="1"/>
    <xf numFmtId="166" fontId="0" fillId="0" borderId="0" xfId="0" applyNumberFormat="1"/>
    <xf numFmtId="49" fontId="13" fillId="33" borderId="13" xfId="0" applyNumberFormat="1" applyFont="1" applyFill="1" applyBorder="1"/>
    <xf numFmtId="49" fontId="0" fillId="0" borderId="13" xfId="0" applyNumberFormat="1" applyBorder="1"/>
    <xf numFmtId="44" fontId="0" fillId="0" borderId="0" xfId="1" applyFont="1"/>
    <xf numFmtId="166" fontId="0" fillId="0" borderId="0" xfId="1" quotePrefix="1" applyNumberFormat="1" applyFont="1"/>
    <xf numFmtId="167" fontId="0" fillId="0" borderId="0" xfId="1" applyNumberFormat="1" applyFont="1"/>
    <xf numFmtId="167" fontId="16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&quot;$&quot;#,##0.00"/>
    </dxf>
    <dxf>
      <font>
        <b val="0"/>
        <i val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30" formatCode="@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A1529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A1529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A1529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A1529"/>
        <name val="Calibri"/>
        <family val="2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6" formatCode="&quot;$&quot;#,##0.00"/>
    </dxf>
  </dxfs>
  <tableStyles count="0" defaultTableStyle="TableStyleMedium2" defaultPivotStyle="PivotStyleLight16"/>
  <colors>
    <mruColors>
      <color rgb="FF69C982"/>
      <color rgb="FFF46C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B6AA0C-4D8D-294C-8047-0B30476A812B}" name="Table13" displayName="Table13" ref="B1:D66" totalsRowCount="1">
  <autoFilter ref="B1:D65" xr:uid="{CD1680A1-9A83-CA4A-815A-B1F2B50967B2}"/>
  <tableColumns count="3">
    <tableColumn id="1" xr3:uid="{3EE06BBF-F90C-E344-B224-5A9CE3C6FB00}" name="Team"/>
    <tableColumn id="2" xr3:uid="{86057A34-28A6-2640-9CB1-B3CB7F86556F}" name="Price" totalsRowFunction="custom" dataDxfId="24" totalsRowDxfId="0" dataCellStyle="Currency" totalsRowCellStyle="Currency">
      <totalsRowFormula>SUM(Table13[Price])</totalsRowFormula>
    </tableColumn>
    <tableColumn id="3" xr3:uid="{1E0453EF-844B-1540-B3E7-0369E0159E4E}" name="Buyer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A3234C-5EAF-AD4F-BA15-8ED532E6EEFD}" name="Table24" displayName="Table24" ref="I3:L19" totalsRowShown="0" headerRowDxfId="23">
  <autoFilter ref="I3:L19" xr:uid="{CEA6A045-B13F-8442-82B7-F40C4925DC15}"/>
  <tableColumns count="4">
    <tableColumn id="1" xr3:uid="{941AE247-ACC2-354E-8CB2-1F4F1DDBD906}" name="Seed"/>
    <tableColumn id="2" xr3:uid="{A1B5E273-3E80-8040-901D-9EEDA7B104BC}" name="Team" dataDxfId="22">
      <calculatedColumnFormula>VLOOKUP(I4,$A$2:$D$17,2,FALSE)</calculatedColumnFormula>
    </tableColumn>
    <tableColumn id="3" xr3:uid="{F7B51E81-18C7-904F-BEEB-6EC6E5DC9EDE}" name="Price" dataDxfId="21">
      <calculatedColumnFormula>INDEX($C$2:$D$65,MATCH(J4,$B$2:$B$65,0),1)</calculatedColumnFormula>
    </tableColumn>
    <tableColumn id="4" xr3:uid="{1B5F6942-015C-8444-B6B6-1F53ACE3E029}" name="Buyer" dataDxfId="20">
      <calculatedColumnFormula>INDEX($C$2:$D$65,MATCH(J4,$B$2:$B$65,0),2)</calculatedColumnFormula>
    </tableColumn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2A722B7-13FC-3A40-90AC-EA786D3B730E}" name="Table35" displayName="Table35" ref="I22:L38" totalsRowShown="0" headerRowDxfId="19">
  <autoFilter ref="I22:L38" xr:uid="{86F05D76-E7A8-DA41-AAE4-58D874EA5F07}"/>
  <tableColumns count="4">
    <tableColumn id="1" xr3:uid="{18E7C121-6087-1E45-B4F6-31F6AF6D3210}" name="Seed"/>
    <tableColumn id="2" xr3:uid="{B774D9AF-A6EC-0441-9A25-ACEAB87E77C7}" name="Team" dataDxfId="18">
      <calculatedColumnFormula>VLOOKUP(I23,A18:B33,2,FALSE)</calculatedColumnFormula>
    </tableColumn>
    <tableColumn id="3" xr3:uid="{3AC7E405-DA67-D149-B07D-B6E036ABC7D7}" name="Price" dataDxfId="17">
      <calculatedColumnFormula>INDEX($C$2:$D$65,MATCH(J23,$B$2:$B$65,0),1)</calculatedColumnFormula>
    </tableColumn>
    <tableColumn id="4" xr3:uid="{37A292AA-DA33-B543-BAEA-ACC4CA1DF89C}" name="Buyer" dataDxfId="16">
      <calculatedColumnFormula>INDEX($C$2:$D$65,MATCH(J23,$B$2:$B$65,0),2)</calculatedColumnFormula>
    </tableColumn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F914108-AC83-3942-B1A4-76F98FEC1A1F}" name="Table46" displayName="Table46" ref="N3:Q19" totalsRowShown="0" headerRowDxfId="15">
  <autoFilter ref="N3:Q19" xr:uid="{2C6306B6-5E28-5D46-9148-CB6D4B8C15A7}"/>
  <tableColumns count="4">
    <tableColumn id="1" xr3:uid="{48F3EFD7-F9EF-0E43-B1DA-B1EB63E3C4DB}" name="Seed"/>
    <tableColumn id="2" xr3:uid="{6EB58F38-FA0E-9A49-9219-FC0DDF6C7925}" name="Team" dataDxfId="14">
      <calculatedColumnFormula>VLOOKUP(N4,A34:B49,2,FALSE)</calculatedColumnFormula>
    </tableColumn>
    <tableColumn id="3" xr3:uid="{30A9C818-0FED-ED41-9BDF-82CF79F26325}" name="Price" dataDxfId="13">
      <calculatedColumnFormula>INDEX($C$2:$D$65,MATCH(O4,$B$2:$B$65,0),1)</calculatedColumnFormula>
    </tableColumn>
    <tableColumn id="4" xr3:uid="{D808B02F-B63D-0447-926F-8BA08C9B7536}" name="Buyer">
      <calculatedColumnFormula>INDEX($C$2:$D$65,MATCH(O4,$B$2:$B$65,0),2)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4142867-DCEA-BD4F-BFBB-41ACA443D996}" name="Table512" displayName="Table512" ref="N22:Q38" totalsRowShown="0" headerRowDxfId="12">
  <autoFilter ref="N22:Q38" xr:uid="{53C6C9B2-EC57-9C4D-950D-98340898F95C}"/>
  <tableColumns count="4">
    <tableColumn id="1" xr3:uid="{78C5D2C5-B4AE-4A4F-A9C1-E557D0151AFE}" name="Seed"/>
    <tableColumn id="2" xr3:uid="{DE33F874-A052-0349-B1D3-53EF459B6293}" name="Team" dataDxfId="11">
      <calculatedColumnFormula>VLOOKUP(N23,A50:B65,2,FALSE)</calculatedColumnFormula>
    </tableColumn>
    <tableColumn id="3" xr3:uid="{F72A6CAE-3A7B-6642-B235-3315A2EC7071}" name="Price" dataDxfId="10">
      <calculatedColumnFormula>INDEX($C$2:$D$65,MATCH(O23,$B$2:$B$65,0),1)</calculatedColumnFormula>
    </tableColumn>
    <tableColumn id="4" xr3:uid="{0476C125-A67D-7F48-A81F-B4609463D45C}" name="Buyer">
      <calculatedColumnFormula>INDEX($C$2:$D$65,MATCH(O23,$B$2:$B$65,0),2)</calculatedColumnFormula>
    </tableColumn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A4F055C-E96E-3549-AE50-766FDC60AD42}" name="Table17" displayName="Table17" ref="A1:K66" totalsRowCount="1" tableBorderDxfId="9">
  <autoFilter ref="A1:K65" xr:uid="{DA4F055C-E96E-3549-AE50-766FDC60AD42}"/>
  <sortState xmlns:xlrd2="http://schemas.microsoft.com/office/spreadsheetml/2017/richdata2" ref="A2:K65">
    <sortCondition ref="B1:B65"/>
  </sortState>
  <tableColumns count="11">
    <tableColumn id="1" xr3:uid="{0C7A444D-A622-5140-89B3-79BBA949F1E9}" name="Buyer" dataDxfId="8" totalsRowDxfId="7">
      <calculatedColumnFormula>'Team List '!D2</calculatedColumnFormula>
    </tableColumn>
    <tableColumn id="2" xr3:uid="{BA0DB392-B397-0A4E-8FA3-5DDBAF17B5EE}" name="Team">
      <calculatedColumnFormula>'Team List '!B2</calculatedColumnFormula>
    </tableColumn>
    <tableColumn id="3" xr3:uid="{641F8FDA-807F-9747-8E99-1176B3F1582C}" name="Price" totalsRowFunction="custom" dataDxfId="6" totalsRowDxfId="5">
      <calculatedColumnFormula>'Team List '!C2</calculatedColumnFormula>
      <totalsRowFormula>SUM(Table17[Price])</totalsRowFormula>
    </tableColumn>
    <tableColumn id="4" xr3:uid="{A8C2BE2E-684E-E346-95F1-B0AF4F7709E1}" name="Paid? (y/n)"/>
    <tableColumn id="8" xr3:uid="{8E3A034D-E6A3-C441-A350-421BDD489A18}" name="R64 Win? (y/n)"/>
    <tableColumn id="9" xr3:uid="{8842A280-1327-E249-851C-6CAA2E24FD67}" name="R32 Win?"/>
    <tableColumn id="10" xr3:uid="{1D7ADDF2-C95B-2A4F-8610-741607B7D711}" name="R16 Win?"/>
    <tableColumn id="11" xr3:uid="{583B6C43-07A4-4145-8E5A-5EA613E6FF87}" name="R8 Win?"/>
    <tableColumn id="12" xr3:uid="{60D1DF50-DA95-8F4B-83B4-7893E57CD9E1}" name="R4 Win?"/>
    <tableColumn id="13" xr3:uid="{5AA84A22-7CB0-494F-B441-0BE784CF51A5}" name="Champ?"/>
    <tableColumn id="5" xr3:uid="{3A21DD72-6AE8-8745-BCA7-FB4AA68C5A14}" name="Owed" totalsRowFunction="custom" dataDxfId="4" totalsRowDxfId="3" dataCellStyle="Currency">
      <calculatedColumnFormula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calculatedColumnFormula>
      <totalsRowFormula>SUM(Table17[Owed])</totalsRow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91F5D-DE4B-294B-9BEF-BE1A5A14D184}">
  <dimension ref="A1:T66"/>
  <sheetViews>
    <sheetView tabSelected="1" topLeftCell="B3" zoomScale="80" zoomScaleNormal="80" workbookViewId="0">
      <selection activeCell="B43" sqref="B43"/>
    </sheetView>
  </sheetViews>
  <sheetFormatPr baseColWidth="10" defaultRowHeight="15" outlineLevelCol="1" x14ac:dyDescent="0.2"/>
  <cols>
    <col min="1" max="1" width="13.1640625" hidden="1" customWidth="1"/>
    <col min="2" max="2" width="33.1640625" bestFit="1" customWidth="1" outlineLevel="1"/>
    <col min="3" max="3" width="10.83203125" style="15" customWidth="1" outlineLevel="1"/>
    <col min="4" max="4" width="14.33203125" bestFit="1" customWidth="1" outlineLevel="1"/>
    <col min="10" max="10" width="26" customWidth="1"/>
    <col min="12" max="12" width="12.6640625" bestFit="1" customWidth="1"/>
    <col min="15" max="15" width="29" customWidth="1"/>
    <col min="17" max="17" width="12.6640625" bestFit="1" customWidth="1"/>
    <col min="19" max="19" width="12.6640625" bestFit="1" customWidth="1"/>
  </cols>
  <sheetData>
    <row r="1" spans="1:20" ht="15" customHeight="1" thickBot="1" x14ac:dyDescent="0.25">
      <c r="A1" s="11" t="s">
        <v>46</v>
      </c>
      <c r="B1" t="s">
        <v>33</v>
      </c>
      <c r="C1" s="14" t="s">
        <v>43</v>
      </c>
      <c r="D1" s="7" t="s">
        <v>42</v>
      </c>
    </row>
    <row r="2" spans="1:20" ht="15" customHeight="1" x14ac:dyDescent="0.25">
      <c r="A2" s="12">
        <v>1</v>
      </c>
      <c r="B2" t="s">
        <v>13</v>
      </c>
      <c r="C2" s="15">
        <v>142</v>
      </c>
      <c r="D2" t="s">
        <v>86</v>
      </c>
      <c r="J2" s="8" t="s">
        <v>3</v>
      </c>
      <c r="O2" s="8" t="s">
        <v>4</v>
      </c>
    </row>
    <row r="3" spans="1:20" ht="15" customHeight="1" x14ac:dyDescent="0.2">
      <c r="A3" s="12">
        <v>2</v>
      </c>
      <c r="B3" t="s">
        <v>64</v>
      </c>
      <c r="C3" s="15">
        <v>55</v>
      </c>
      <c r="D3" t="s">
        <v>90</v>
      </c>
      <c r="I3" t="s">
        <v>44</v>
      </c>
      <c r="J3" s="3" t="s">
        <v>33</v>
      </c>
      <c r="K3" s="3" t="s">
        <v>43</v>
      </c>
      <c r="L3" s="3" t="s">
        <v>42</v>
      </c>
      <c r="N3" t="s">
        <v>44</v>
      </c>
      <c r="O3" s="3" t="s">
        <v>33</v>
      </c>
      <c r="P3" s="3" t="s">
        <v>43</v>
      </c>
      <c r="Q3" s="3" t="s">
        <v>42</v>
      </c>
    </row>
    <row r="4" spans="1:20" ht="15" customHeight="1" x14ac:dyDescent="0.2">
      <c r="A4" s="12">
        <v>3</v>
      </c>
      <c r="B4" t="s">
        <v>7</v>
      </c>
      <c r="C4" s="15">
        <v>42</v>
      </c>
      <c r="D4" t="s">
        <v>88</v>
      </c>
      <c r="I4">
        <v>1</v>
      </c>
      <c r="J4" s="6" t="str">
        <f t="shared" ref="J4:J19" si="0">VLOOKUP(I4,$A$2:$D$17,2,FALSE)</f>
        <v>Florida</v>
      </c>
      <c r="K4">
        <f t="shared" ref="K4:K19" si="1">INDEX($C$2:$D$65,MATCH(J4,$B$2:$B$65,0),1)</f>
        <v>142</v>
      </c>
      <c r="L4" t="str">
        <f t="shared" ref="L4:L19" si="2">INDEX($C$2:$D$65,MATCH(J4,$B$2:$B$65,0),2)</f>
        <v>Abe</v>
      </c>
      <c r="N4">
        <v>1</v>
      </c>
      <c r="O4" s="6" t="str">
        <f>VLOOKUP(N4,A34:B49,2,FALSE)</f>
        <v>Houston</v>
      </c>
      <c r="P4">
        <f t="shared" ref="P4:P19" si="3">INDEX($C$2:$D$65,MATCH(O4,$B$2:$B$65,0),1)</f>
        <v>105</v>
      </c>
      <c r="Q4" t="str">
        <f t="shared" ref="Q4:Q19" si="4">INDEX($C$2:$D$65,MATCH(O4,$B$2:$B$65,0),2)</f>
        <v>Joe/Owen/Axel</v>
      </c>
      <c r="T4" s="20"/>
    </row>
    <row r="5" spans="1:20" ht="15" customHeight="1" x14ac:dyDescent="0.2">
      <c r="A5" s="12">
        <v>4</v>
      </c>
      <c r="B5" t="s">
        <v>12</v>
      </c>
      <c r="C5" s="15">
        <v>40</v>
      </c>
      <c r="D5" t="s">
        <v>95</v>
      </c>
      <c r="I5">
        <v>2</v>
      </c>
      <c r="J5" s="6" t="str">
        <f t="shared" si="0"/>
        <v>St. John's</v>
      </c>
      <c r="K5">
        <f t="shared" si="1"/>
        <v>55</v>
      </c>
      <c r="L5" t="str">
        <f t="shared" si="2"/>
        <v>Decker/Cooper</v>
      </c>
      <c r="N5">
        <v>2</v>
      </c>
      <c r="O5" s="6" t="str">
        <f t="shared" ref="O5:O19" si="5">VLOOKUP(N5,A35:B50,2,FALSE)</f>
        <v>Tennessee</v>
      </c>
      <c r="P5">
        <f t="shared" si="3"/>
        <v>71</v>
      </c>
      <c r="Q5" t="str">
        <f t="shared" si="4"/>
        <v>Jeff/Dre</v>
      </c>
      <c r="T5" s="20"/>
    </row>
    <row r="6" spans="1:20" ht="15" customHeight="1" x14ac:dyDescent="0.2">
      <c r="A6" s="12">
        <v>5</v>
      </c>
      <c r="B6" t="s">
        <v>63</v>
      </c>
      <c r="C6" s="15">
        <v>33</v>
      </c>
      <c r="D6" t="s">
        <v>91</v>
      </c>
      <c r="I6">
        <v>3</v>
      </c>
      <c r="J6" s="6" t="str">
        <f t="shared" si="0"/>
        <v>Texas Tech</v>
      </c>
      <c r="K6">
        <f t="shared" si="1"/>
        <v>42</v>
      </c>
      <c r="L6" t="str">
        <f t="shared" si="2"/>
        <v>Phil/Noah/Hails</v>
      </c>
      <c r="N6">
        <v>3</v>
      </c>
      <c r="O6" s="6" t="str">
        <f t="shared" si="5"/>
        <v>Kentucky</v>
      </c>
      <c r="P6">
        <f t="shared" si="3"/>
        <v>42</v>
      </c>
      <c r="Q6" t="str">
        <f t="shared" si="4"/>
        <v>Joe/Owen/Axel</v>
      </c>
      <c r="T6" s="20"/>
    </row>
    <row r="7" spans="1:20" ht="15" customHeight="1" x14ac:dyDescent="0.2">
      <c r="A7" s="12">
        <v>6</v>
      </c>
      <c r="B7" t="s">
        <v>39</v>
      </c>
      <c r="C7" s="15">
        <v>31</v>
      </c>
      <c r="D7" t="s">
        <v>97</v>
      </c>
      <c r="I7">
        <v>4</v>
      </c>
      <c r="J7" s="6" t="str">
        <f t="shared" si="0"/>
        <v>Maryland</v>
      </c>
      <c r="K7">
        <f t="shared" si="1"/>
        <v>40</v>
      </c>
      <c r="L7" t="str">
        <f t="shared" si="2"/>
        <v>Jeff/Dre</v>
      </c>
      <c r="N7">
        <v>4</v>
      </c>
      <c r="O7" s="6" t="str">
        <f t="shared" si="5"/>
        <v>Purdue</v>
      </c>
      <c r="P7">
        <f t="shared" si="3"/>
        <v>38</v>
      </c>
      <c r="Q7" t="str">
        <f t="shared" si="4"/>
        <v>Talon/Talan</v>
      </c>
      <c r="T7" s="20"/>
    </row>
    <row r="8" spans="1:20" ht="15" customHeight="1" x14ac:dyDescent="0.2">
      <c r="A8" s="12">
        <v>7</v>
      </c>
      <c r="B8" t="s">
        <v>10</v>
      </c>
      <c r="C8" s="15">
        <v>24</v>
      </c>
      <c r="D8" t="s">
        <v>89</v>
      </c>
      <c r="I8">
        <v>5</v>
      </c>
      <c r="J8" s="6" t="str">
        <f t="shared" si="0"/>
        <v>Memphis</v>
      </c>
      <c r="K8">
        <f t="shared" si="1"/>
        <v>33</v>
      </c>
      <c r="L8" t="str">
        <f t="shared" si="2"/>
        <v>Talon/Talan</v>
      </c>
      <c r="N8">
        <v>5</v>
      </c>
      <c r="O8" s="6" t="str">
        <f t="shared" si="5"/>
        <v>Clemson</v>
      </c>
      <c r="P8">
        <f t="shared" si="3"/>
        <v>45</v>
      </c>
      <c r="Q8" t="str">
        <f t="shared" si="4"/>
        <v>Decker/Cooper</v>
      </c>
      <c r="T8" s="20"/>
    </row>
    <row r="9" spans="1:20" ht="15" customHeight="1" x14ac:dyDescent="0.2">
      <c r="A9" s="12">
        <v>8</v>
      </c>
      <c r="B9" t="s">
        <v>112</v>
      </c>
      <c r="C9" s="15">
        <v>22</v>
      </c>
      <c r="D9" t="s">
        <v>89</v>
      </c>
      <c r="I9">
        <v>6</v>
      </c>
      <c r="J9" s="6" t="str">
        <f t="shared" si="0"/>
        <v>Missouri</v>
      </c>
      <c r="K9">
        <f t="shared" si="1"/>
        <v>31</v>
      </c>
      <c r="L9" t="str">
        <f t="shared" si="2"/>
        <v>Taylor/Knepper</v>
      </c>
      <c r="N9">
        <v>6</v>
      </c>
      <c r="O9" s="6" t="str">
        <f t="shared" si="5"/>
        <v>Illinois</v>
      </c>
      <c r="P9">
        <f t="shared" si="3"/>
        <v>25</v>
      </c>
      <c r="Q9" t="str">
        <f t="shared" si="4"/>
        <v>Paley</v>
      </c>
      <c r="T9" s="20"/>
    </row>
    <row r="10" spans="1:20" ht="15" customHeight="1" x14ac:dyDescent="0.2">
      <c r="A10" s="12">
        <v>9</v>
      </c>
      <c r="B10" t="s">
        <v>14</v>
      </c>
      <c r="C10" s="15">
        <v>13</v>
      </c>
      <c r="D10" t="s">
        <v>90</v>
      </c>
      <c r="I10">
        <v>7</v>
      </c>
      <c r="J10" s="6" t="str">
        <f t="shared" si="0"/>
        <v>Kansas</v>
      </c>
      <c r="K10">
        <f t="shared" si="1"/>
        <v>24</v>
      </c>
      <c r="L10" t="str">
        <f t="shared" si="2"/>
        <v>Yurman</v>
      </c>
      <c r="N10">
        <v>7</v>
      </c>
      <c r="O10" s="6" t="str">
        <f t="shared" si="5"/>
        <v>UCLA</v>
      </c>
      <c r="P10">
        <f t="shared" si="3"/>
        <v>24</v>
      </c>
      <c r="Q10" t="str">
        <f t="shared" si="4"/>
        <v>Joe/Owen/Axel</v>
      </c>
      <c r="T10" s="20"/>
    </row>
    <row r="11" spans="1:20" ht="15" customHeight="1" x14ac:dyDescent="0.2">
      <c r="A11" s="12">
        <v>10</v>
      </c>
      <c r="B11" t="s">
        <v>37</v>
      </c>
      <c r="C11" s="15">
        <v>21</v>
      </c>
      <c r="D11" t="s">
        <v>94</v>
      </c>
      <c r="I11">
        <v>8</v>
      </c>
      <c r="J11" s="6" t="str">
        <f t="shared" si="0"/>
        <v>UConn</v>
      </c>
      <c r="K11">
        <f t="shared" si="1"/>
        <v>22</v>
      </c>
      <c r="L11" t="str">
        <f t="shared" si="2"/>
        <v>Yurman</v>
      </c>
      <c r="N11">
        <v>8</v>
      </c>
      <c r="O11" s="6" t="str">
        <f t="shared" si="5"/>
        <v>Gonzaga</v>
      </c>
      <c r="P11">
        <f t="shared" si="3"/>
        <v>32</v>
      </c>
      <c r="Q11" t="str">
        <f t="shared" si="4"/>
        <v>Sprung/Jack</v>
      </c>
      <c r="T11" s="20"/>
    </row>
    <row r="12" spans="1:20" ht="15" customHeight="1" x14ac:dyDescent="0.2">
      <c r="A12" s="12">
        <v>11</v>
      </c>
      <c r="B12" t="s">
        <v>40</v>
      </c>
      <c r="C12" s="15">
        <v>18</v>
      </c>
      <c r="D12" t="s">
        <v>92</v>
      </c>
      <c r="I12">
        <v>9</v>
      </c>
      <c r="J12" s="6" t="str">
        <f t="shared" si="0"/>
        <v>Oklahoma</v>
      </c>
      <c r="K12">
        <f t="shared" si="1"/>
        <v>13</v>
      </c>
      <c r="L12" t="str">
        <f t="shared" si="2"/>
        <v>Decker/Cooper</v>
      </c>
      <c r="N12">
        <v>9</v>
      </c>
      <c r="O12" s="6" t="str">
        <f t="shared" si="5"/>
        <v>Georgia</v>
      </c>
      <c r="P12">
        <f t="shared" si="3"/>
        <v>22</v>
      </c>
      <c r="Q12" t="str">
        <f t="shared" si="4"/>
        <v>Grayson</v>
      </c>
      <c r="T12" s="20"/>
    </row>
    <row r="13" spans="1:20" ht="15" customHeight="1" x14ac:dyDescent="0.2">
      <c r="A13" s="12">
        <v>12</v>
      </c>
      <c r="B13" t="s">
        <v>106</v>
      </c>
      <c r="C13" s="15">
        <v>21</v>
      </c>
      <c r="D13" t="s">
        <v>94</v>
      </c>
      <c r="I13">
        <v>10</v>
      </c>
      <c r="J13" s="6" t="str">
        <f t="shared" si="0"/>
        <v>Arkansas</v>
      </c>
      <c r="K13">
        <f t="shared" si="1"/>
        <v>21</v>
      </c>
      <c r="L13" t="str">
        <f t="shared" si="2"/>
        <v>Davies</v>
      </c>
      <c r="N13">
        <v>10</v>
      </c>
      <c r="O13" s="6" t="str">
        <f t="shared" si="5"/>
        <v>Utah St.</v>
      </c>
      <c r="P13">
        <f t="shared" si="3"/>
        <v>15</v>
      </c>
      <c r="Q13" t="str">
        <f t="shared" si="4"/>
        <v>Phil/Noah/Hails</v>
      </c>
      <c r="T13" s="20"/>
    </row>
    <row r="14" spans="1:20" ht="15" customHeight="1" x14ac:dyDescent="0.2">
      <c r="A14" s="12">
        <v>13</v>
      </c>
      <c r="B14" t="s">
        <v>41</v>
      </c>
      <c r="C14" s="15">
        <v>12</v>
      </c>
      <c r="D14" t="s">
        <v>88</v>
      </c>
      <c r="I14">
        <v>11</v>
      </c>
      <c r="J14" s="6" t="str">
        <f t="shared" si="0"/>
        <v>Drake</v>
      </c>
      <c r="K14">
        <f t="shared" si="1"/>
        <v>18</v>
      </c>
      <c r="L14" t="str">
        <f t="shared" si="2"/>
        <v>Grayson</v>
      </c>
      <c r="N14">
        <v>11</v>
      </c>
      <c r="O14" s="6" t="str">
        <f t="shared" si="5"/>
        <v>Xavier</v>
      </c>
      <c r="P14">
        <f t="shared" si="3"/>
        <v>20</v>
      </c>
      <c r="Q14" t="str">
        <f t="shared" si="4"/>
        <v>Sprung/Jack</v>
      </c>
      <c r="T14" s="20"/>
    </row>
    <row r="15" spans="1:20" ht="15" customHeight="1" x14ac:dyDescent="0.2">
      <c r="A15" s="12">
        <v>14</v>
      </c>
      <c r="B15" t="s">
        <v>65</v>
      </c>
      <c r="C15" s="15">
        <v>9</v>
      </c>
      <c r="D15" t="s">
        <v>94</v>
      </c>
      <c r="I15">
        <v>12</v>
      </c>
      <c r="J15" s="6" t="str">
        <f t="shared" si="0"/>
        <v>Colorado St.</v>
      </c>
      <c r="K15">
        <f t="shared" si="1"/>
        <v>21</v>
      </c>
      <c r="L15" t="str">
        <f t="shared" si="2"/>
        <v>Davies</v>
      </c>
      <c r="N15">
        <v>12</v>
      </c>
      <c r="O15" s="6" t="str">
        <f t="shared" si="5"/>
        <v>McNeese</v>
      </c>
      <c r="P15">
        <f t="shared" si="3"/>
        <v>16</v>
      </c>
      <c r="Q15" t="str">
        <f t="shared" si="4"/>
        <v>Davies</v>
      </c>
      <c r="T15" s="20"/>
    </row>
    <row r="16" spans="1:20" ht="15" customHeight="1" x14ac:dyDescent="0.2">
      <c r="A16" s="12">
        <v>15</v>
      </c>
      <c r="B16" t="s">
        <v>66</v>
      </c>
      <c r="C16" s="15">
        <v>8</v>
      </c>
      <c r="D16" t="s">
        <v>97</v>
      </c>
      <c r="I16">
        <v>13</v>
      </c>
      <c r="J16" s="6" t="str">
        <f t="shared" si="0"/>
        <v>Grand Canyon</v>
      </c>
      <c r="K16">
        <f t="shared" si="1"/>
        <v>12</v>
      </c>
      <c r="L16" t="str">
        <f t="shared" si="2"/>
        <v>Phil/Noah/Hails</v>
      </c>
      <c r="N16">
        <v>13</v>
      </c>
      <c r="O16" s="6" t="str">
        <f t="shared" si="5"/>
        <v>High Point</v>
      </c>
      <c r="P16">
        <f t="shared" si="3"/>
        <v>12</v>
      </c>
      <c r="Q16" t="str">
        <f t="shared" si="4"/>
        <v>Davies</v>
      </c>
      <c r="T16" s="20"/>
    </row>
    <row r="17" spans="1:20" ht="15" customHeight="1" x14ac:dyDescent="0.2">
      <c r="A17" s="12">
        <v>16</v>
      </c>
      <c r="B17" t="s">
        <v>107</v>
      </c>
      <c r="C17" s="15">
        <v>11</v>
      </c>
      <c r="D17" t="s">
        <v>94</v>
      </c>
      <c r="I17">
        <v>14</v>
      </c>
      <c r="J17" s="6" t="str">
        <f t="shared" si="0"/>
        <v>UNC Wilmington</v>
      </c>
      <c r="K17">
        <f t="shared" si="1"/>
        <v>9</v>
      </c>
      <c r="L17" t="str">
        <f t="shared" si="2"/>
        <v>Davies</v>
      </c>
      <c r="N17">
        <v>14</v>
      </c>
      <c r="O17" s="6" t="str">
        <f t="shared" si="5"/>
        <v>Troy</v>
      </c>
      <c r="P17">
        <f t="shared" si="3"/>
        <v>9</v>
      </c>
      <c r="Q17" t="str">
        <f t="shared" si="4"/>
        <v>Phil/Noah/Hails</v>
      </c>
      <c r="T17" s="20"/>
    </row>
    <row r="18" spans="1:20" ht="15" customHeight="1" x14ac:dyDescent="0.2">
      <c r="A18" s="12">
        <v>1</v>
      </c>
      <c r="B18" t="s">
        <v>59</v>
      </c>
      <c r="C18" s="15">
        <v>100</v>
      </c>
      <c r="D18" t="s">
        <v>86</v>
      </c>
      <c r="E18" t="s">
        <v>98</v>
      </c>
      <c r="I18">
        <v>15</v>
      </c>
      <c r="J18" s="6" t="str">
        <f t="shared" si="0"/>
        <v>Omaha</v>
      </c>
      <c r="K18">
        <f t="shared" si="1"/>
        <v>8</v>
      </c>
      <c r="L18" t="str">
        <f t="shared" si="2"/>
        <v>Taylor/Knepper</v>
      </c>
      <c r="N18">
        <v>15</v>
      </c>
      <c r="O18" s="6" t="str">
        <f t="shared" si="5"/>
        <v>Wofford</v>
      </c>
      <c r="P18">
        <f t="shared" si="3"/>
        <v>8</v>
      </c>
      <c r="Q18" t="str">
        <f t="shared" si="4"/>
        <v>Yurman</v>
      </c>
      <c r="T18" s="20"/>
    </row>
    <row r="19" spans="1:20" ht="15" customHeight="1" x14ac:dyDescent="0.2">
      <c r="A19" s="12">
        <v>2</v>
      </c>
      <c r="B19" t="s">
        <v>104</v>
      </c>
      <c r="C19" s="15">
        <v>45</v>
      </c>
      <c r="D19" t="s">
        <v>86</v>
      </c>
      <c r="I19">
        <v>16</v>
      </c>
      <c r="J19" s="6" t="str">
        <f t="shared" si="0"/>
        <v>Norfolk St.</v>
      </c>
      <c r="K19">
        <f t="shared" si="1"/>
        <v>11</v>
      </c>
      <c r="L19" t="str">
        <f t="shared" si="2"/>
        <v>Davies</v>
      </c>
      <c r="N19">
        <v>16</v>
      </c>
      <c r="O19" s="6" t="str">
        <f t="shared" si="5"/>
        <v>SIU Edwardsville</v>
      </c>
      <c r="P19">
        <f t="shared" si="3"/>
        <v>9</v>
      </c>
      <c r="Q19" t="str">
        <f t="shared" si="4"/>
        <v>Jeff/Dre</v>
      </c>
      <c r="T19" s="20"/>
    </row>
    <row r="20" spans="1:20" ht="15" customHeight="1" x14ac:dyDescent="0.2">
      <c r="A20" s="12">
        <v>3</v>
      </c>
      <c r="B20" t="s">
        <v>108</v>
      </c>
      <c r="C20" s="15">
        <v>42</v>
      </c>
      <c r="D20" t="s">
        <v>93</v>
      </c>
      <c r="T20" s="20"/>
    </row>
    <row r="21" spans="1:20" ht="15" customHeight="1" x14ac:dyDescent="0.25">
      <c r="A21" s="12">
        <v>4</v>
      </c>
      <c r="B21" t="s">
        <v>58</v>
      </c>
      <c r="C21" s="15">
        <v>35</v>
      </c>
      <c r="D21" t="s">
        <v>88</v>
      </c>
      <c r="J21" s="8" t="s">
        <v>1</v>
      </c>
      <c r="O21" s="8" t="s">
        <v>0</v>
      </c>
    </row>
    <row r="22" spans="1:20" ht="15" customHeight="1" x14ac:dyDescent="0.2">
      <c r="A22" s="12">
        <v>5</v>
      </c>
      <c r="B22" t="s">
        <v>6</v>
      </c>
      <c r="C22" s="15">
        <v>43</v>
      </c>
      <c r="D22" t="s">
        <v>97</v>
      </c>
      <c r="I22" t="s">
        <v>44</v>
      </c>
      <c r="J22" s="3" t="s">
        <v>33</v>
      </c>
      <c r="K22" s="3" t="s">
        <v>43</v>
      </c>
      <c r="L22" s="3" t="s">
        <v>42</v>
      </c>
      <c r="N22" t="s">
        <v>44</v>
      </c>
      <c r="O22" s="3" t="s">
        <v>33</v>
      </c>
      <c r="P22" s="3" t="s">
        <v>43</v>
      </c>
      <c r="Q22" s="3" t="s">
        <v>42</v>
      </c>
    </row>
    <row r="23" spans="1:20" ht="15" customHeight="1" x14ac:dyDescent="0.2">
      <c r="A23" s="12">
        <v>6</v>
      </c>
      <c r="B23" t="s">
        <v>67</v>
      </c>
      <c r="C23" s="15">
        <v>22</v>
      </c>
      <c r="D23" t="s">
        <v>85</v>
      </c>
      <c r="I23">
        <v>1</v>
      </c>
      <c r="J23" s="6" t="str">
        <f>VLOOKUP(I23,A18:B33,2,FALSE)</f>
        <v>Auburn</v>
      </c>
      <c r="K23">
        <f t="shared" ref="K23:K38" si="6">INDEX($C$2:$D$65,MATCH(J23,$B$2:$B$65,0),1)</f>
        <v>100</v>
      </c>
      <c r="L23" t="str">
        <f t="shared" ref="L23:L38" si="7">INDEX($C$2:$D$65,MATCH(J23,$B$2:$B$65,0),2)</f>
        <v>Abe</v>
      </c>
      <c r="N23">
        <v>1</v>
      </c>
      <c r="O23" s="6" t="str">
        <f>VLOOKUP(N23,A50:B65,2,FALSE)</f>
        <v>Duke</v>
      </c>
      <c r="P23">
        <f t="shared" ref="P23:P38" si="8">INDEX($C$2:$D$65,MATCH(O23,$B$2:$B$65,0),1)</f>
        <v>131</v>
      </c>
      <c r="Q23" t="str">
        <f t="shared" ref="Q23:Q38" si="9">INDEX($C$2:$D$65,MATCH(O23,$B$2:$B$65,0),2)</f>
        <v>Jeff/Dre</v>
      </c>
    </row>
    <row r="24" spans="1:20" ht="15" customHeight="1" x14ac:dyDescent="0.2">
      <c r="A24" s="12">
        <v>7</v>
      </c>
      <c r="B24" t="s">
        <v>60</v>
      </c>
      <c r="C24" s="15">
        <v>20</v>
      </c>
      <c r="D24" t="s">
        <v>96</v>
      </c>
      <c r="I24">
        <v>2</v>
      </c>
      <c r="J24" s="6" t="str">
        <f t="shared" ref="J24:J38" si="10">VLOOKUP(I24,A19:B34,2,FALSE)</f>
        <v>Michigan St.</v>
      </c>
      <c r="K24">
        <f t="shared" si="6"/>
        <v>45</v>
      </c>
      <c r="L24" t="str">
        <f t="shared" si="7"/>
        <v>Abe</v>
      </c>
      <c r="N24">
        <v>2</v>
      </c>
      <c r="O24" s="6" t="str">
        <f t="shared" ref="O24:O37" si="11">VLOOKUP(N24,A51:B66,2,FALSE)</f>
        <v>Alabama</v>
      </c>
      <c r="P24">
        <f t="shared" si="8"/>
        <v>73</v>
      </c>
      <c r="Q24" t="str">
        <f t="shared" si="9"/>
        <v>Davies</v>
      </c>
    </row>
    <row r="25" spans="1:20" ht="15" customHeight="1" x14ac:dyDescent="0.2">
      <c r="A25" s="12">
        <v>8</v>
      </c>
      <c r="B25" t="s">
        <v>68</v>
      </c>
      <c r="C25" s="15">
        <v>19</v>
      </c>
      <c r="D25" t="s">
        <v>94</v>
      </c>
      <c r="I25">
        <v>3</v>
      </c>
      <c r="J25" s="6" t="str">
        <f t="shared" si="10"/>
        <v>Iowa St.</v>
      </c>
      <c r="K25">
        <f t="shared" si="6"/>
        <v>42</v>
      </c>
      <c r="L25" t="str">
        <f t="shared" si="7"/>
        <v>Sprung/Jack</v>
      </c>
      <c r="N25">
        <v>3</v>
      </c>
      <c r="O25" s="6" t="str">
        <f t="shared" si="11"/>
        <v>Wisconsin</v>
      </c>
      <c r="P25">
        <f t="shared" si="8"/>
        <v>45</v>
      </c>
      <c r="Q25" t="str">
        <f t="shared" si="9"/>
        <v>Grayson</v>
      </c>
    </row>
    <row r="26" spans="1:20" ht="15" customHeight="1" x14ac:dyDescent="0.2">
      <c r="A26" s="12">
        <v>9</v>
      </c>
      <c r="B26" t="s">
        <v>36</v>
      </c>
      <c r="C26" s="15">
        <v>16</v>
      </c>
      <c r="D26" t="s">
        <v>94</v>
      </c>
      <c r="I26">
        <v>4</v>
      </c>
      <c r="J26" s="6" t="str">
        <f t="shared" si="10"/>
        <v>Texas A&amp;M</v>
      </c>
      <c r="K26">
        <f t="shared" si="6"/>
        <v>35</v>
      </c>
      <c r="L26" t="str">
        <f t="shared" si="7"/>
        <v>Phil/Noah/Hails</v>
      </c>
      <c r="N26">
        <v>4</v>
      </c>
      <c r="O26" s="6" t="str">
        <f t="shared" si="11"/>
        <v>Arizona</v>
      </c>
      <c r="P26">
        <f t="shared" si="8"/>
        <v>41</v>
      </c>
      <c r="Q26" t="str">
        <f t="shared" si="9"/>
        <v>Jeff/Dre</v>
      </c>
    </row>
    <row r="27" spans="1:20" ht="15" customHeight="1" x14ac:dyDescent="0.2">
      <c r="A27" s="12">
        <v>10</v>
      </c>
      <c r="B27" t="s">
        <v>69</v>
      </c>
      <c r="C27" s="15">
        <v>18</v>
      </c>
      <c r="D27" t="s">
        <v>94</v>
      </c>
      <c r="I27">
        <v>5</v>
      </c>
      <c r="J27" s="6" t="str">
        <f t="shared" si="10"/>
        <v>Michigan</v>
      </c>
      <c r="K27">
        <f t="shared" si="6"/>
        <v>43</v>
      </c>
      <c r="L27" t="str">
        <f t="shared" si="7"/>
        <v>Taylor/Knepper</v>
      </c>
      <c r="N27">
        <v>5</v>
      </c>
      <c r="O27" s="6" t="str">
        <f t="shared" si="11"/>
        <v>Oregon</v>
      </c>
      <c r="P27">
        <f t="shared" si="8"/>
        <v>15</v>
      </c>
      <c r="Q27" t="str">
        <f t="shared" si="9"/>
        <v>Joe/Owen/Axel</v>
      </c>
    </row>
    <row r="28" spans="1:20" ht="15" customHeight="1" x14ac:dyDescent="0.2">
      <c r="A28" s="12">
        <v>11</v>
      </c>
      <c r="B28" t="s">
        <v>105</v>
      </c>
      <c r="C28" s="15">
        <v>27</v>
      </c>
      <c r="D28" t="s">
        <v>90</v>
      </c>
      <c r="I28">
        <v>6</v>
      </c>
      <c r="J28" s="6" t="str">
        <f t="shared" si="10"/>
        <v>Ole Miss</v>
      </c>
      <c r="K28">
        <f t="shared" si="6"/>
        <v>22</v>
      </c>
      <c r="L28" t="str">
        <f t="shared" si="7"/>
        <v>Joe/Owen/Axel</v>
      </c>
      <c r="N28">
        <v>6</v>
      </c>
      <c r="O28" s="6" t="str">
        <f t="shared" si="11"/>
        <v>BYU</v>
      </c>
      <c r="P28">
        <f t="shared" si="8"/>
        <v>27</v>
      </c>
      <c r="Q28" t="str">
        <f t="shared" si="9"/>
        <v>Davies</v>
      </c>
    </row>
    <row r="29" spans="1:20" ht="15" customHeight="1" x14ac:dyDescent="0.2">
      <c r="A29" s="12">
        <v>12</v>
      </c>
      <c r="B29" t="s">
        <v>70</v>
      </c>
      <c r="C29" s="15">
        <v>20</v>
      </c>
      <c r="D29" t="s">
        <v>96</v>
      </c>
      <c r="I29">
        <v>7</v>
      </c>
      <c r="J29" s="6" t="str">
        <f t="shared" si="10"/>
        <v>Marquette</v>
      </c>
      <c r="K29">
        <f t="shared" si="6"/>
        <v>20</v>
      </c>
      <c r="L29" t="str">
        <f t="shared" si="7"/>
        <v>Kevin</v>
      </c>
      <c r="N29">
        <v>7</v>
      </c>
      <c r="O29" s="6" t="str">
        <f t="shared" si="11"/>
        <v>Saint Mary's (CA)</v>
      </c>
      <c r="P29">
        <f t="shared" si="8"/>
        <v>22</v>
      </c>
      <c r="Q29" t="str">
        <f t="shared" si="9"/>
        <v>Abe</v>
      </c>
    </row>
    <row r="30" spans="1:20" ht="15" customHeight="1" x14ac:dyDescent="0.2">
      <c r="A30" s="12">
        <v>13</v>
      </c>
      <c r="B30" t="s">
        <v>71</v>
      </c>
      <c r="C30" s="15">
        <v>14</v>
      </c>
      <c r="D30" t="s">
        <v>97</v>
      </c>
      <c r="I30">
        <v>8</v>
      </c>
      <c r="J30" s="6" t="str">
        <f t="shared" si="10"/>
        <v>Louisville</v>
      </c>
      <c r="K30">
        <f t="shared" si="6"/>
        <v>19</v>
      </c>
      <c r="L30" t="str">
        <f t="shared" si="7"/>
        <v>Davies</v>
      </c>
      <c r="N30">
        <v>8</v>
      </c>
      <c r="O30" s="6" t="str">
        <f t="shared" si="11"/>
        <v>Mississippi St.</v>
      </c>
      <c r="P30">
        <f t="shared" si="8"/>
        <v>16</v>
      </c>
      <c r="Q30" t="str">
        <f t="shared" si="9"/>
        <v>Jeff/Dre</v>
      </c>
    </row>
    <row r="31" spans="1:20" ht="15" customHeight="1" x14ac:dyDescent="0.2">
      <c r="A31" s="12">
        <v>14</v>
      </c>
      <c r="B31" t="s">
        <v>72</v>
      </c>
      <c r="C31" s="15">
        <v>12</v>
      </c>
      <c r="D31" t="s">
        <v>89</v>
      </c>
      <c r="I31">
        <v>9</v>
      </c>
      <c r="J31" s="6" t="str">
        <f t="shared" si="10"/>
        <v>Creighton</v>
      </c>
      <c r="K31">
        <f t="shared" si="6"/>
        <v>16</v>
      </c>
      <c r="L31" t="str">
        <f t="shared" si="7"/>
        <v>Davies</v>
      </c>
      <c r="N31">
        <v>9</v>
      </c>
      <c r="O31" s="6" t="str">
        <f t="shared" si="11"/>
        <v>Baylor</v>
      </c>
      <c r="P31">
        <f t="shared" si="8"/>
        <v>18</v>
      </c>
      <c r="Q31" t="str">
        <f t="shared" si="9"/>
        <v>Davies</v>
      </c>
    </row>
    <row r="32" spans="1:20" ht="15" customHeight="1" x14ac:dyDescent="0.2">
      <c r="A32" s="12">
        <v>15</v>
      </c>
      <c r="B32" t="s">
        <v>73</v>
      </c>
      <c r="C32" s="15">
        <v>8</v>
      </c>
      <c r="D32" t="s">
        <v>91</v>
      </c>
      <c r="I32">
        <v>10</v>
      </c>
      <c r="J32" s="6" t="str">
        <f t="shared" si="10"/>
        <v>New Mexico</v>
      </c>
      <c r="K32">
        <f t="shared" si="6"/>
        <v>18</v>
      </c>
      <c r="L32" t="str">
        <f t="shared" si="7"/>
        <v>Davies</v>
      </c>
      <c r="N32">
        <v>10</v>
      </c>
      <c r="O32" s="6" t="str">
        <f t="shared" si="11"/>
        <v>Vanderbilt</v>
      </c>
      <c r="P32">
        <f t="shared" si="8"/>
        <v>17</v>
      </c>
      <c r="Q32" t="str">
        <f t="shared" si="9"/>
        <v>Phil/Noah/Hails</v>
      </c>
    </row>
    <row r="33" spans="1:17" ht="15" customHeight="1" x14ac:dyDescent="0.2">
      <c r="A33" s="12">
        <v>16</v>
      </c>
      <c r="B33" t="s">
        <v>109</v>
      </c>
      <c r="C33" s="15">
        <v>12</v>
      </c>
      <c r="D33" t="s">
        <v>91</v>
      </c>
      <c r="I33">
        <v>11</v>
      </c>
      <c r="J33" s="6" t="str">
        <f t="shared" si="10"/>
        <v>North Carolina</v>
      </c>
      <c r="K33">
        <f t="shared" si="6"/>
        <v>27</v>
      </c>
      <c r="L33" t="str">
        <f t="shared" si="7"/>
        <v>Decker/Cooper</v>
      </c>
      <c r="N33">
        <v>11</v>
      </c>
      <c r="O33" s="6" t="str">
        <f t="shared" si="11"/>
        <v>VCU</v>
      </c>
      <c r="P33">
        <f t="shared" si="8"/>
        <v>25</v>
      </c>
      <c r="Q33" t="str">
        <f t="shared" si="9"/>
        <v>Abe</v>
      </c>
    </row>
    <row r="34" spans="1:17" ht="15" customHeight="1" x14ac:dyDescent="0.2">
      <c r="A34" s="12">
        <v>1</v>
      </c>
      <c r="B34" t="s">
        <v>9</v>
      </c>
      <c r="C34" s="15">
        <v>105</v>
      </c>
      <c r="D34" t="s">
        <v>85</v>
      </c>
      <c r="I34">
        <v>12</v>
      </c>
      <c r="J34" s="6" t="str">
        <f t="shared" si="10"/>
        <v>UC San Diego</v>
      </c>
      <c r="K34">
        <f t="shared" si="6"/>
        <v>20</v>
      </c>
      <c r="L34" t="str">
        <f t="shared" si="7"/>
        <v>Kevin</v>
      </c>
      <c r="N34">
        <v>12</v>
      </c>
      <c r="O34" s="6" t="str">
        <f t="shared" si="11"/>
        <v>Liberty</v>
      </c>
      <c r="P34">
        <f t="shared" si="8"/>
        <v>15</v>
      </c>
      <c r="Q34" t="str">
        <f t="shared" si="9"/>
        <v>Jeff/Dre</v>
      </c>
    </row>
    <row r="35" spans="1:17" ht="15" customHeight="1" x14ac:dyDescent="0.2">
      <c r="A35" s="12">
        <v>2</v>
      </c>
      <c r="B35" t="s">
        <v>5</v>
      </c>
      <c r="C35" s="21">
        <v>71</v>
      </c>
      <c r="D35" t="s">
        <v>95</v>
      </c>
      <c r="I35">
        <v>13</v>
      </c>
      <c r="J35" s="6" t="str">
        <f t="shared" si="10"/>
        <v>Yale</v>
      </c>
      <c r="K35">
        <f t="shared" si="6"/>
        <v>14</v>
      </c>
      <c r="L35" t="str">
        <f t="shared" si="7"/>
        <v>Taylor/Knepper</v>
      </c>
      <c r="N35">
        <v>13</v>
      </c>
      <c r="O35" s="6" t="str">
        <f t="shared" si="11"/>
        <v>Akron</v>
      </c>
      <c r="P35">
        <f t="shared" si="8"/>
        <v>12</v>
      </c>
      <c r="Q35" t="str">
        <f t="shared" si="9"/>
        <v>Davies</v>
      </c>
    </row>
    <row r="36" spans="1:17" ht="15" customHeight="1" x14ac:dyDescent="0.2">
      <c r="A36" s="12">
        <v>3</v>
      </c>
      <c r="B36" t="s">
        <v>62</v>
      </c>
      <c r="C36" s="15">
        <v>42</v>
      </c>
      <c r="D36" t="s">
        <v>85</v>
      </c>
      <c r="I36">
        <v>14</v>
      </c>
      <c r="J36" s="6" t="str">
        <f t="shared" si="10"/>
        <v>Lipscomb</v>
      </c>
      <c r="K36">
        <f t="shared" si="6"/>
        <v>12</v>
      </c>
      <c r="L36" t="str">
        <f t="shared" si="7"/>
        <v>Yurman</v>
      </c>
      <c r="N36">
        <v>14</v>
      </c>
      <c r="O36" s="6" t="str">
        <f t="shared" si="11"/>
        <v>Montana</v>
      </c>
      <c r="P36">
        <f t="shared" si="8"/>
        <v>8</v>
      </c>
      <c r="Q36" t="str">
        <f t="shared" si="9"/>
        <v>Sprung/Jack</v>
      </c>
    </row>
    <row r="37" spans="1:17" ht="15" customHeight="1" x14ac:dyDescent="0.2">
      <c r="A37" s="12">
        <v>4</v>
      </c>
      <c r="B37" t="s">
        <v>8</v>
      </c>
      <c r="C37" s="15">
        <v>38</v>
      </c>
      <c r="D37" t="s">
        <v>91</v>
      </c>
      <c r="I37">
        <v>15</v>
      </c>
      <c r="J37" s="6" t="str">
        <f t="shared" si="10"/>
        <v>Bryant</v>
      </c>
      <c r="K37">
        <f t="shared" si="6"/>
        <v>8</v>
      </c>
      <c r="L37" t="str">
        <f t="shared" si="7"/>
        <v>Talon/Talan</v>
      </c>
      <c r="N37">
        <v>15</v>
      </c>
      <c r="O37" s="6" t="str">
        <f t="shared" si="11"/>
        <v>Robert Morris</v>
      </c>
      <c r="P37">
        <f t="shared" si="8"/>
        <v>12</v>
      </c>
      <c r="Q37" t="str">
        <f t="shared" si="9"/>
        <v>Jeff/Dre</v>
      </c>
    </row>
    <row r="38" spans="1:17" ht="15" customHeight="1" x14ac:dyDescent="0.2">
      <c r="A38" s="12">
        <v>5</v>
      </c>
      <c r="B38" t="s">
        <v>38</v>
      </c>
      <c r="C38" s="15">
        <v>45</v>
      </c>
      <c r="D38" t="s">
        <v>90</v>
      </c>
      <c r="I38">
        <v>16</v>
      </c>
      <c r="J38" s="6" t="str">
        <f t="shared" si="10"/>
        <v>Alabama St.</v>
      </c>
      <c r="K38">
        <f t="shared" si="6"/>
        <v>12</v>
      </c>
      <c r="L38" t="str">
        <f t="shared" si="7"/>
        <v>Talon/Talan</v>
      </c>
      <c r="N38">
        <v>16</v>
      </c>
      <c r="O38" s="6" t="str">
        <f>VLOOKUP(N38,A65:B80,2,FALSE)</f>
        <v>Mount St. Mary's (MD)</v>
      </c>
      <c r="P38">
        <f t="shared" si="8"/>
        <v>10</v>
      </c>
      <c r="Q38" t="str">
        <f t="shared" si="9"/>
        <v>Sprung/Jack</v>
      </c>
    </row>
    <row r="39" spans="1:17" ht="15" customHeight="1" x14ac:dyDescent="0.2">
      <c r="A39" s="12">
        <v>6</v>
      </c>
      <c r="B39" t="s">
        <v>34</v>
      </c>
      <c r="C39" s="15">
        <v>25</v>
      </c>
      <c r="D39" t="s">
        <v>87</v>
      </c>
    </row>
    <row r="40" spans="1:17" ht="15" customHeight="1" x14ac:dyDescent="0.2">
      <c r="A40" s="12">
        <v>7</v>
      </c>
      <c r="B40" t="s">
        <v>55</v>
      </c>
      <c r="C40" s="15">
        <v>24</v>
      </c>
      <c r="D40" t="s">
        <v>85</v>
      </c>
    </row>
    <row r="41" spans="1:17" ht="15" customHeight="1" x14ac:dyDescent="0.2">
      <c r="A41" s="12">
        <v>8</v>
      </c>
      <c r="B41" t="s">
        <v>2</v>
      </c>
      <c r="C41" s="15">
        <v>32</v>
      </c>
      <c r="D41" t="s">
        <v>93</v>
      </c>
    </row>
    <row r="42" spans="1:17" ht="15" customHeight="1" x14ac:dyDescent="0.2">
      <c r="A42" s="12">
        <v>9</v>
      </c>
      <c r="B42" t="s">
        <v>74</v>
      </c>
      <c r="C42" s="15">
        <v>22</v>
      </c>
      <c r="D42" t="s">
        <v>92</v>
      </c>
    </row>
    <row r="43" spans="1:17" ht="15" customHeight="1" x14ac:dyDescent="0.2">
      <c r="A43" s="12">
        <v>10</v>
      </c>
      <c r="B43" t="s">
        <v>113</v>
      </c>
      <c r="C43" s="15">
        <v>15</v>
      </c>
      <c r="D43" t="s">
        <v>88</v>
      </c>
    </row>
    <row r="44" spans="1:17" ht="15" customHeight="1" x14ac:dyDescent="0.2">
      <c r="A44" s="12">
        <v>11</v>
      </c>
      <c r="B44" t="s">
        <v>110</v>
      </c>
      <c r="C44" s="15">
        <v>20</v>
      </c>
      <c r="D44" t="s">
        <v>93</v>
      </c>
    </row>
    <row r="45" spans="1:17" ht="15" customHeight="1" x14ac:dyDescent="0.2">
      <c r="A45" s="12">
        <v>12</v>
      </c>
      <c r="B45" t="s">
        <v>75</v>
      </c>
      <c r="C45" s="15">
        <v>16</v>
      </c>
      <c r="D45" t="s">
        <v>94</v>
      </c>
    </row>
    <row r="46" spans="1:17" ht="15" customHeight="1" x14ac:dyDescent="0.2">
      <c r="A46" s="12">
        <v>13</v>
      </c>
      <c r="B46" t="s">
        <v>76</v>
      </c>
      <c r="C46" s="15">
        <v>12</v>
      </c>
      <c r="D46" t="s">
        <v>94</v>
      </c>
    </row>
    <row r="47" spans="1:17" ht="15" customHeight="1" x14ac:dyDescent="0.2">
      <c r="A47" s="12">
        <v>14</v>
      </c>
      <c r="B47" t="s">
        <v>77</v>
      </c>
      <c r="C47" s="15">
        <v>9</v>
      </c>
      <c r="D47" t="s">
        <v>88</v>
      </c>
    </row>
    <row r="48" spans="1:17" ht="15" customHeight="1" x14ac:dyDescent="0.2">
      <c r="A48" s="12">
        <v>15</v>
      </c>
      <c r="B48" t="s">
        <v>78</v>
      </c>
      <c r="C48" s="15">
        <v>8</v>
      </c>
      <c r="D48" t="s">
        <v>89</v>
      </c>
    </row>
    <row r="49" spans="1:4" ht="15" customHeight="1" x14ac:dyDescent="0.2">
      <c r="A49" s="12">
        <v>16</v>
      </c>
      <c r="B49" t="s">
        <v>79</v>
      </c>
      <c r="C49" s="15">
        <v>9</v>
      </c>
      <c r="D49" t="s">
        <v>95</v>
      </c>
    </row>
    <row r="50" spans="1:4" ht="15" customHeight="1" x14ac:dyDescent="0.2">
      <c r="A50" s="12">
        <v>1</v>
      </c>
      <c r="B50" t="s">
        <v>61</v>
      </c>
      <c r="C50" s="15">
        <v>131</v>
      </c>
      <c r="D50" t="s">
        <v>95</v>
      </c>
    </row>
    <row r="51" spans="1:4" ht="15" customHeight="1" x14ac:dyDescent="0.2">
      <c r="A51" s="12">
        <v>2</v>
      </c>
      <c r="B51" t="s">
        <v>35</v>
      </c>
      <c r="C51" s="15">
        <v>73</v>
      </c>
      <c r="D51" t="s">
        <v>94</v>
      </c>
    </row>
    <row r="52" spans="1:4" ht="15" customHeight="1" x14ac:dyDescent="0.2">
      <c r="A52" s="12">
        <v>3</v>
      </c>
      <c r="B52" t="s">
        <v>11</v>
      </c>
      <c r="C52" s="15">
        <v>45</v>
      </c>
      <c r="D52" t="s">
        <v>92</v>
      </c>
    </row>
    <row r="53" spans="1:4" ht="15" customHeight="1" x14ac:dyDescent="0.2">
      <c r="A53" s="12">
        <v>4</v>
      </c>
      <c r="B53" t="s">
        <v>57</v>
      </c>
      <c r="C53" s="15">
        <v>41</v>
      </c>
      <c r="D53" t="s">
        <v>95</v>
      </c>
    </row>
    <row r="54" spans="1:4" ht="15" customHeight="1" x14ac:dyDescent="0.2">
      <c r="A54" s="12">
        <v>5</v>
      </c>
      <c r="B54" t="s">
        <v>15</v>
      </c>
      <c r="C54" s="15">
        <v>15</v>
      </c>
      <c r="D54" t="s">
        <v>85</v>
      </c>
    </row>
    <row r="55" spans="1:4" ht="15" customHeight="1" x14ac:dyDescent="0.2">
      <c r="A55" s="12">
        <v>6</v>
      </c>
      <c r="B55" t="s">
        <v>80</v>
      </c>
      <c r="C55" s="15">
        <v>27</v>
      </c>
      <c r="D55" t="s">
        <v>94</v>
      </c>
    </row>
    <row r="56" spans="1:4" ht="15" customHeight="1" x14ac:dyDescent="0.2">
      <c r="A56" s="12">
        <v>7</v>
      </c>
      <c r="B56" t="s">
        <v>103</v>
      </c>
      <c r="C56" s="15">
        <v>22</v>
      </c>
      <c r="D56" t="s">
        <v>86</v>
      </c>
    </row>
    <row r="57" spans="1:4" ht="15" customHeight="1" x14ac:dyDescent="0.2">
      <c r="A57" s="12">
        <v>8</v>
      </c>
      <c r="B57" t="s">
        <v>111</v>
      </c>
      <c r="C57" s="15">
        <v>16</v>
      </c>
      <c r="D57" t="s">
        <v>95</v>
      </c>
    </row>
    <row r="58" spans="1:4" ht="15" customHeight="1" x14ac:dyDescent="0.2">
      <c r="A58" s="12">
        <v>9</v>
      </c>
      <c r="B58" t="s">
        <v>16</v>
      </c>
      <c r="C58" s="15">
        <v>18</v>
      </c>
      <c r="D58" t="s">
        <v>94</v>
      </c>
    </row>
    <row r="59" spans="1:4" ht="15" customHeight="1" x14ac:dyDescent="0.2">
      <c r="A59" s="12">
        <v>10</v>
      </c>
      <c r="B59" t="s">
        <v>81</v>
      </c>
      <c r="C59" s="15">
        <v>17</v>
      </c>
      <c r="D59" t="s">
        <v>88</v>
      </c>
    </row>
    <row r="60" spans="1:4" ht="15" customHeight="1" x14ac:dyDescent="0.2">
      <c r="A60" s="12">
        <v>11</v>
      </c>
      <c r="B60" t="s">
        <v>56</v>
      </c>
      <c r="C60" s="15">
        <v>25</v>
      </c>
      <c r="D60" t="s">
        <v>86</v>
      </c>
    </row>
    <row r="61" spans="1:4" ht="15" customHeight="1" x14ac:dyDescent="0.2">
      <c r="A61" s="12">
        <v>12</v>
      </c>
      <c r="B61" t="s">
        <v>17</v>
      </c>
      <c r="C61" s="15">
        <v>15</v>
      </c>
      <c r="D61" t="s">
        <v>95</v>
      </c>
    </row>
    <row r="62" spans="1:4" ht="15" customHeight="1" x14ac:dyDescent="0.2">
      <c r="A62" s="12">
        <v>13</v>
      </c>
      <c r="B62" t="s">
        <v>82</v>
      </c>
      <c r="C62" s="15">
        <v>12</v>
      </c>
      <c r="D62" t="s">
        <v>94</v>
      </c>
    </row>
    <row r="63" spans="1:4" ht="15" customHeight="1" x14ac:dyDescent="0.2">
      <c r="A63" s="12">
        <v>14</v>
      </c>
      <c r="B63" t="s">
        <v>83</v>
      </c>
      <c r="C63" s="15">
        <v>8</v>
      </c>
      <c r="D63" t="s">
        <v>93</v>
      </c>
    </row>
    <row r="64" spans="1:4" ht="15" customHeight="1" x14ac:dyDescent="0.2">
      <c r="A64" s="12">
        <v>15</v>
      </c>
      <c r="B64" t="s">
        <v>84</v>
      </c>
      <c r="C64" s="15">
        <v>12</v>
      </c>
      <c r="D64" t="s">
        <v>95</v>
      </c>
    </row>
    <row r="65" spans="1:4" ht="15" customHeight="1" x14ac:dyDescent="0.2">
      <c r="A65" s="12">
        <v>16</v>
      </c>
      <c r="B65" t="s">
        <v>102</v>
      </c>
      <c r="C65" s="15">
        <v>10</v>
      </c>
      <c r="D65" t="s">
        <v>93</v>
      </c>
    </row>
    <row r="66" spans="1:4" ht="15" customHeight="1" x14ac:dyDescent="0.2">
      <c r="C66" s="15">
        <f>SUM(Table13[Price])</f>
        <v>1935</v>
      </c>
    </row>
  </sheetData>
  <autoFilter ref="A1:A17" xr:uid="{E0691F5D-DE4B-294B-9BEF-BE1A5A14D184}"/>
  <pageMargins left="0.7" right="0.7" top="0.75" bottom="0.75" header="0.3" footer="0.3"/>
  <pageSetup orientation="portrait" horizontalDpi="0" verticalDpi="0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7FA0B-B562-824D-896D-CECB41E60006}">
  <dimension ref="A1:P66"/>
  <sheetViews>
    <sheetView workbookViewId="0">
      <selection activeCell="A20" sqref="A20"/>
    </sheetView>
  </sheetViews>
  <sheetFormatPr baseColWidth="10" defaultRowHeight="15" x14ac:dyDescent="0.2"/>
  <cols>
    <col min="1" max="1" width="13" style="5" customWidth="1"/>
    <col min="2" max="2" width="24.5" bestFit="1" customWidth="1"/>
    <col min="3" max="3" width="10.83203125" style="17"/>
    <col min="4" max="4" width="11.83203125" bestFit="1" customWidth="1"/>
    <col min="5" max="5" width="15" bestFit="1" customWidth="1"/>
    <col min="6" max="10" width="10.6640625" customWidth="1"/>
    <col min="11" max="11" width="10.83203125" style="15"/>
    <col min="13" max="13" width="23.33203125" customWidth="1"/>
  </cols>
  <sheetData>
    <row r="1" spans="1:16" ht="16" thickBot="1" x14ac:dyDescent="0.25">
      <c r="A1" s="18" t="s">
        <v>42</v>
      </c>
      <c r="B1" t="s">
        <v>33</v>
      </c>
      <c r="C1" s="16" t="s">
        <v>43</v>
      </c>
      <c r="D1" s="7" t="s">
        <v>48</v>
      </c>
      <c r="E1" s="13" t="s">
        <v>54</v>
      </c>
      <c r="F1" s="13" t="s">
        <v>49</v>
      </c>
      <c r="G1" s="13" t="s">
        <v>50</v>
      </c>
      <c r="H1" s="13" t="s">
        <v>51</v>
      </c>
      <c r="I1" s="13" t="s">
        <v>52</v>
      </c>
      <c r="J1" s="13" t="s">
        <v>53</v>
      </c>
      <c r="K1" s="15" t="s">
        <v>47</v>
      </c>
    </row>
    <row r="2" spans="1:16" x14ac:dyDescent="0.2">
      <c r="A2" s="5" t="str">
        <f>'Team List '!D62</f>
        <v>Davies</v>
      </c>
      <c r="B2" t="str">
        <f>'Team List '!B62</f>
        <v>Akron</v>
      </c>
      <c r="C2" s="17">
        <f>'Team List '!C62</f>
        <v>12</v>
      </c>
      <c r="K2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3" spans="1:16" x14ac:dyDescent="0.2">
      <c r="A3" s="5" t="str">
        <f>'Team List '!D7</f>
        <v>Taylor/Knepper</v>
      </c>
      <c r="B3" t="str">
        <f>'Team List '!B7</f>
        <v>Missouri</v>
      </c>
      <c r="C3" s="17">
        <f>'Team List '!C7</f>
        <v>31</v>
      </c>
      <c r="K3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4" spans="1:16" x14ac:dyDescent="0.2">
      <c r="A4" s="5" t="str">
        <f>'Team List '!D18</f>
        <v>Abe</v>
      </c>
      <c r="B4" t="str">
        <f>'Team List '!B18</f>
        <v>Auburn</v>
      </c>
      <c r="C4" s="17">
        <f>'Team List '!C18</f>
        <v>100</v>
      </c>
      <c r="K4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  <c r="N4" s="4"/>
      <c r="O4" s="4"/>
      <c r="P4" s="9"/>
    </row>
    <row r="5" spans="1:16" x14ac:dyDescent="0.2">
      <c r="A5" s="5" t="str">
        <f>'Team List '!D5</f>
        <v>Jeff/Dre</v>
      </c>
      <c r="B5" t="str">
        <f>'Team List '!B5</f>
        <v>Maryland</v>
      </c>
      <c r="C5" s="17">
        <f>'Team List '!C5</f>
        <v>40</v>
      </c>
      <c r="K5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  <c r="N5" s="10"/>
      <c r="O5" s="4"/>
      <c r="P5" s="9"/>
    </row>
    <row r="6" spans="1:16" x14ac:dyDescent="0.2">
      <c r="A6" s="5" t="str">
        <f>'Team List '!D35</f>
        <v>Jeff/Dre</v>
      </c>
      <c r="B6" t="str">
        <f>'Team List '!B35</f>
        <v>Tennessee</v>
      </c>
      <c r="C6" s="17">
        <f>'Team List '!C35</f>
        <v>71</v>
      </c>
      <c r="K6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  <c r="N6" s="4"/>
      <c r="O6" s="4"/>
    </row>
    <row r="7" spans="1:16" x14ac:dyDescent="0.2">
      <c r="A7" s="5" t="str">
        <f>'Team List '!D50</f>
        <v>Jeff/Dre</v>
      </c>
      <c r="B7" t="str">
        <f>'Team List '!B50</f>
        <v>Duke</v>
      </c>
      <c r="C7" s="17">
        <f>'Team List '!C50</f>
        <v>131</v>
      </c>
      <c r="K7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  <c r="N7" s="4"/>
      <c r="O7" s="4"/>
    </row>
    <row r="8" spans="1:16" x14ac:dyDescent="0.2">
      <c r="A8" s="5" t="str">
        <f>'Team List '!D9</f>
        <v>Yurman</v>
      </c>
      <c r="B8" t="str">
        <f>'Team List '!B9</f>
        <v>UConn</v>
      </c>
      <c r="C8" s="17">
        <f>'Team List '!C9</f>
        <v>22</v>
      </c>
      <c r="K8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  <c r="N8" s="4"/>
      <c r="O8" s="4"/>
    </row>
    <row r="9" spans="1:16" x14ac:dyDescent="0.2">
      <c r="A9" s="5" t="str">
        <f>'Team List '!D16</f>
        <v>Taylor/Knepper</v>
      </c>
      <c r="B9" t="str">
        <f>'Team List '!B16</f>
        <v>Omaha</v>
      </c>
      <c r="C9" s="17">
        <f>'Team List '!C16</f>
        <v>8</v>
      </c>
      <c r="K9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  <c r="N9" s="4"/>
      <c r="O9" s="4"/>
    </row>
    <row r="10" spans="1:16" x14ac:dyDescent="0.2">
      <c r="A10" s="5" t="str">
        <f>'Team List '!D30</f>
        <v>Taylor/Knepper</v>
      </c>
      <c r="B10" t="str">
        <f>'Team List '!B30</f>
        <v>Yale</v>
      </c>
      <c r="C10" s="17">
        <f>'Team List '!C30</f>
        <v>14</v>
      </c>
      <c r="K10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  <c r="N10" s="4"/>
      <c r="O10" s="4"/>
    </row>
    <row r="11" spans="1:16" x14ac:dyDescent="0.2">
      <c r="A11" s="5" t="str">
        <f>'Team List '!D47</f>
        <v>Phil/Noah/Hails</v>
      </c>
      <c r="B11" t="str">
        <f>'Team List '!B47</f>
        <v>Troy</v>
      </c>
      <c r="C11" s="17">
        <f>'Team List '!C47</f>
        <v>9</v>
      </c>
      <c r="K11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  <c r="O11" s="4"/>
    </row>
    <row r="12" spans="1:16" x14ac:dyDescent="0.2">
      <c r="A12" s="5" t="s">
        <v>97</v>
      </c>
      <c r="B12" t="str">
        <f>'Team List '!B22</f>
        <v>Michigan</v>
      </c>
      <c r="C12" s="17">
        <f>'Team List '!C22</f>
        <v>43</v>
      </c>
      <c r="K12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13" spans="1:16" x14ac:dyDescent="0.2">
      <c r="A13" s="5" t="str">
        <f>'Team List '!D42</f>
        <v>Grayson</v>
      </c>
      <c r="B13" t="str">
        <f>'Team List '!B42</f>
        <v>Georgia</v>
      </c>
      <c r="C13" s="17">
        <f>'Team List '!C42</f>
        <v>22</v>
      </c>
      <c r="K13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14" spans="1:16" x14ac:dyDescent="0.2">
      <c r="A14" s="5" t="str">
        <f>'Team List '!D11</f>
        <v>Davies</v>
      </c>
      <c r="B14" t="str">
        <f>'Team List '!B11</f>
        <v>Arkansas</v>
      </c>
      <c r="C14" s="17">
        <f>'Team List '!C11</f>
        <v>21</v>
      </c>
      <c r="K14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15" spans="1:16" x14ac:dyDescent="0.2">
      <c r="A15" s="5" t="str">
        <f>'Team List '!D32</f>
        <v>Talon/Talan</v>
      </c>
      <c r="B15" t="str">
        <f>'Team List '!B32</f>
        <v>Bryant</v>
      </c>
      <c r="C15" s="17">
        <f>'Team List '!C32</f>
        <v>8</v>
      </c>
      <c r="K15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16" spans="1:16" x14ac:dyDescent="0.2">
      <c r="A16" s="5" t="str">
        <f>'Team List '!D3</f>
        <v>Decker/Cooper</v>
      </c>
      <c r="B16" t="str">
        <f>'Team List '!B3</f>
        <v>St. John's</v>
      </c>
      <c r="C16" s="17">
        <f>'Team List '!C3</f>
        <v>55</v>
      </c>
      <c r="K16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17" spans="1:11" x14ac:dyDescent="0.2">
      <c r="A17" s="5" t="str">
        <f>'Team List '!D17</f>
        <v>Davies</v>
      </c>
      <c r="B17" t="str">
        <f>'Team List '!B17</f>
        <v>Norfolk St.</v>
      </c>
      <c r="C17" s="17">
        <f>'Team List '!C17</f>
        <v>11</v>
      </c>
      <c r="K17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18" spans="1:11" x14ac:dyDescent="0.2">
      <c r="A18" s="5" t="str">
        <f>'Team List '!D2</f>
        <v>Abe</v>
      </c>
      <c r="B18" t="str">
        <f>'Team List '!B2</f>
        <v>Florida</v>
      </c>
      <c r="C18" s="17">
        <f>'Team List '!C2</f>
        <v>142</v>
      </c>
      <c r="K18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19" spans="1:11" x14ac:dyDescent="0.2">
      <c r="A19" s="5" t="s">
        <v>85</v>
      </c>
      <c r="B19" t="str">
        <f>'Team List '!B23</f>
        <v>Ole Miss</v>
      </c>
      <c r="C19" s="17">
        <f>'Team List '!C23</f>
        <v>22</v>
      </c>
      <c r="K19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20" spans="1:11" x14ac:dyDescent="0.2">
      <c r="A20" s="5" t="str">
        <f>'Team List '!D21</f>
        <v>Phil/Noah/Hails</v>
      </c>
      <c r="B20" t="str">
        <f>'Team List '!B21</f>
        <v>Texas A&amp;M</v>
      </c>
      <c r="C20" s="17">
        <f>'Team List '!C21</f>
        <v>35</v>
      </c>
      <c r="K20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21" spans="1:11" x14ac:dyDescent="0.2">
      <c r="A21" s="5" t="str">
        <f>'Team List '!D38</f>
        <v>Decker/Cooper</v>
      </c>
      <c r="B21" t="str">
        <f>'Team List '!B38</f>
        <v>Clemson</v>
      </c>
      <c r="C21" s="17">
        <f>'Team List '!C38</f>
        <v>45</v>
      </c>
      <c r="K21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22" spans="1:11" x14ac:dyDescent="0.2">
      <c r="A22" s="5" t="str">
        <f>'Team List '!D44</f>
        <v>Sprung/Jack</v>
      </c>
      <c r="B22" t="str">
        <f>'Team List '!B44</f>
        <v>Xavier</v>
      </c>
      <c r="C22" s="17">
        <f>'Team List '!C44</f>
        <v>20</v>
      </c>
      <c r="K22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23" spans="1:11" x14ac:dyDescent="0.2">
      <c r="A23" s="5" t="str">
        <f>'Team List '!D48</f>
        <v>Yurman</v>
      </c>
      <c r="B23" t="str">
        <f>'Team List '!B48</f>
        <v>Wofford</v>
      </c>
      <c r="C23" s="17">
        <f>'Team List '!C48</f>
        <v>8</v>
      </c>
      <c r="K23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24" spans="1:11" x14ac:dyDescent="0.2">
      <c r="A24" s="5" t="str">
        <f>'Team List '!D34</f>
        <v>Joe/Owen/Axel</v>
      </c>
      <c r="B24" t="str">
        <f>'Team List '!B34</f>
        <v>Houston</v>
      </c>
      <c r="C24" s="17">
        <f>'Team List '!C34</f>
        <v>105</v>
      </c>
      <c r="K24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25" spans="1:11" x14ac:dyDescent="0.2">
      <c r="A25" s="5" t="str">
        <f>'Team List '!D51</f>
        <v>Davies</v>
      </c>
      <c r="B25" t="str">
        <f>'Team List '!B51</f>
        <v>Alabama</v>
      </c>
      <c r="C25" s="17">
        <f>'Team List '!C51</f>
        <v>73</v>
      </c>
      <c r="K25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26" spans="1:11" x14ac:dyDescent="0.2">
      <c r="A26" s="5" t="str">
        <f>'Team List '!D31</f>
        <v>Yurman</v>
      </c>
      <c r="B26" t="str">
        <f>'Team List '!B31</f>
        <v>Lipscomb</v>
      </c>
      <c r="C26" s="17">
        <f>'Team List '!C31</f>
        <v>12</v>
      </c>
      <c r="K26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27" spans="1:11" x14ac:dyDescent="0.2">
      <c r="A27" s="5" t="str">
        <f>'Team List '!D27</f>
        <v>Davies</v>
      </c>
      <c r="B27" t="str">
        <f>'Team List '!B27</f>
        <v>New Mexico</v>
      </c>
      <c r="C27" s="17">
        <f>'Team List '!C27</f>
        <v>18</v>
      </c>
      <c r="K27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28" spans="1:11" x14ac:dyDescent="0.2">
      <c r="A28" s="5" t="str">
        <f>'Team List '!D39</f>
        <v>Paley</v>
      </c>
      <c r="B28" t="str">
        <f>'Team List '!B39</f>
        <v>Illinois</v>
      </c>
      <c r="C28" s="17">
        <f>'Team List '!C39</f>
        <v>25</v>
      </c>
      <c r="K28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29" spans="1:11" x14ac:dyDescent="0.2">
      <c r="A29" s="5" t="str">
        <f>'Team List '!D58</f>
        <v>Davies</v>
      </c>
      <c r="B29" t="str">
        <f>'Team List '!B58</f>
        <v>Baylor</v>
      </c>
      <c r="C29" s="17">
        <f>'Team List '!C58</f>
        <v>18</v>
      </c>
      <c r="K29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30" spans="1:11" x14ac:dyDescent="0.2">
      <c r="A30" s="5" t="str">
        <f>'Team List '!D10</f>
        <v>Decker/Cooper</v>
      </c>
      <c r="B30" t="str">
        <f>'Team List '!B10</f>
        <v>Oklahoma</v>
      </c>
      <c r="C30" s="17">
        <f>'Team List '!C10</f>
        <v>13</v>
      </c>
      <c r="K30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31" spans="1:11" x14ac:dyDescent="0.2">
      <c r="A31" s="5" t="str">
        <f>'Team List '!D43</f>
        <v>Phil/Noah/Hails</v>
      </c>
      <c r="B31" t="str">
        <f>'Team List '!B43</f>
        <v>Utah St.</v>
      </c>
      <c r="C31" s="17">
        <f>'Team List '!C43</f>
        <v>15</v>
      </c>
      <c r="K31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32" spans="1:11" x14ac:dyDescent="0.2">
      <c r="A32" s="5" t="str">
        <f>'Team List '!D28</f>
        <v>Decker/Cooper</v>
      </c>
      <c r="B32" t="str">
        <f>'Team List '!B28</f>
        <v>North Carolina</v>
      </c>
      <c r="C32" s="17">
        <f>'Team List '!C28</f>
        <v>27</v>
      </c>
      <c r="K32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33" spans="1:11" x14ac:dyDescent="0.2">
      <c r="A33" s="5" t="str">
        <f>'Team List '!D8</f>
        <v>Yurman</v>
      </c>
      <c r="B33" t="str">
        <f>'Team List '!B8</f>
        <v>Kansas</v>
      </c>
      <c r="C33" s="17">
        <f>'Team List '!C8</f>
        <v>24</v>
      </c>
      <c r="K33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34" spans="1:11" x14ac:dyDescent="0.2">
      <c r="A34" s="5" t="str">
        <f>'Team List '!D15</f>
        <v>Davies</v>
      </c>
      <c r="B34" t="str">
        <f>'Team List '!B15</f>
        <v>UNC Wilmington</v>
      </c>
      <c r="C34" s="17">
        <f>'Team List '!C15</f>
        <v>9</v>
      </c>
      <c r="K34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35" spans="1:11" x14ac:dyDescent="0.2">
      <c r="A35" s="5" t="str">
        <f>'Team List '!D56</f>
        <v>Abe</v>
      </c>
      <c r="B35" t="str">
        <f>'Team List '!B56</f>
        <v>Saint Mary's (CA)</v>
      </c>
      <c r="C35" s="17">
        <f>'Team List '!C56</f>
        <v>22</v>
      </c>
      <c r="K35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36" spans="1:11" x14ac:dyDescent="0.2">
      <c r="A36" s="5" t="str">
        <f>'Team List '!D13</f>
        <v>Davies</v>
      </c>
      <c r="B36" t="str">
        <f>'Team List '!B13</f>
        <v>Colorado St.</v>
      </c>
      <c r="C36" s="17">
        <f>'Team List '!C13</f>
        <v>21</v>
      </c>
      <c r="K36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37" spans="1:11" x14ac:dyDescent="0.2">
      <c r="A37" s="5" t="str">
        <f>'Team List '!D65</f>
        <v>Sprung/Jack</v>
      </c>
      <c r="B37" t="str">
        <f>'Team List '!B65</f>
        <v>Mount St. Mary's (MD)</v>
      </c>
      <c r="C37" s="17">
        <f>'Team List '!C65</f>
        <v>10</v>
      </c>
      <c r="K37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38" spans="1:11" x14ac:dyDescent="0.2">
      <c r="A38" s="5" t="str">
        <f>'Team List '!D57</f>
        <v>Jeff/Dre</v>
      </c>
      <c r="B38" t="str">
        <f>'Team List '!B57</f>
        <v>Mississippi St.</v>
      </c>
      <c r="C38" s="17">
        <f>'Team List '!C57</f>
        <v>16</v>
      </c>
      <c r="K38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39" spans="1:11" x14ac:dyDescent="0.2">
      <c r="A39" s="5" t="str">
        <f>'Team List '!D12</f>
        <v>Grayson</v>
      </c>
      <c r="B39" t="str">
        <f>'Team List '!B12</f>
        <v>Drake</v>
      </c>
      <c r="C39" s="17">
        <f>'Team List '!C12</f>
        <v>18</v>
      </c>
      <c r="K39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40" spans="1:11" x14ac:dyDescent="0.2">
      <c r="A40" s="5" t="str">
        <f>'Team List '!D24</f>
        <v>Kevin</v>
      </c>
      <c r="B40" t="str">
        <f>'Team List '!B24</f>
        <v>Marquette</v>
      </c>
      <c r="C40" s="17">
        <f>'Team List '!C24</f>
        <v>20</v>
      </c>
      <c r="K40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41" spans="1:11" x14ac:dyDescent="0.2">
      <c r="A41" s="5" t="str">
        <f>'Team List '!D37</f>
        <v>Talon/Talan</v>
      </c>
      <c r="B41" t="str">
        <f>'Team List '!B37</f>
        <v>Purdue</v>
      </c>
      <c r="C41" s="17">
        <f>'Team List '!C37</f>
        <v>38</v>
      </c>
      <c r="K41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42" spans="1:11" x14ac:dyDescent="0.2">
      <c r="A42" s="5" t="str">
        <f>'Team List '!D52</f>
        <v>Grayson</v>
      </c>
      <c r="B42" t="str">
        <f>'Team List '!B52</f>
        <v>Wisconsin</v>
      </c>
      <c r="C42" s="17">
        <f>'Team List '!C52</f>
        <v>45</v>
      </c>
      <c r="K42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43" spans="1:11" x14ac:dyDescent="0.2">
      <c r="A43" s="5" t="str">
        <f>'Team List '!D45</f>
        <v>Davies</v>
      </c>
      <c r="B43" t="str">
        <f>'Team List '!B45</f>
        <v>McNeese</v>
      </c>
      <c r="C43" s="17">
        <f>'Team List '!C45</f>
        <v>16</v>
      </c>
      <c r="K43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44" spans="1:11" x14ac:dyDescent="0.2">
      <c r="A44" s="5" t="str">
        <f>'Team List '!D54</f>
        <v>Joe/Owen/Axel</v>
      </c>
      <c r="B44" t="str">
        <f>'Team List '!B54</f>
        <v>Oregon</v>
      </c>
      <c r="C44" s="17">
        <f>'Team List '!C54</f>
        <v>15</v>
      </c>
      <c r="K44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45" spans="1:11" x14ac:dyDescent="0.2">
      <c r="A45" s="5" t="str">
        <f>'Team List '!D64</f>
        <v>Jeff/Dre</v>
      </c>
      <c r="B45" t="str">
        <f>'Team List '!B64</f>
        <v>Robert Morris</v>
      </c>
      <c r="C45" s="17">
        <f>'Team List '!C64</f>
        <v>12</v>
      </c>
      <c r="K45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46" spans="1:11" x14ac:dyDescent="0.2">
      <c r="A46" s="5" t="str">
        <f>'Team List '!D41</f>
        <v>Sprung/Jack</v>
      </c>
      <c r="B46" t="str">
        <f>'Team List '!B41</f>
        <v>Gonzaga</v>
      </c>
      <c r="C46" s="17">
        <f>'Team List '!C41</f>
        <v>32</v>
      </c>
      <c r="K46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47" spans="1:11" x14ac:dyDescent="0.2">
      <c r="A47" s="5" t="str">
        <f>'Team List '!D59</f>
        <v>Phil/Noah/Hails</v>
      </c>
      <c r="B47" t="str">
        <f>'Team List '!B59</f>
        <v>Vanderbilt</v>
      </c>
      <c r="C47" s="17">
        <f>'Team List '!C59</f>
        <v>17</v>
      </c>
      <c r="K47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48" spans="1:11" x14ac:dyDescent="0.2">
      <c r="A48" s="5" t="str">
        <f>'Team List '!D25</f>
        <v>Davies</v>
      </c>
      <c r="B48" t="str">
        <f>'Team List '!B25</f>
        <v>Louisville</v>
      </c>
      <c r="C48" s="17">
        <f>'Team List '!C25</f>
        <v>19</v>
      </c>
      <c r="K48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49" spans="1:11" x14ac:dyDescent="0.2">
      <c r="A49" s="5" t="str">
        <f>'Team List '!D46</f>
        <v>Davies</v>
      </c>
      <c r="B49" t="str">
        <f>'Team List '!B46</f>
        <v>High Point</v>
      </c>
      <c r="C49" s="17">
        <f>'Team List '!C46</f>
        <v>12</v>
      </c>
      <c r="K49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50" spans="1:11" x14ac:dyDescent="0.2">
      <c r="A50" s="5" t="str">
        <f>'Team List '!D26</f>
        <v>Davies</v>
      </c>
      <c r="B50" t="str">
        <f>'Team List '!B26</f>
        <v>Creighton</v>
      </c>
      <c r="C50" s="17">
        <f>'Team List '!C26</f>
        <v>16</v>
      </c>
      <c r="K50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51" spans="1:11" x14ac:dyDescent="0.2">
      <c r="A51" s="5" t="str">
        <f>'Team List '!D20</f>
        <v>Sprung/Jack</v>
      </c>
      <c r="B51" t="str">
        <f>'Team List '!B20</f>
        <v>Iowa St.</v>
      </c>
      <c r="C51" s="17">
        <f>'Team List '!C20</f>
        <v>42</v>
      </c>
      <c r="K51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52" spans="1:11" x14ac:dyDescent="0.2">
      <c r="A52" s="5" t="str">
        <f>'Team List '!D55</f>
        <v>Davies</v>
      </c>
      <c r="B52" t="str">
        <f>'Team List '!B55</f>
        <v>BYU</v>
      </c>
      <c r="C52" s="17">
        <f>'Team List '!C55</f>
        <v>27</v>
      </c>
      <c r="K52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53" spans="1:11" x14ac:dyDescent="0.2">
      <c r="A53" s="5" t="str">
        <f>'Team List '!D49</f>
        <v>Jeff/Dre</v>
      </c>
      <c r="B53" t="str">
        <f>'Team List '!B49</f>
        <v>SIU Edwardsville</v>
      </c>
      <c r="C53" s="17">
        <f>'Team List '!C49</f>
        <v>9</v>
      </c>
      <c r="K53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54" spans="1:11" x14ac:dyDescent="0.2">
      <c r="A54" s="5" t="str">
        <f>'Team List '!D4</f>
        <v>Phil/Noah/Hails</v>
      </c>
      <c r="B54" t="str">
        <f>'Team List '!B4</f>
        <v>Texas Tech</v>
      </c>
      <c r="C54" s="17">
        <f>'Team List '!C4</f>
        <v>42</v>
      </c>
      <c r="K54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55" spans="1:11" x14ac:dyDescent="0.2">
      <c r="A55" s="5" t="str">
        <f>'Team List '!D29</f>
        <v>Kevin</v>
      </c>
      <c r="B55" t="str">
        <f>'Team List '!B29</f>
        <v>UC San Diego</v>
      </c>
      <c r="C55" s="17">
        <f>'Team List '!C29</f>
        <v>20</v>
      </c>
      <c r="K55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56" spans="1:11" x14ac:dyDescent="0.2">
      <c r="A56" s="5" t="str">
        <f>'Team List '!D53</f>
        <v>Jeff/Dre</v>
      </c>
      <c r="B56" t="str">
        <f>'Team List '!B53</f>
        <v>Arizona</v>
      </c>
      <c r="C56" s="17">
        <f>'Team List '!C53</f>
        <v>41</v>
      </c>
      <c r="K56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57" spans="1:11" x14ac:dyDescent="0.2">
      <c r="A57" s="5" t="str">
        <f>'Team List '!D6</f>
        <v>Talon/Talan</v>
      </c>
      <c r="B57" t="str">
        <f>'Team List '!B6</f>
        <v>Memphis</v>
      </c>
      <c r="C57" s="17">
        <f>'Team List '!C6</f>
        <v>33</v>
      </c>
      <c r="K57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58" spans="1:11" x14ac:dyDescent="0.2">
      <c r="A58" s="5" t="str">
        <f>'Team List '!D40</f>
        <v>Joe/Owen/Axel</v>
      </c>
      <c r="B58" t="str">
        <f>'Team List '!B40</f>
        <v>UCLA</v>
      </c>
      <c r="C58" s="17">
        <f>'Team List '!C40</f>
        <v>24</v>
      </c>
      <c r="K58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59" spans="1:11" x14ac:dyDescent="0.2">
      <c r="A59" s="5" t="str">
        <f>'Team List '!D14</f>
        <v>Phil/Noah/Hails</v>
      </c>
      <c r="B59" t="str">
        <f>'Team List '!B14</f>
        <v>Grand Canyon</v>
      </c>
      <c r="C59" s="17">
        <f>'Team List '!C14</f>
        <v>12</v>
      </c>
      <c r="K59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60" spans="1:11" x14ac:dyDescent="0.2">
      <c r="A60" s="5" t="str">
        <f>'Team List '!D19</f>
        <v>Abe</v>
      </c>
      <c r="B60" t="str">
        <f>'Team List '!B19</f>
        <v>Michigan St.</v>
      </c>
      <c r="C60" s="17">
        <f>'Team List '!C19</f>
        <v>45</v>
      </c>
      <c r="K60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61" spans="1:11" x14ac:dyDescent="0.2">
      <c r="A61" s="5" t="str">
        <f>'Team List '!D60</f>
        <v>Abe</v>
      </c>
      <c r="B61" t="str">
        <f>'Team List '!B60</f>
        <v>VCU</v>
      </c>
      <c r="C61" s="17">
        <f>'Team List '!C60</f>
        <v>25</v>
      </c>
      <c r="K61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62" spans="1:11" x14ac:dyDescent="0.2">
      <c r="A62" s="5" t="str">
        <f>'Team List '!D36</f>
        <v>Joe/Owen/Axel</v>
      </c>
      <c r="B62" t="str">
        <f>'Team List '!B36</f>
        <v>Kentucky</v>
      </c>
      <c r="C62" s="17">
        <f>'Team List '!C36</f>
        <v>42</v>
      </c>
      <c r="K62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63" spans="1:11" x14ac:dyDescent="0.2">
      <c r="A63" s="5" t="str">
        <f>'Team List '!D33</f>
        <v>Talon/Talan</v>
      </c>
      <c r="B63" t="str">
        <f>'Team List '!B33</f>
        <v>Alabama St.</v>
      </c>
      <c r="C63" s="17">
        <f>'Team List '!C33</f>
        <v>12</v>
      </c>
      <c r="K63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64" spans="1:11" x14ac:dyDescent="0.2">
      <c r="A64" s="5" t="str">
        <f>'Team List '!D63</f>
        <v>Sprung/Jack</v>
      </c>
      <c r="B64" t="str">
        <f>'Team List '!B63</f>
        <v>Montana</v>
      </c>
      <c r="C64" s="17">
        <f>'Team List '!C63</f>
        <v>8</v>
      </c>
      <c r="K64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65" spans="1:11" x14ac:dyDescent="0.2">
      <c r="A65" s="5" t="str">
        <f>'Team List '!D61</f>
        <v>Jeff/Dre</v>
      </c>
      <c r="B65" t="str">
        <f>'Team List '!B61</f>
        <v>Liberty</v>
      </c>
      <c r="C65" s="17">
        <f>'Team List '!C61</f>
        <v>15</v>
      </c>
      <c r="K65" s="15">
        <f>SUM(IF(Table17[[#This Row],[R64 Win? (y/n)]]="y",'Payout Data'!$B$15,0),IF(Table17[[#This Row],[R32 Win?]]="y",'Payout Data'!$B$16,0),IF(Table17[[#This Row],[R16 Win?]]="y",'Payout Data'!$B$17,0),IF(Table17[[#This Row],[R8 Win?]]="y",'Payout Data'!$B$18,0),IF(Table17[[#This Row],[R4 Win?]]="y",'Payout Data'!$B$19,0),IF(Table17[[#This Row],[Champ?]]="y",'Payout Data'!$B$20,0))</f>
        <v>0</v>
      </c>
    </row>
    <row r="66" spans="1:11" x14ac:dyDescent="0.2">
      <c r="A66" s="19"/>
      <c r="C66" s="17">
        <f>SUM(Table17[Price])</f>
        <v>1935</v>
      </c>
      <c r="K66" s="17">
        <f>SUM(Table17[Owed])</f>
        <v>0</v>
      </c>
    </row>
  </sheetData>
  <phoneticPr fontId="20" type="noConversion"/>
  <conditionalFormatting sqref="D2:J65">
    <cfRule type="containsText" dxfId="2" priority="2" operator="containsText" text="n">
      <formula>NOT(ISERROR(SEARCH("n",D2)))</formula>
    </cfRule>
    <cfRule type="containsText" dxfId="1" priority="3" operator="containsText" text="y">
      <formula>NOT(ISERROR(SEARCH("y",D2)))</formula>
    </cfRule>
  </conditionalFormatting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8B117-B478-C342-9436-53AAFC8CBB19}">
  <dimension ref="B2:C16"/>
  <sheetViews>
    <sheetView zoomScale="160" zoomScaleNormal="160" workbookViewId="0">
      <selection activeCell="A18" sqref="A18"/>
    </sheetView>
  </sheetViews>
  <sheetFormatPr baseColWidth="10" defaultRowHeight="15" x14ac:dyDescent="0.2"/>
  <cols>
    <col min="2" max="2" width="13.1640625" bestFit="1" customWidth="1"/>
    <col min="3" max="3" width="12" bestFit="1" customWidth="1"/>
  </cols>
  <sheetData>
    <row r="2" spans="2:3" x14ac:dyDescent="0.2">
      <c r="B2" s="13" t="s">
        <v>99</v>
      </c>
      <c r="C2" s="13" t="s">
        <v>100</v>
      </c>
    </row>
    <row r="3" spans="2:3" x14ac:dyDescent="0.2">
      <c r="B3" t="s">
        <v>86</v>
      </c>
      <c r="C3" s="22">
        <v>334</v>
      </c>
    </row>
    <row r="4" spans="2:3" x14ac:dyDescent="0.2">
      <c r="B4" t="s">
        <v>94</v>
      </c>
      <c r="C4" s="22">
        <v>273</v>
      </c>
    </row>
    <row r="5" spans="2:3" x14ac:dyDescent="0.2">
      <c r="B5" t="s">
        <v>90</v>
      </c>
      <c r="C5" s="22">
        <v>140</v>
      </c>
    </row>
    <row r="6" spans="2:3" x14ac:dyDescent="0.2">
      <c r="B6" t="s">
        <v>92</v>
      </c>
      <c r="C6" s="22">
        <v>85</v>
      </c>
    </row>
    <row r="7" spans="2:3" x14ac:dyDescent="0.2">
      <c r="B7" t="s">
        <v>95</v>
      </c>
      <c r="C7" s="22">
        <v>335</v>
      </c>
    </row>
    <row r="8" spans="2:3" x14ac:dyDescent="0.2">
      <c r="B8" t="s">
        <v>85</v>
      </c>
      <c r="C8" s="22">
        <v>208</v>
      </c>
    </row>
    <row r="9" spans="2:3" x14ac:dyDescent="0.2">
      <c r="B9" t="s">
        <v>96</v>
      </c>
      <c r="C9" s="22">
        <v>40</v>
      </c>
    </row>
    <row r="10" spans="2:3" x14ac:dyDescent="0.2">
      <c r="B10" t="s">
        <v>87</v>
      </c>
      <c r="C10" s="22">
        <v>25</v>
      </c>
    </row>
    <row r="11" spans="2:3" x14ac:dyDescent="0.2">
      <c r="B11" t="s">
        <v>88</v>
      </c>
      <c r="C11" s="22">
        <v>130</v>
      </c>
    </row>
    <row r="12" spans="2:3" x14ac:dyDescent="0.2">
      <c r="B12" t="s">
        <v>93</v>
      </c>
      <c r="C12" s="22">
        <v>112</v>
      </c>
    </row>
    <row r="13" spans="2:3" x14ac:dyDescent="0.2">
      <c r="B13" t="s">
        <v>91</v>
      </c>
      <c r="C13" s="22">
        <v>91</v>
      </c>
    </row>
    <row r="14" spans="2:3" x14ac:dyDescent="0.2">
      <c r="B14" t="s">
        <v>97</v>
      </c>
      <c r="C14" s="22">
        <v>96</v>
      </c>
    </row>
    <row r="15" spans="2:3" x14ac:dyDescent="0.2">
      <c r="B15" t="s">
        <v>89</v>
      </c>
      <c r="C15" s="22">
        <v>66</v>
      </c>
    </row>
    <row r="16" spans="2:3" x14ac:dyDescent="0.2">
      <c r="B16" s="13" t="s">
        <v>31</v>
      </c>
      <c r="C16" s="23">
        <f>SUM(C3:C15)</f>
        <v>1935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3"/>
  <sheetViews>
    <sheetView workbookViewId="0">
      <selection activeCell="A12" sqref="A12"/>
    </sheetView>
  </sheetViews>
  <sheetFormatPr baseColWidth="10" defaultColWidth="8.83203125" defaultRowHeight="15" x14ac:dyDescent="0.2"/>
  <cols>
    <col min="1" max="1" width="16.5" bestFit="1" customWidth="1"/>
    <col min="2" max="2" width="9.6640625" bestFit="1" customWidth="1"/>
    <col min="4" max="4" width="18.5" bestFit="1" customWidth="1"/>
    <col min="5" max="5" width="21.5" bestFit="1" customWidth="1"/>
    <col min="7" max="7" width="30.6640625" bestFit="1" customWidth="1"/>
  </cols>
  <sheetData>
    <row r="1" spans="1:7" x14ac:dyDescent="0.2">
      <c r="A1" t="s">
        <v>18</v>
      </c>
      <c r="B1" t="s">
        <v>19</v>
      </c>
      <c r="C1" t="s">
        <v>26</v>
      </c>
      <c r="D1" t="s">
        <v>27</v>
      </c>
      <c r="E1" t="s">
        <v>28</v>
      </c>
      <c r="F1" t="s">
        <v>26</v>
      </c>
      <c r="G1" t="s">
        <v>29</v>
      </c>
    </row>
    <row r="2" spans="1:7" x14ac:dyDescent="0.2">
      <c r="A2" t="s">
        <v>20</v>
      </c>
      <c r="B2" s="1">
        <v>0.01</v>
      </c>
      <c r="C2">
        <v>32</v>
      </c>
      <c r="D2" s="1">
        <f>B2*C2</f>
        <v>0.32</v>
      </c>
      <c r="E2" s="2">
        <f>B2/$D$8</f>
        <v>1.0309278350515464E-2</v>
      </c>
      <c r="F2">
        <v>32</v>
      </c>
      <c r="G2" s="2">
        <f>E2*F2</f>
        <v>0.32989690721649484</v>
      </c>
    </row>
    <row r="3" spans="1:7" x14ac:dyDescent="0.2">
      <c r="A3" t="s">
        <v>21</v>
      </c>
      <c r="B3" s="1">
        <v>0.01</v>
      </c>
      <c r="C3">
        <v>16</v>
      </c>
      <c r="D3" s="1">
        <f t="shared" ref="D3:D7" si="0">B3*C3</f>
        <v>0.16</v>
      </c>
      <c r="E3" s="2">
        <f t="shared" ref="E3:E7" si="1">B3/$D$8</f>
        <v>1.0309278350515464E-2</v>
      </c>
      <c r="F3">
        <v>16</v>
      </c>
      <c r="G3" s="2">
        <f t="shared" ref="G3:G7" si="2">E3*F3</f>
        <v>0.16494845360824742</v>
      </c>
    </row>
    <row r="4" spans="1:7" x14ac:dyDescent="0.2">
      <c r="A4" t="s">
        <v>22</v>
      </c>
      <c r="B4" s="1">
        <v>0.03</v>
      </c>
      <c r="C4">
        <v>8</v>
      </c>
      <c r="D4" s="1">
        <f t="shared" si="0"/>
        <v>0.24</v>
      </c>
      <c r="E4" s="2">
        <f t="shared" si="1"/>
        <v>3.0927835051546393E-2</v>
      </c>
      <c r="F4">
        <v>8</v>
      </c>
      <c r="G4" s="2">
        <f t="shared" si="2"/>
        <v>0.24742268041237114</v>
      </c>
    </row>
    <row r="5" spans="1:7" x14ac:dyDescent="0.2">
      <c r="A5" t="s">
        <v>23</v>
      </c>
      <c r="B5" s="1">
        <v>0.03</v>
      </c>
      <c r="C5">
        <v>4</v>
      </c>
      <c r="D5" s="1">
        <f t="shared" si="0"/>
        <v>0.12</v>
      </c>
      <c r="E5" s="2">
        <f t="shared" si="1"/>
        <v>3.0927835051546393E-2</v>
      </c>
      <c r="F5">
        <v>4</v>
      </c>
      <c r="G5" s="2">
        <f t="shared" si="2"/>
        <v>0.12371134020618557</v>
      </c>
    </row>
    <row r="6" spans="1:7" x14ac:dyDescent="0.2">
      <c r="A6" t="s">
        <v>24</v>
      </c>
      <c r="B6" s="1">
        <v>0.04</v>
      </c>
      <c r="C6">
        <v>2</v>
      </c>
      <c r="D6" s="1">
        <f t="shared" si="0"/>
        <v>0.08</v>
      </c>
      <c r="E6" s="2">
        <f t="shared" si="1"/>
        <v>4.1237113402061855E-2</v>
      </c>
      <c r="F6">
        <v>2</v>
      </c>
      <c r="G6" s="2">
        <f t="shared" si="2"/>
        <v>8.247422680412371E-2</v>
      </c>
    </row>
    <row r="7" spans="1:7" x14ac:dyDescent="0.2">
      <c r="A7" t="s">
        <v>25</v>
      </c>
      <c r="B7" s="1">
        <v>0.05</v>
      </c>
      <c r="C7">
        <v>1</v>
      </c>
      <c r="D7" s="1">
        <f t="shared" si="0"/>
        <v>0.05</v>
      </c>
      <c r="E7" s="2">
        <f t="shared" si="1"/>
        <v>5.1546391752577324E-2</v>
      </c>
      <c r="F7">
        <v>1</v>
      </c>
      <c r="G7" s="2">
        <f t="shared" si="2"/>
        <v>5.1546391752577324E-2</v>
      </c>
    </row>
    <row r="8" spans="1:7" x14ac:dyDescent="0.2">
      <c r="A8" t="s">
        <v>32</v>
      </c>
      <c r="D8" s="1">
        <f>SUM(D2:D7)</f>
        <v>0.97</v>
      </c>
      <c r="G8" s="2">
        <f>SUM(G2:G7)</f>
        <v>1</v>
      </c>
    </row>
    <row r="9" spans="1:7" x14ac:dyDescent="0.2">
      <c r="A9" t="s">
        <v>30</v>
      </c>
      <c r="B9" s="1">
        <v>0.03</v>
      </c>
      <c r="D9" s="1">
        <v>0.03</v>
      </c>
    </row>
    <row r="10" spans="1:7" x14ac:dyDescent="0.2">
      <c r="A10" t="s">
        <v>31</v>
      </c>
      <c r="D10" s="1">
        <f>SUM(D8:D9)</f>
        <v>1</v>
      </c>
    </row>
    <row r="12" spans="1:7" x14ac:dyDescent="0.2">
      <c r="A12">
        <v>64</v>
      </c>
    </row>
    <row r="14" spans="1:7" x14ac:dyDescent="0.2">
      <c r="A14" t="s">
        <v>45</v>
      </c>
    </row>
    <row r="15" spans="1:7" x14ac:dyDescent="0.2">
      <c r="A15" t="s">
        <v>20</v>
      </c>
      <c r="B15" s="17">
        <f>B2*Table13[[#Totals],[Price]]</f>
        <v>19.350000000000001</v>
      </c>
      <c r="C15" s="17"/>
    </row>
    <row r="16" spans="1:7" x14ac:dyDescent="0.2">
      <c r="A16" t="s">
        <v>21</v>
      </c>
      <c r="B16" s="17">
        <f>B3*Table13[[#Totals],[Price]]</f>
        <v>19.350000000000001</v>
      </c>
      <c r="C16" s="17"/>
    </row>
    <row r="17" spans="1:3" x14ac:dyDescent="0.2">
      <c r="A17" t="s">
        <v>22</v>
      </c>
      <c r="B17" s="17">
        <f>B4*Table13[[#Totals],[Price]]</f>
        <v>58.05</v>
      </c>
      <c r="C17" s="17"/>
    </row>
    <row r="18" spans="1:3" x14ac:dyDescent="0.2">
      <c r="A18" t="s">
        <v>23</v>
      </c>
      <c r="B18" s="17">
        <f>B5*Table13[[#Totals],[Price]]</f>
        <v>58.05</v>
      </c>
      <c r="C18" s="17"/>
    </row>
    <row r="19" spans="1:3" x14ac:dyDescent="0.2">
      <c r="A19" t="s">
        <v>24</v>
      </c>
      <c r="B19" s="17">
        <f>B6*Table13[[#Totals],[Price]]</f>
        <v>77.400000000000006</v>
      </c>
      <c r="C19" s="17"/>
    </row>
    <row r="20" spans="1:3" x14ac:dyDescent="0.2">
      <c r="A20" t="s">
        <v>25</v>
      </c>
      <c r="B20" s="17">
        <f>B7*Table13[[#Totals],[Price]]</f>
        <v>96.75</v>
      </c>
      <c r="C20" s="17"/>
    </row>
    <row r="21" spans="1:3" x14ac:dyDescent="0.2">
      <c r="B21" s="17">
        <f>SUM(B15:B20)</f>
        <v>328.95000000000005</v>
      </c>
      <c r="C21" s="17"/>
    </row>
    <row r="22" spans="1:3" x14ac:dyDescent="0.2">
      <c r="C22" s="17"/>
    </row>
    <row r="23" spans="1:3" x14ac:dyDescent="0.2">
      <c r="A23" t="s">
        <v>101</v>
      </c>
      <c r="B23" s="17">
        <f>B9*Table13[[#Totals],[Price]]</f>
        <v>58.05</v>
      </c>
      <c r="C23" s="17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Team List </vt:lpstr>
      <vt:lpstr>Payouts </vt:lpstr>
      <vt:lpstr>Owes</vt:lpstr>
      <vt:lpstr>Payout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Butler</dc:creator>
  <cp:lastModifiedBy>Microsoft Office User</cp:lastModifiedBy>
  <cp:lastPrinted>2023-03-16T03:08:35Z</cp:lastPrinted>
  <dcterms:created xsi:type="dcterms:W3CDTF">2019-03-18T16:14:48Z</dcterms:created>
  <dcterms:modified xsi:type="dcterms:W3CDTF">2025-03-22T21:57:04Z</dcterms:modified>
</cp:coreProperties>
</file>