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15" yWindow="5640" windowWidth="28830" windowHeight="5700"/>
  </bookViews>
  <sheets>
    <sheet name="NPV Summary" sheetId="11" r:id="rId1"/>
    <sheet name="Water Use Summary" sheetId="38" r:id="rId2"/>
    <sheet name="Area Summary" sheetId="42" r:id="rId3"/>
    <sheet name="Step0" sheetId="32" r:id="rId4"/>
    <sheet name="Step1" sheetId="33" r:id="rId5"/>
    <sheet name="Step2" sheetId="34" r:id="rId6"/>
    <sheet name="Step3" sheetId="35" r:id="rId7"/>
    <sheet name="Step4" sheetId="36" r:id="rId8"/>
    <sheet name="Full Project" sheetId="37" r:id="rId9"/>
    <sheet name="Rates" sheetId="13" r:id="rId10"/>
    <sheet name="Script Input" sheetId="14" r:id="rId11"/>
  </sheets>
  <externalReferences>
    <externalReference r:id="rId12"/>
  </externalReferences>
  <definedNames>
    <definedName name="_AMO_UniqueIdentifier" hidden="1">"'d18ae339-bd5c-4eb0-a530-922ea196e844'"</definedName>
    <definedName name="mwdcase">[1]GlobalAssumptions!$E$37</definedName>
    <definedName name="_xlnm.Print_Area" localSheetId="8">'Full Project'!$A$2:$Z$100</definedName>
    <definedName name="_xlnm.Print_Area" localSheetId="0">'NPV Summary'!$A$2:$Z$99</definedName>
    <definedName name="_xlnm.Print_Area" localSheetId="3">Step0!$A$2:$Z$100</definedName>
    <definedName name="_xlnm.Print_Area" localSheetId="4">Step1!$A$2:$Z$100</definedName>
    <definedName name="_xlnm.Print_Area" localSheetId="5">Step2!$A$2:$Z$100</definedName>
    <definedName name="_xlnm.Print_Area" localSheetId="6">Step3!$A$2:$Z$100</definedName>
    <definedName name="_xlnm.Print_Area" localSheetId="7">Step4!$A$2:$Z$100</definedName>
    <definedName name="_xlnm.Print_Titles" localSheetId="8">'Full Project'!$9:$10</definedName>
    <definedName name="_xlnm.Print_Titles" localSheetId="0">'NPV Summary'!$20:$20</definedName>
    <definedName name="_xlnm.Print_Titles" localSheetId="3">Step0!$9:$10</definedName>
    <definedName name="_xlnm.Print_Titles" localSheetId="4">Step1!$9:$10</definedName>
    <definedName name="_xlnm.Print_Titles" localSheetId="5">Step2!$9:$10</definedName>
    <definedName name="_xlnm.Print_Titles" localSheetId="6">Step3!$9:$10</definedName>
    <definedName name="_xlnm.Print_Titles" localSheetId="7">Step4!$9:$10</definedName>
  </definedNames>
  <calcPr calcId="145621"/>
</workbook>
</file>

<file path=xl/calcChain.xml><?xml version="1.0" encoding="utf-8"?>
<calcChain xmlns="http://schemas.openxmlformats.org/spreadsheetml/2006/main">
  <c r="A6" i="42" l="1"/>
  <c r="A7" i="42"/>
  <c r="A8" i="42"/>
  <c r="A9" i="42"/>
  <c r="A10" i="42"/>
  <c r="A11" i="42"/>
  <c r="A12" i="42"/>
  <c r="A13" i="42"/>
  <c r="A14" i="42"/>
  <c r="A15" i="42"/>
  <c r="A14" i="38"/>
  <c r="A6" i="38"/>
  <c r="A7" i="38"/>
  <c r="A8" i="38"/>
  <c r="A9" i="38"/>
  <c r="A10" i="38"/>
  <c r="A11" i="38"/>
  <c r="A12" i="38"/>
  <c r="A13" i="38"/>
  <c r="A15" i="38"/>
  <c r="F11" i="14" l="1"/>
  <c r="Q4" i="14"/>
  <c r="Q5" i="14"/>
  <c r="Q6" i="14"/>
  <c r="Q7" i="14"/>
  <c r="Q8" i="14"/>
  <c r="Q9" i="14"/>
  <c r="Q10" i="14"/>
  <c r="Q11" i="14"/>
  <c r="Q12" i="14"/>
  <c r="Q13" i="14"/>
  <c r="Q3" i="14"/>
  <c r="P14" i="14"/>
  <c r="O14" i="14"/>
  <c r="R14" i="14" s="1"/>
  <c r="O13" i="14"/>
  <c r="R13" i="14" s="1"/>
  <c r="F12" i="14" s="1"/>
  <c r="O12" i="14"/>
  <c r="O11" i="14"/>
  <c r="R11" i="14" s="1"/>
  <c r="F10" i="14" s="1"/>
  <c r="O10" i="14"/>
  <c r="R10" i="14" s="1"/>
  <c r="F9" i="14" s="1"/>
  <c r="O9" i="14"/>
  <c r="R9" i="14" s="1"/>
  <c r="F8" i="14" s="1"/>
  <c r="O8" i="14"/>
  <c r="R8" i="14" s="1"/>
  <c r="F7" i="14" s="1"/>
  <c r="O7" i="14"/>
  <c r="R7" i="14" s="1"/>
  <c r="F6" i="14" s="1"/>
  <c r="O6" i="14"/>
  <c r="R6" i="14" s="1"/>
  <c r="F5" i="14" s="1"/>
  <c r="O5" i="14"/>
  <c r="R5" i="14" s="1"/>
  <c r="F4" i="14" s="1"/>
  <c r="O4" i="14"/>
  <c r="R4" i="14" s="1"/>
  <c r="F3" i="14" s="1"/>
  <c r="O3" i="14"/>
  <c r="R3" i="14" s="1"/>
  <c r="F2" i="14" s="1"/>
  <c r="I35" i="42" l="1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I5" i="42"/>
  <c r="A5" i="42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5" i="38"/>
  <c r="A5" i="38"/>
  <c r="AM31" i="37" l="1"/>
  <c r="AL31" i="37"/>
  <c r="AK31" i="37"/>
  <c r="AM30" i="37"/>
  <c r="AL30" i="37"/>
  <c r="AK30" i="37"/>
  <c r="AM29" i="37"/>
  <c r="AL29" i="37"/>
  <c r="AK29" i="37"/>
  <c r="AM28" i="37"/>
  <c r="AL28" i="37"/>
  <c r="AK28" i="37"/>
  <c r="AM27" i="37"/>
  <c r="AL27" i="37"/>
  <c r="AK27" i="37"/>
  <c r="AM26" i="37"/>
  <c r="AL26" i="37"/>
  <c r="AK26" i="37"/>
  <c r="AM25" i="37"/>
  <c r="AL25" i="37"/>
  <c r="AK25" i="37"/>
  <c r="AM24" i="37"/>
  <c r="AL24" i="37"/>
  <c r="AK24" i="37"/>
  <c r="AM23" i="37"/>
  <c r="AL23" i="37"/>
  <c r="AK23" i="37"/>
  <c r="AM22" i="37"/>
  <c r="AL22" i="37"/>
  <c r="AK22" i="37"/>
  <c r="AM21" i="37"/>
  <c r="AL21" i="37"/>
  <c r="AK21" i="37"/>
  <c r="AM20" i="37"/>
  <c r="AL20" i="37"/>
  <c r="AK20" i="37"/>
  <c r="AM19" i="37"/>
  <c r="AL19" i="37"/>
  <c r="AK19" i="37"/>
  <c r="AM18" i="37"/>
  <c r="AL18" i="37"/>
  <c r="AK18" i="37"/>
  <c r="AM17" i="37"/>
  <c r="AL17" i="37"/>
  <c r="AK17" i="37"/>
  <c r="AM16" i="37"/>
  <c r="AL16" i="37"/>
  <c r="AK16" i="37"/>
  <c r="AM15" i="37"/>
  <c r="AL15" i="37"/>
  <c r="AK15" i="37"/>
  <c r="AM14" i="37"/>
  <c r="AL14" i="37"/>
  <c r="AK14" i="37"/>
  <c r="AM13" i="37"/>
  <c r="AL13" i="37"/>
  <c r="AK13" i="37"/>
  <c r="AJ13" i="37"/>
  <c r="AJ14" i="37" s="1"/>
  <c r="AJ15" i="37" s="1"/>
  <c r="AJ16" i="37" s="1"/>
  <c r="AJ17" i="37" s="1"/>
  <c r="AJ18" i="37" s="1"/>
  <c r="AJ19" i="37" s="1"/>
  <c r="AJ20" i="37" s="1"/>
  <c r="AJ21" i="37" s="1"/>
  <c r="AJ22" i="37" s="1"/>
  <c r="AJ23" i="37" s="1"/>
  <c r="AJ24" i="37" s="1"/>
  <c r="AJ25" i="37" s="1"/>
  <c r="AJ26" i="37" s="1"/>
  <c r="AJ27" i="37" s="1"/>
  <c r="AJ28" i="37" s="1"/>
  <c r="AJ29" i="37" s="1"/>
  <c r="AJ30" i="37" s="1"/>
  <c r="AJ31" i="37" s="1"/>
  <c r="AJ32" i="37" s="1"/>
  <c r="AJ33" i="37" s="1"/>
  <c r="AJ34" i="37" s="1"/>
  <c r="AJ35" i="37" s="1"/>
  <c r="AJ36" i="37" s="1"/>
  <c r="AJ37" i="37" s="1"/>
  <c r="AJ38" i="37" s="1"/>
  <c r="AJ39" i="37" s="1"/>
  <c r="AJ40" i="37" s="1"/>
  <c r="AJ41" i="37" s="1"/>
  <c r="AJ42" i="37" s="1"/>
  <c r="AJ43" i="37" s="1"/>
  <c r="AJ44" i="37" s="1"/>
  <c r="AJ45" i="37" s="1"/>
  <c r="AJ46" i="37" s="1"/>
  <c r="AJ47" i="37" s="1"/>
  <c r="AJ48" i="37" s="1"/>
  <c r="AJ49" i="37" s="1"/>
  <c r="AJ50" i="37" s="1"/>
  <c r="AJ51" i="37" s="1"/>
  <c r="AJ52" i="37" s="1"/>
  <c r="AJ53" i="37" s="1"/>
  <c r="AJ54" i="37" s="1"/>
  <c r="AJ55" i="37" s="1"/>
  <c r="AJ56" i="37" s="1"/>
  <c r="AJ57" i="37" s="1"/>
  <c r="AJ58" i="37" s="1"/>
  <c r="AJ59" i="37" s="1"/>
  <c r="AJ60" i="37" s="1"/>
  <c r="AJ61" i="37" s="1"/>
  <c r="AJ62" i="37" s="1"/>
  <c r="AJ63" i="37" s="1"/>
  <c r="AJ64" i="37" s="1"/>
  <c r="AJ65" i="37" s="1"/>
  <c r="AJ66" i="37" s="1"/>
  <c r="AJ67" i="37" s="1"/>
  <c r="AJ68" i="37" s="1"/>
  <c r="AJ69" i="37" s="1"/>
  <c r="AJ70" i="37" s="1"/>
  <c r="AJ71" i="37" s="1"/>
  <c r="AJ72" i="37" s="1"/>
  <c r="AJ73" i="37" s="1"/>
  <c r="AJ74" i="37" s="1"/>
  <c r="AJ75" i="37" s="1"/>
  <c r="AJ76" i="37" s="1"/>
  <c r="AJ77" i="37" s="1"/>
  <c r="AJ78" i="37" s="1"/>
  <c r="AJ79" i="37" s="1"/>
  <c r="AJ80" i="37" s="1"/>
  <c r="AJ81" i="37" s="1"/>
  <c r="AJ82" i="37" s="1"/>
  <c r="AJ83" i="37" s="1"/>
  <c r="AJ84" i="37" s="1"/>
  <c r="AJ85" i="37" s="1"/>
  <c r="AJ86" i="37" s="1"/>
  <c r="AJ87" i="37" s="1"/>
  <c r="AJ88" i="37" s="1"/>
  <c r="AJ89" i="37" s="1"/>
  <c r="AJ90" i="37" s="1"/>
  <c r="AJ91" i="37" s="1"/>
  <c r="AJ92" i="37" s="1"/>
  <c r="AJ93" i="37" s="1"/>
  <c r="AJ94" i="37" s="1"/>
  <c r="AJ95" i="37" s="1"/>
  <c r="AJ96" i="37" s="1"/>
  <c r="AJ97" i="37" s="1"/>
  <c r="AJ98" i="37" s="1"/>
  <c r="AJ99" i="37" s="1"/>
  <c r="AJ100" i="37" s="1"/>
  <c r="AJ101" i="37" s="1"/>
  <c r="AJ102" i="37" s="1"/>
  <c r="AJ103" i="37" s="1"/>
  <c r="AJ104" i="37" s="1"/>
  <c r="AJ105" i="37" s="1"/>
  <c r="AG13" i="37"/>
  <c r="AG14" i="37" s="1"/>
  <c r="AG15" i="37" s="1"/>
  <c r="AG16" i="37" s="1"/>
  <c r="AG17" i="37" s="1"/>
  <c r="AG18" i="37" s="1"/>
  <c r="AG19" i="37" s="1"/>
  <c r="AG20" i="37" s="1"/>
  <c r="AG21" i="37" s="1"/>
  <c r="AG22" i="37" s="1"/>
  <c r="AG23" i="37" s="1"/>
  <c r="AG24" i="37" s="1"/>
  <c r="AG25" i="37" s="1"/>
  <c r="AG26" i="37" s="1"/>
  <c r="AG27" i="37" s="1"/>
  <c r="AG28" i="37" s="1"/>
  <c r="AG29" i="37" s="1"/>
  <c r="AG30" i="37" s="1"/>
  <c r="AG31" i="37" s="1"/>
  <c r="AG32" i="37" s="1"/>
  <c r="AG33" i="37" s="1"/>
  <c r="AG34" i="37" s="1"/>
  <c r="AG35" i="37" s="1"/>
  <c r="AG36" i="37" s="1"/>
  <c r="AG37" i="37" s="1"/>
  <c r="AG38" i="37" s="1"/>
  <c r="AG39" i="37" s="1"/>
  <c r="AG40" i="37" s="1"/>
  <c r="AG41" i="37" s="1"/>
  <c r="AG42" i="37" s="1"/>
  <c r="AG43" i="37" s="1"/>
  <c r="AG44" i="37" s="1"/>
  <c r="AG45" i="37" s="1"/>
  <c r="AG46" i="37" s="1"/>
  <c r="AG47" i="37" s="1"/>
  <c r="AG48" i="37" s="1"/>
  <c r="AG49" i="37" s="1"/>
  <c r="AG50" i="37" s="1"/>
  <c r="AG51" i="37" s="1"/>
  <c r="AG52" i="37" s="1"/>
  <c r="AG53" i="37" s="1"/>
  <c r="AG54" i="37" s="1"/>
  <c r="AG55" i="37" s="1"/>
  <c r="AG56" i="37" s="1"/>
  <c r="AG57" i="37" s="1"/>
  <c r="AG58" i="37" s="1"/>
  <c r="AG59" i="37" s="1"/>
  <c r="AG60" i="37" s="1"/>
  <c r="AG61" i="37" s="1"/>
  <c r="AG62" i="37" s="1"/>
  <c r="AG63" i="37" s="1"/>
  <c r="AG64" i="37" s="1"/>
  <c r="AG65" i="37" s="1"/>
  <c r="AG66" i="37" s="1"/>
  <c r="AG67" i="37" s="1"/>
  <c r="AG68" i="37" s="1"/>
  <c r="AG69" i="37" s="1"/>
  <c r="AG70" i="37" s="1"/>
  <c r="AG71" i="37" s="1"/>
  <c r="AG72" i="37" s="1"/>
  <c r="AG73" i="37" s="1"/>
  <c r="AG74" i="37" s="1"/>
  <c r="AG75" i="37" s="1"/>
  <c r="AG76" i="37" s="1"/>
  <c r="AG77" i="37" s="1"/>
  <c r="AG78" i="37" s="1"/>
  <c r="AG79" i="37" s="1"/>
  <c r="AG80" i="37" s="1"/>
  <c r="AG81" i="37" s="1"/>
  <c r="AG82" i="37" s="1"/>
  <c r="AG83" i="37" s="1"/>
  <c r="AG84" i="37" s="1"/>
  <c r="AG85" i="37" s="1"/>
  <c r="AG86" i="37" s="1"/>
  <c r="AG87" i="37" s="1"/>
  <c r="AG88" i="37" s="1"/>
  <c r="AG89" i="37" s="1"/>
  <c r="AG90" i="37" s="1"/>
  <c r="AG91" i="37" s="1"/>
  <c r="AG92" i="37" s="1"/>
  <c r="AG93" i="37" s="1"/>
  <c r="AG94" i="37" s="1"/>
  <c r="AG95" i="37" s="1"/>
  <c r="AG96" i="37" s="1"/>
  <c r="AG97" i="37" s="1"/>
  <c r="AG98" i="37" s="1"/>
  <c r="AG99" i="37" s="1"/>
  <c r="AG100" i="37" s="1"/>
  <c r="AG101" i="37" s="1"/>
  <c r="AG102" i="37" s="1"/>
  <c r="AG103" i="37" s="1"/>
  <c r="AG104" i="37" s="1"/>
  <c r="AG105" i="37" s="1"/>
  <c r="A13" i="37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BH12" i="37"/>
  <c r="AM12" i="37"/>
  <c r="AL12" i="37"/>
  <c r="AK12" i="37"/>
  <c r="T5" i="37"/>
  <c r="S5" i="37"/>
  <c r="R5" i="37"/>
  <c r="Q5" i="37"/>
  <c r="P5" i="37"/>
  <c r="O5" i="37"/>
  <c r="AH10" i="37" s="1"/>
  <c r="N5" i="37"/>
  <c r="M5" i="37"/>
  <c r="L5" i="37"/>
  <c r="K5" i="37"/>
  <c r="J5" i="37"/>
  <c r="I5" i="37"/>
  <c r="H5" i="37"/>
  <c r="G5" i="37"/>
  <c r="F5" i="37"/>
  <c r="E5" i="37"/>
  <c r="D5" i="37"/>
  <c r="C5" i="37"/>
  <c r="B12" i="37" s="1"/>
  <c r="B5" i="37"/>
  <c r="C9" i="37" s="1"/>
  <c r="AM31" i="36"/>
  <c r="AL31" i="36"/>
  <c r="AK31" i="36"/>
  <c r="AM30" i="36"/>
  <c r="AL30" i="36"/>
  <c r="AK30" i="36"/>
  <c r="AM29" i="36"/>
  <c r="AL29" i="36"/>
  <c r="AK29" i="36"/>
  <c r="AM28" i="36"/>
  <c r="AL28" i="36"/>
  <c r="AK28" i="36"/>
  <c r="AM27" i="36"/>
  <c r="AL27" i="36"/>
  <c r="AK27" i="36"/>
  <c r="AM26" i="36"/>
  <c r="AL26" i="36"/>
  <c r="AK26" i="36"/>
  <c r="AM25" i="36"/>
  <c r="AL25" i="36"/>
  <c r="AK25" i="36"/>
  <c r="AM24" i="36"/>
  <c r="AL24" i="36"/>
  <c r="AK24" i="36"/>
  <c r="AM23" i="36"/>
  <c r="AL23" i="36"/>
  <c r="AK23" i="36"/>
  <c r="AM22" i="36"/>
  <c r="AL22" i="36"/>
  <c r="AK22" i="36"/>
  <c r="AM21" i="36"/>
  <c r="AL21" i="36"/>
  <c r="AK21" i="36"/>
  <c r="AM20" i="36"/>
  <c r="AL20" i="36"/>
  <c r="AK20" i="36"/>
  <c r="AM19" i="36"/>
  <c r="AL19" i="36"/>
  <c r="AK19" i="36"/>
  <c r="AM18" i="36"/>
  <c r="AL18" i="36"/>
  <c r="AK18" i="36"/>
  <c r="AM17" i="36"/>
  <c r="AL17" i="36"/>
  <c r="AK17" i="36"/>
  <c r="AM16" i="36"/>
  <c r="AL16" i="36"/>
  <c r="AK16" i="36"/>
  <c r="AM15" i="36"/>
  <c r="AL15" i="36"/>
  <c r="AK15" i="36"/>
  <c r="AM14" i="36"/>
  <c r="AL14" i="36"/>
  <c r="AK14" i="36"/>
  <c r="AM13" i="36"/>
  <c r="AL13" i="36"/>
  <c r="AK13" i="36"/>
  <c r="AJ13" i="36"/>
  <c r="AJ14" i="36" s="1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31" i="36" s="1"/>
  <c r="AJ32" i="36" s="1"/>
  <c r="AJ33" i="36" s="1"/>
  <c r="AJ34" i="36" s="1"/>
  <c r="AJ35" i="36" s="1"/>
  <c r="AJ36" i="36" s="1"/>
  <c r="AJ37" i="36" s="1"/>
  <c r="AJ38" i="36" s="1"/>
  <c r="AJ39" i="36" s="1"/>
  <c r="AJ40" i="36" s="1"/>
  <c r="AJ41" i="36" s="1"/>
  <c r="AJ42" i="36" s="1"/>
  <c r="AJ43" i="36" s="1"/>
  <c r="AJ44" i="36" s="1"/>
  <c r="AJ45" i="36" s="1"/>
  <c r="AJ46" i="36" s="1"/>
  <c r="AJ47" i="36" s="1"/>
  <c r="AJ48" i="36" s="1"/>
  <c r="AJ49" i="36" s="1"/>
  <c r="AJ50" i="36" s="1"/>
  <c r="AJ51" i="36" s="1"/>
  <c r="AJ52" i="36" s="1"/>
  <c r="AJ53" i="36" s="1"/>
  <c r="AJ54" i="36" s="1"/>
  <c r="AJ55" i="36" s="1"/>
  <c r="AJ56" i="36" s="1"/>
  <c r="AJ57" i="36" s="1"/>
  <c r="AJ58" i="36" s="1"/>
  <c r="AJ59" i="36" s="1"/>
  <c r="AJ60" i="36" s="1"/>
  <c r="AJ61" i="36" s="1"/>
  <c r="AJ62" i="36" s="1"/>
  <c r="AJ63" i="36" s="1"/>
  <c r="AJ64" i="36" s="1"/>
  <c r="AJ65" i="36" s="1"/>
  <c r="AJ66" i="36" s="1"/>
  <c r="AJ67" i="36" s="1"/>
  <c r="AJ68" i="36" s="1"/>
  <c r="AJ69" i="36" s="1"/>
  <c r="AJ70" i="36" s="1"/>
  <c r="AJ71" i="36" s="1"/>
  <c r="AJ72" i="36" s="1"/>
  <c r="AJ73" i="36" s="1"/>
  <c r="AJ74" i="36" s="1"/>
  <c r="AJ75" i="36" s="1"/>
  <c r="AJ76" i="36" s="1"/>
  <c r="AJ77" i="36" s="1"/>
  <c r="AJ78" i="36" s="1"/>
  <c r="AJ79" i="36" s="1"/>
  <c r="AJ80" i="36" s="1"/>
  <c r="AJ81" i="36" s="1"/>
  <c r="AJ82" i="36" s="1"/>
  <c r="AJ83" i="36" s="1"/>
  <c r="AJ84" i="36" s="1"/>
  <c r="AJ85" i="36" s="1"/>
  <c r="AJ86" i="36" s="1"/>
  <c r="AJ87" i="36" s="1"/>
  <c r="AJ88" i="36" s="1"/>
  <c r="AJ89" i="36" s="1"/>
  <c r="AJ90" i="36" s="1"/>
  <c r="AJ91" i="36" s="1"/>
  <c r="AJ92" i="36" s="1"/>
  <c r="AJ93" i="36" s="1"/>
  <c r="AJ94" i="36" s="1"/>
  <c r="AJ95" i="36" s="1"/>
  <c r="AJ96" i="36" s="1"/>
  <c r="AJ97" i="36" s="1"/>
  <c r="AJ98" i="36" s="1"/>
  <c r="AJ99" i="36" s="1"/>
  <c r="AJ100" i="36" s="1"/>
  <c r="AJ101" i="36" s="1"/>
  <c r="AJ102" i="36" s="1"/>
  <c r="AJ103" i="36" s="1"/>
  <c r="AJ104" i="36" s="1"/>
  <c r="AJ105" i="36" s="1"/>
  <c r="AG13" i="36"/>
  <c r="AG14" i="36" s="1"/>
  <c r="AG15" i="36" s="1"/>
  <c r="AG16" i="36" s="1"/>
  <c r="AG17" i="36" s="1"/>
  <c r="AG18" i="36" s="1"/>
  <c r="AG19" i="36" s="1"/>
  <c r="AG20" i="36" s="1"/>
  <c r="AG21" i="36" s="1"/>
  <c r="AG22" i="36" s="1"/>
  <c r="AG23" i="36" s="1"/>
  <c r="AG24" i="36" s="1"/>
  <c r="AG25" i="36" s="1"/>
  <c r="AG26" i="36" s="1"/>
  <c r="AG27" i="36" s="1"/>
  <c r="AG28" i="36" s="1"/>
  <c r="AG29" i="36" s="1"/>
  <c r="AG30" i="36" s="1"/>
  <c r="AG31" i="36" s="1"/>
  <c r="AG32" i="36" s="1"/>
  <c r="AG33" i="36" s="1"/>
  <c r="AG34" i="36" s="1"/>
  <c r="AG35" i="36" s="1"/>
  <c r="AG36" i="36" s="1"/>
  <c r="AG37" i="36" s="1"/>
  <c r="AG38" i="36" s="1"/>
  <c r="AG39" i="36" s="1"/>
  <c r="AG40" i="36" s="1"/>
  <c r="AG41" i="36" s="1"/>
  <c r="AG42" i="36" s="1"/>
  <c r="AG43" i="36" s="1"/>
  <c r="AG44" i="36" s="1"/>
  <c r="AG45" i="36" s="1"/>
  <c r="AG46" i="36" s="1"/>
  <c r="AG47" i="36" s="1"/>
  <c r="AG48" i="36" s="1"/>
  <c r="AG49" i="36" s="1"/>
  <c r="AG50" i="36" s="1"/>
  <c r="AG51" i="36" s="1"/>
  <c r="AG52" i="36" s="1"/>
  <c r="AG53" i="36" s="1"/>
  <c r="AG54" i="36" s="1"/>
  <c r="AG55" i="36" s="1"/>
  <c r="AG56" i="36" s="1"/>
  <c r="AG57" i="36" s="1"/>
  <c r="AG58" i="36" s="1"/>
  <c r="AG59" i="36" s="1"/>
  <c r="AG60" i="36" s="1"/>
  <c r="AG61" i="36" s="1"/>
  <c r="AG62" i="36" s="1"/>
  <c r="AG63" i="36" s="1"/>
  <c r="AG64" i="36" s="1"/>
  <c r="AG65" i="36" s="1"/>
  <c r="AG66" i="36" s="1"/>
  <c r="AG67" i="36" s="1"/>
  <c r="AG68" i="36" s="1"/>
  <c r="AG69" i="36" s="1"/>
  <c r="AG70" i="36" s="1"/>
  <c r="AG71" i="36" s="1"/>
  <c r="AG72" i="36" s="1"/>
  <c r="AG73" i="36" s="1"/>
  <c r="AG74" i="36" s="1"/>
  <c r="AG75" i="36" s="1"/>
  <c r="AG76" i="36" s="1"/>
  <c r="AG77" i="36" s="1"/>
  <c r="AG78" i="36" s="1"/>
  <c r="AG79" i="36" s="1"/>
  <c r="AG80" i="36" s="1"/>
  <c r="AG81" i="36" s="1"/>
  <c r="AG82" i="36" s="1"/>
  <c r="AG83" i="36" s="1"/>
  <c r="AG84" i="36" s="1"/>
  <c r="AG85" i="36" s="1"/>
  <c r="AG86" i="36" s="1"/>
  <c r="AG87" i="36" s="1"/>
  <c r="AG88" i="36" s="1"/>
  <c r="AG89" i="36" s="1"/>
  <c r="AG90" i="36" s="1"/>
  <c r="AG91" i="36" s="1"/>
  <c r="AG92" i="36" s="1"/>
  <c r="AG93" i="36" s="1"/>
  <c r="AG94" i="36" s="1"/>
  <c r="AG95" i="36" s="1"/>
  <c r="AG96" i="36" s="1"/>
  <c r="AG97" i="36" s="1"/>
  <c r="AG98" i="36" s="1"/>
  <c r="AG99" i="36" s="1"/>
  <c r="AG100" i="36" s="1"/>
  <c r="AG101" i="36" s="1"/>
  <c r="AG102" i="36" s="1"/>
  <c r="AG103" i="36" s="1"/>
  <c r="AG104" i="36" s="1"/>
  <c r="AG105" i="36" s="1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BH12" i="36"/>
  <c r="AM12" i="36"/>
  <c r="AL12" i="36"/>
  <c r="AK12" i="36"/>
  <c r="T5" i="36"/>
  <c r="S5" i="36"/>
  <c r="R5" i="36"/>
  <c r="Q5" i="36"/>
  <c r="P5" i="36"/>
  <c r="O5" i="36"/>
  <c r="AH10" i="36" s="1"/>
  <c r="N5" i="36"/>
  <c r="M5" i="36"/>
  <c r="L5" i="36"/>
  <c r="K5" i="36"/>
  <c r="J5" i="36"/>
  <c r="I5" i="36"/>
  <c r="H5" i="36"/>
  <c r="G5" i="36"/>
  <c r="F5" i="36"/>
  <c r="E5" i="36"/>
  <c r="D5" i="36"/>
  <c r="C5" i="36"/>
  <c r="B12" i="36" s="1"/>
  <c r="B5" i="36"/>
  <c r="C9" i="36" s="1"/>
  <c r="AM31" i="35"/>
  <c r="AL31" i="35"/>
  <c r="AK31" i="35"/>
  <c r="AM30" i="35"/>
  <c r="AL30" i="35"/>
  <c r="AK30" i="35"/>
  <c r="AM29" i="35"/>
  <c r="AL29" i="35"/>
  <c r="AK29" i="35"/>
  <c r="AM28" i="35"/>
  <c r="AL28" i="35"/>
  <c r="AK28" i="35"/>
  <c r="AM27" i="35"/>
  <c r="AL27" i="35"/>
  <c r="AK27" i="35"/>
  <c r="AM26" i="35"/>
  <c r="AL26" i="35"/>
  <c r="AK26" i="35"/>
  <c r="AM25" i="35"/>
  <c r="AL25" i="35"/>
  <c r="AK25" i="35"/>
  <c r="AM24" i="35"/>
  <c r="AL24" i="35"/>
  <c r="AK24" i="35"/>
  <c r="AM23" i="35"/>
  <c r="AL23" i="35"/>
  <c r="AK23" i="35"/>
  <c r="AM22" i="35"/>
  <c r="AL22" i="35"/>
  <c r="AK22" i="35"/>
  <c r="AM21" i="35"/>
  <c r="AL21" i="35"/>
  <c r="AK21" i="35"/>
  <c r="AM20" i="35"/>
  <c r="AL20" i="35"/>
  <c r="AK20" i="35"/>
  <c r="AM19" i="35"/>
  <c r="AL19" i="35"/>
  <c r="AK19" i="35"/>
  <c r="AM18" i="35"/>
  <c r="AL18" i="35"/>
  <c r="AK18" i="35"/>
  <c r="AM17" i="35"/>
  <c r="AL17" i="35"/>
  <c r="AK17" i="35"/>
  <c r="AM16" i="35"/>
  <c r="AL16" i="35"/>
  <c r="AK16" i="35"/>
  <c r="AM15" i="35"/>
  <c r="AL15" i="35"/>
  <c r="AK15" i="35"/>
  <c r="AM14" i="35"/>
  <c r="AL14" i="35"/>
  <c r="AK14" i="35"/>
  <c r="AM13" i="35"/>
  <c r="AL13" i="35"/>
  <c r="AK13" i="35"/>
  <c r="AJ13" i="35"/>
  <c r="AJ14" i="35" s="1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34" i="35" s="1"/>
  <c r="AJ35" i="35" s="1"/>
  <c r="AJ36" i="35" s="1"/>
  <c r="AJ37" i="35" s="1"/>
  <c r="AJ38" i="35" s="1"/>
  <c r="AJ39" i="35" s="1"/>
  <c r="AJ40" i="35" s="1"/>
  <c r="AJ41" i="35" s="1"/>
  <c r="AJ42" i="35" s="1"/>
  <c r="AJ43" i="35" s="1"/>
  <c r="AJ44" i="35" s="1"/>
  <c r="AJ45" i="35" s="1"/>
  <c r="AJ46" i="35" s="1"/>
  <c r="AJ47" i="35" s="1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AJ75" i="35" s="1"/>
  <c r="AJ76" i="35" s="1"/>
  <c r="AJ77" i="35" s="1"/>
  <c r="AJ78" i="35" s="1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AG13" i="35"/>
  <c r="AG14" i="35" s="1"/>
  <c r="AG15" i="35" s="1"/>
  <c r="AG16" i="35" s="1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AG34" i="35" s="1"/>
  <c r="AG35" i="35" s="1"/>
  <c r="AG36" i="35" s="1"/>
  <c r="AG37" i="35" s="1"/>
  <c r="AG38" i="35" s="1"/>
  <c r="AG39" i="35" s="1"/>
  <c r="AG40" i="35" s="1"/>
  <c r="AG41" i="35" s="1"/>
  <c r="AG42" i="35" s="1"/>
  <c r="AG43" i="35" s="1"/>
  <c r="AG44" i="35" s="1"/>
  <c r="AG45" i="35" s="1"/>
  <c r="AG46" i="35" s="1"/>
  <c r="AG47" i="35" s="1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AG75" i="35" s="1"/>
  <c r="AG76" i="35" s="1"/>
  <c r="AG77" i="35" s="1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A13" i="35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BH12" i="35"/>
  <c r="AM12" i="35"/>
  <c r="AL12" i="35"/>
  <c r="AK12" i="35"/>
  <c r="T5" i="35"/>
  <c r="S5" i="35"/>
  <c r="R5" i="35"/>
  <c r="Q5" i="35"/>
  <c r="P5" i="35"/>
  <c r="O5" i="35"/>
  <c r="AH10" i="35" s="1"/>
  <c r="N5" i="35"/>
  <c r="M5" i="35"/>
  <c r="L5" i="35"/>
  <c r="K5" i="35"/>
  <c r="J5" i="35"/>
  <c r="I5" i="35"/>
  <c r="H5" i="35"/>
  <c r="G5" i="35"/>
  <c r="F5" i="35"/>
  <c r="E5" i="35"/>
  <c r="D5" i="35"/>
  <c r="C5" i="35"/>
  <c r="B12" i="35" s="1"/>
  <c r="B5" i="35"/>
  <c r="C9" i="35" s="1"/>
  <c r="AM31" i="34"/>
  <c r="AL31" i="34"/>
  <c r="AK31" i="34"/>
  <c r="AM30" i="34"/>
  <c r="AL30" i="34"/>
  <c r="AK30" i="34"/>
  <c r="AM29" i="34"/>
  <c r="AL29" i="34"/>
  <c r="AK29" i="34"/>
  <c r="AM28" i="34"/>
  <c r="AL28" i="34"/>
  <c r="AK28" i="34"/>
  <c r="AM27" i="34"/>
  <c r="AL27" i="34"/>
  <c r="AK27" i="34"/>
  <c r="AM26" i="34"/>
  <c r="AL26" i="34"/>
  <c r="AK26" i="34"/>
  <c r="AM25" i="34"/>
  <c r="AL25" i="34"/>
  <c r="AK25" i="34"/>
  <c r="AM24" i="34"/>
  <c r="AL24" i="34"/>
  <c r="AK24" i="34"/>
  <c r="AM23" i="34"/>
  <c r="AL23" i="34"/>
  <c r="AK23" i="34"/>
  <c r="AM22" i="34"/>
  <c r="AL22" i="34"/>
  <c r="AK22" i="34"/>
  <c r="AM21" i="34"/>
  <c r="AL21" i="34"/>
  <c r="AK21" i="34"/>
  <c r="AM20" i="34"/>
  <c r="AL20" i="34"/>
  <c r="AK20" i="34"/>
  <c r="AM19" i="34"/>
  <c r="AL19" i="34"/>
  <c r="AK19" i="34"/>
  <c r="AM18" i="34"/>
  <c r="AL18" i="34"/>
  <c r="AK18" i="34"/>
  <c r="AM17" i="34"/>
  <c r="AL17" i="34"/>
  <c r="AK17" i="34"/>
  <c r="AM16" i="34"/>
  <c r="AL16" i="34"/>
  <c r="AK16" i="34"/>
  <c r="AM15" i="34"/>
  <c r="AL15" i="34"/>
  <c r="AK15" i="34"/>
  <c r="AM14" i="34"/>
  <c r="AL14" i="34"/>
  <c r="AK14" i="34"/>
  <c r="AM13" i="34"/>
  <c r="AL13" i="34"/>
  <c r="AK13" i="34"/>
  <c r="AJ13" i="34"/>
  <c r="AJ14" i="34" s="1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  <c r="AJ28" i="34" s="1"/>
  <c r="AJ29" i="34" s="1"/>
  <c r="AJ30" i="34" s="1"/>
  <c r="AJ31" i="34" s="1"/>
  <c r="AJ32" i="34" s="1"/>
  <c r="AJ33" i="34" s="1"/>
  <c r="AJ34" i="34" s="1"/>
  <c r="AJ35" i="34" s="1"/>
  <c r="AJ36" i="34" s="1"/>
  <c r="AJ37" i="34" s="1"/>
  <c r="AJ38" i="34" s="1"/>
  <c r="AJ39" i="34" s="1"/>
  <c r="AJ40" i="34" s="1"/>
  <c r="AJ41" i="34" s="1"/>
  <c r="AJ42" i="34" s="1"/>
  <c r="AJ43" i="34" s="1"/>
  <c r="AJ44" i="34" s="1"/>
  <c r="AJ45" i="34" s="1"/>
  <c r="AJ46" i="34" s="1"/>
  <c r="AJ47" i="34" s="1"/>
  <c r="AJ48" i="34" s="1"/>
  <c r="AJ49" i="34" s="1"/>
  <c r="AJ50" i="34" s="1"/>
  <c r="AJ51" i="34" s="1"/>
  <c r="AJ52" i="34" s="1"/>
  <c r="AJ53" i="34" s="1"/>
  <c r="AJ54" i="34" s="1"/>
  <c r="AJ55" i="34" s="1"/>
  <c r="AJ56" i="34" s="1"/>
  <c r="AJ57" i="34" s="1"/>
  <c r="AJ58" i="34" s="1"/>
  <c r="AJ59" i="34" s="1"/>
  <c r="AJ60" i="34" s="1"/>
  <c r="AJ61" i="34" s="1"/>
  <c r="AJ62" i="34" s="1"/>
  <c r="AJ63" i="34" s="1"/>
  <c r="AJ64" i="34" s="1"/>
  <c r="AJ65" i="34" s="1"/>
  <c r="AJ66" i="34" s="1"/>
  <c r="AJ67" i="34" s="1"/>
  <c r="AJ68" i="34" s="1"/>
  <c r="AJ69" i="34" s="1"/>
  <c r="AJ70" i="34" s="1"/>
  <c r="AJ71" i="34" s="1"/>
  <c r="AJ72" i="34" s="1"/>
  <c r="AJ73" i="34" s="1"/>
  <c r="AJ74" i="34" s="1"/>
  <c r="AJ75" i="34" s="1"/>
  <c r="AJ76" i="34" s="1"/>
  <c r="AJ77" i="34" s="1"/>
  <c r="AJ78" i="34" s="1"/>
  <c r="AJ79" i="34" s="1"/>
  <c r="AJ80" i="34" s="1"/>
  <c r="AJ81" i="34" s="1"/>
  <c r="AJ82" i="34" s="1"/>
  <c r="AJ83" i="34" s="1"/>
  <c r="AJ84" i="34" s="1"/>
  <c r="AJ85" i="34" s="1"/>
  <c r="AJ86" i="34" s="1"/>
  <c r="AJ87" i="34" s="1"/>
  <c r="AJ88" i="34" s="1"/>
  <c r="AJ89" i="34" s="1"/>
  <c r="AJ90" i="34" s="1"/>
  <c r="AJ91" i="34" s="1"/>
  <c r="AJ92" i="34" s="1"/>
  <c r="AJ93" i="34" s="1"/>
  <c r="AJ94" i="34" s="1"/>
  <c r="AJ95" i="34" s="1"/>
  <c r="AJ96" i="34" s="1"/>
  <c r="AJ97" i="34" s="1"/>
  <c r="AJ98" i="34" s="1"/>
  <c r="AJ99" i="34" s="1"/>
  <c r="AJ100" i="34" s="1"/>
  <c r="AJ101" i="34" s="1"/>
  <c r="AJ102" i="34" s="1"/>
  <c r="AJ103" i="34" s="1"/>
  <c r="AJ104" i="34" s="1"/>
  <c r="AJ105" i="34" s="1"/>
  <c r="AG13" i="34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G33" i="34" s="1"/>
  <c r="AG34" i="34" s="1"/>
  <c r="AG35" i="34" s="1"/>
  <c r="AG36" i="34" s="1"/>
  <c r="AG37" i="34" s="1"/>
  <c r="AG38" i="34" s="1"/>
  <c r="AG39" i="34" s="1"/>
  <c r="AG40" i="34" s="1"/>
  <c r="AG41" i="34" s="1"/>
  <c r="AG42" i="34" s="1"/>
  <c r="AG43" i="34" s="1"/>
  <c r="AG44" i="34" s="1"/>
  <c r="AG45" i="34" s="1"/>
  <c r="AG46" i="34" s="1"/>
  <c r="AG47" i="34" s="1"/>
  <c r="AG48" i="34" s="1"/>
  <c r="AG49" i="34" s="1"/>
  <c r="AG50" i="34" s="1"/>
  <c r="AG51" i="34" s="1"/>
  <c r="AG52" i="34" s="1"/>
  <c r="AG53" i="34" s="1"/>
  <c r="AG54" i="34" s="1"/>
  <c r="AG55" i="34" s="1"/>
  <c r="AG56" i="34" s="1"/>
  <c r="AG57" i="34" s="1"/>
  <c r="AG58" i="34" s="1"/>
  <c r="AG59" i="34" s="1"/>
  <c r="AG60" i="34" s="1"/>
  <c r="AG61" i="34" s="1"/>
  <c r="AG62" i="34" s="1"/>
  <c r="AG63" i="34" s="1"/>
  <c r="AG64" i="34" s="1"/>
  <c r="AG65" i="34" s="1"/>
  <c r="AG66" i="34" s="1"/>
  <c r="AG67" i="34" s="1"/>
  <c r="AG68" i="34" s="1"/>
  <c r="AG69" i="34" s="1"/>
  <c r="AG70" i="34" s="1"/>
  <c r="AG71" i="34" s="1"/>
  <c r="AG72" i="34" s="1"/>
  <c r="AG73" i="34" s="1"/>
  <c r="AG74" i="34" s="1"/>
  <c r="AG75" i="34" s="1"/>
  <c r="AG76" i="34" s="1"/>
  <c r="AG77" i="34" s="1"/>
  <c r="AG78" i="34" s="1"/>
  <c r="AG79" i="34" s="1"/>
  <c r="AG80" i="34" s="1"/>
  <c r="AG81" i="34" s="1"/>
  <c r="AG82" i="34" s="1"/>
  <c r="AG83" i="34" s="1"/>
  <c r="AG84" i="34" s="1"/>
  <c r="AG85" i="34" s="1"/>
  <c r="AG86" i="34" s="1"/>
  <c r="AG87" i="34" s="1"/>
  <c r="AG88" i="34" s="1"/>
  <c r="AG89" i="34" s="1"/>
  <c r="AG90" i="34" s="1"/>
  <c r="AG91" i="34" s="1"/>
  <c r="AG92" i="34" s="1"/>
  <c r="AG93" i="34" s="1"/>
  <c r="AG94" i="34" s="1"/>
  <c r="AG95" i="34" s="1"/>
  <c r="AG96" i="34" s="1"/>
  <c r="AG97" i="34" s="1"/>
  <c r="AG98" i="34" s="1"/>
  <c r="AG99" i="34" s="1"/>
  <c r="AG100" i="34" s="1"/>
  <c r="AG101" i="34" s="1"/>
  <c r="AG102" i="34" s="1"/>
  <c r="AG103" i="34" s="1"/>
  <c r="AG104" i="34" s="1"/>
  <c r="AG105" i="34" s="1"/>
  <c r="A13" i="34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BH12" i="34"/>
  <c r="AM12" i="34"/>
  <c r="AL12" i="34"/>
  <c r="AK12" i="34"/>
  <c r="T5" i="34"/>
  <c r="S5" i="34"/>
  <c r="R5" i="34"/>
  <c r="Q5" i="34"/>
  <c r="P5" i="34"/>
  <c r="O5" i="34"/>
  <c r="AH10" i="34" s="1"/>
  <c r="N5" i="34"/>
  <c r="M5" i="34"/>
  <c r="L5" i="34"/>
  <c r="K5" i="34"/>
  <c r="J5" i="34"/>
  <c r="I5" i="34"/>
  <c r="H5" i="34"/>
  <c r="G5" i="34"/>
  <c r="F5" i="34"/>
  <c r="E5" i="34"/>
  <c r="D5" i="34"/>
  <c r="C5" i="34"/>
  <c r="B12" i="34" s="1"/>
  <c r="B5" i="34"/>
  <c r="C9" i="34" s="1"/>
  <c r="AM31" i="33"/>
  <c r="AL31" i="33"/>
  <c r="AK31" i="33"/>
  <c r="AM30" i="33"/>
  <c r="AL30" i="33"/>
  <c r="AK30" i="33"/>
  <c r="AM29" i="33"/>
  <c r="AL29" i="33"/>
  <c r="AK29" i="33"/>
  <c r="AM28" i="33"/>
  <c r="AL28" i="33"/>
  <c r="AK28" i="33"/>
  <c r="AM27" i="33"/>
  <c r="AL27" i="33"/>
  <c r="AK27" i="33"/>
  <c r="AM26" i="33"/>
  <c r="AL26" i="33"/>
  <c r="AK26" i="33"/>
  <c r="AM25" i="33"/>
  <c r="AL25" i="33"/>
  <c r="AK25" i="33"/>
  <c r="AM24" i="33"/>
  <c r="AL24" i="33"/>
  <c r="AK24" i="33"/>
  <c r="AM23" i="33"/>
  <c r="AL23" i="33"/>
  <c r="AK23" i="33"/>
  <c r="AM22" i="33"/>
  <c r="AL22" i="33"/>
  <c r="AK22" i="33"/>
  <c r="AM21" i="33"/>
  <c r="AL21" i="33"/>
  <c r="AK21" i="33"/>
  <c r="AM20" i="33"/>
  <c r="AL20" i="33"/>
  <c r="AK20" i="33"/>
  <c r="AM19" i="33"/>
  <c r="AL19" i="33"/>
  <c r="AK19" i="33"/>
  <c r="AM18" i="33"/>
  <c r="AL18" i="33"/>
  <c r="AK18" i="33"/>
  <c r="AM17" i="33"/>
  <c r="AL17" i="33"/>
  <c r="AK17" i="33"/>
  <c r="AM16" i="33"/>
  <c r="AL16" i="33"/>
  <c r="AK16" i="33"/>
  <c r="AM15" i="33"/>
  <c r="AL15" i="33"/>
  <c r="AK15" i="33"/>
  <c r="AM14" i="33"/>
  <c r="AL14" i="33"/>
  <c r="AK14" i="33"/>
  <c r="AM13" i="33"/>
  <c r="AL13" i="33"/>
  <c r="AK13" i="33"/>
  <c r="AJ13" i="33"/>
  <c r="AJ14" i="33" s="1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AJ28" i="33" s="1"/>
  <c r="AJ29" i="33" s="1"/>
  <c r="AJ30" i="33" s="1"/>
  <c r="AJ31" i="33" s="1"/>
  <c r="AJ32" i="33" s="1"/>
  <c r="AJ33" i="33" s="1"/>
  <c r="AJ34" i="33" s="1"/>
  <c r="AJ35" i="33" s="1"/>
  <c r="AJ36" i="33" s="1"/>
  <c r="AJ37" i="33" s="1"/>
  <c r="AJ38" i="33" s="1"/>
  <c r="AJ39" i="33" s="1"/>
  <c r="AJ40" i="33" s="1"/>
  <c r="AJ41" i="33" s="1"/>
  <c r="AJ42" i="33" s="1"/>
  <c r="AJ43" i="33" s="1"/>
  <c r="AJ44" i="33" s="1"/>
  <c r="AJ45" i="33" s="1"/>
  <c r="AJ46" i="33" s="1"/>
  <c r="AJ47" i="33" s="1"/>
  <c r="AJ48" i="33" s="1"/>
  <c r="AJ49" i="33" s="1"/>
  <c r="AJ50" i="33" s="1"/>
  <c r="AJ51" i="33" s="1"/>
  <c r="AJ52" i="33" s="1"/>
  <c r="AJ53" i="33" s="1"/>
  <c r="AJ54" i="33" s="1"/>
  <c r="AJ55" i="33" s="1"/>
  <c r="AJ56" i="33" s="1"/>
  <c r="AJ57" i="33" s="1"/>
  <c r="AJ58" i="33" s="1"/>
  <c r="AJ59" i="33" s="1"/>
  <c r="AJ60" i="33" s="1"/>
  <c r="AJ61" i="33" s="1"/>
  <c r="AJ62" i="33" s="1"/>
  <c r="AJ63" i="33" s="1"/>
  <c r="AJ64" i="33" s="1"/>
  <c r="AJ65" i="33" s="1"/>
  <c r="AJ66" i="33" s="1"/>
  <c r="AJ67" i="33" s="1"/>
  <c r="AJ68" i="33" s="1"/>
  <c r="AJ69" i="33" s="1"/>
  <c r="AJ70" i="33" s="1"/>
  <c r="AJ71" i="33" s="1"/>
  <c r="AJ72" i="33" s="1"/>
  <c r="AJ73" i="33" s="1"/>
  <c r="AJ74" i="33" s="1"/>
  <c r="AJ75" i="33" s="1"/>
  <c r="AJ76" i="33" s="1"/>
  <c r="AJ77" i="33" s="1"/>
  <c r="AJ78" i="33" s="1"/>
  <c r="AJ79" i="33" s="1"/>
  <c r="AJ80" i="33" s="1"/>
  <c r="AJ81" i="33" s="1"/>
  <c r="AJ82" i="33" s="1"/>
  <c r="AJ83" i="33" s="1"/>
  <c r="AJ84" i="33" s="1"/>
  <c r="AJ85" i="33" s="1"/>
  <c r="AJ86" i="33" s="1"/>
  <c r="AJ87" i="33" s="1"/>
  <c r="AJ88" i="33" s="1"/>
  <c r="AJ89" i="33" s="1"/>
  <c r="AJ90" i="33" s="1"/>
  <c r="AJ91" i="33" s="1"/>
  <c r="AJ92" i="33" s="1"/>
  <c r="AJ93" i="33" s="1"/>
  <c r="AJ94" i="33" s="1"/>
  <c r="AJ95" i="33" s="1"/>
  <c r="AJ96" i="33" s="1"/>
  <c r="AJ97" i="33" s="1"/>
  <c r="AJ98" i="33" s="1"/>
  <c r="AJ99" i="33" s="1"/>
  <c r="AJ100" i="33" s="1"/>
  <c r="AJ101" i="33" s="1"/>
  <c r="AJ102" i="33" s="1"/>
  <c r="AJ103" i="33" s="1"/>
  <c r="AJ104" i="33" s="1"/>
  <c r="AJ105" i="33" s="1"/>
  <c r="AG13" i="33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G33" i="33" s="1"/>
  <c r="AG34" i="33" s="1"/>
  <c r="AG35" i="33" s="1"/>
  <c r="AG36" i="33" s="1"/>
  <c r="AG37" i="33" s="1"/>
  <c r="AG38" i="33" s="1"/>
  <c r="AG39" i="33" s="1"/>
  <c r="AG40" i="33" s="1"/>
  <c r="AG41" i="33" s="1"/>
  <c r="AG42" i="33" s="1"/>
  <c r="AG43" i="33" s="1"/>
  <c r="AG44" i="33" s="1"/>
  <c r="AG45" i="33" s="1"/>
  <c r="AG46" i="33" s="1"/>
  <c r="AG47" i="33" s="1"/>
  <c r="AG48" i="33" s="1"/>
  <c r="AG49" i="33" s="1"/>
  <c r="AG50" i="33" s="1"/>
  <c r="AG51" i="33" s="1"/>
  <c r="AG52" i="33" s="1"/>
  <c r="AG53" i="33" s="1"/>
  <c r="AG54" i="33" s="1"/>
  <c r="AG55" i="33" s="1"/>
  <c r="AG56" i="33" s="1"/>
  <c r="AG57" i="33" s="1"/>
  <c r="AG58" i="33" s="1"/>
  <c r="AG59" i="33" s="1"/>
  <c r="AG60" i="33" s="1"/>
  <c r="AG61" i="33" s="1"/>
  <c r="AG62" i="33" s="1"/>
  <c r="AG63" i="33" s="1"/>
  <c r="AG64" i="33" s="1"/>
  <c r="AG65" i="33" s="1"/>
  <c r="AG66" i="33" s="1"/>
  <c r="AG67" i="33" s="1"/>
  <c r="AG68" i="33" s="1"/>
  <c r="AG69" i="33" s="1"/>
  <c r="AG70" i="33" s="1"/>
  <c r="AG71" i="33" s="1"/>
  <c r="AG72" i="33" s="1"/>
  <c r="AG73" i="33" s="1"/>
  <c r="AG74" i="33" s="1"/>
  <c r="AG75" i="33" s="1"/>
  <c r="AG76" i="33" s="1"/>
  <c r="AG77" i="33" s="1"/>
  <c r="AG78" i="33" s="1"/>
  <c r="AG79" i="33" s="1"/>
  <c r="AG80" i="33" s="1"/>
  <c r="AG81" i="33" s="1"/>
  <c r="AG82" i="33" s="1"/>
  <c r="AG83" i="33" s="1"/>
  <c r="AG84" i="33" s="1"/>
  <c r="AG85" i="33" s="1"/>
  <c r="AG86" i="33" s="1"/>
  <c r="AG87" i="33" s="1"/>
  <c r="AG88" i="33" s="1"/>
  <c r="AG89" i="33" s="1"/>
  <c r="AG90" i="33" s="1"/>
  <c r="AG91" i="33" s="1"/>
  <c r="AG92" i="33" s="1"/>
  <c r="AG93" i="33" s="1"/>
  <c r="AG94" i="33" s="1"/>
  <c r="AG95" i="33" s="1"/>
  <c r="AG96" i="33" s="1"/>
  <c r="AG97" i="33" s="1"/>
  <c r="AG98" i="33" s="1"/>
  <c r="AG99" i="33" s="1"/>
  <c r="AG100" i="33" s="1"/>
  <c r="AG101" i="33" s="1"/>
  <c r="AG102" i="33" s="1"/>
  <c r="AG103" i="33" s="1"/>
  <c r="AG104" i="33" s="1"/>
  <c r="AG105" i="33" s="1"/>
  <c r="A13" i="33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BH12" i="33"/>
  <c r="AM12" i="33"/>
  <c r="AL12" i="33"/>
  <c r="AK12" i="33"/>
  <c r="T5" i="33"/>
  <c r="S5" i="33"/>
  <c r="R5" i="33"/>
  <c r="Q5" i="33"/>
  <c r="P5" i="33"/>
  <c r="O5" i="33"/>
  <c r="AH10" i="33" s="1"/>
  <c r="N5" i="33"/>
  <c r="M5" i="33"/>
  <c r="L5" i="33"/>
  <c r="K5" i="33"/>
  <c r="J5" i="33"/>
  <c r="I5" i="33"/>
  <c r="H5" i="33"/>
  <c r="G5" i="33"/>
  <c r="F5" i="33"/>
  <c r="E5" i="33"/>
  <c r="D5" i="33"/>
  <c r="C5" i="33"/>
  <c r="B12" i="33" s="1"/>
  <c r="B5" i="33"/>
  <c r="C9" i="33" s="1"/>
  <c r="AM31" i="32"/>
  <c r="AL31" i="32"/>
  <c r="AK31" i="32"/>
  <c r="AM30" i="32"/>
  <c r="AL30" i="32"/>
  <c r="AK30" i="32"/>
  <c r="AM29" i="32"/>
  <c r="AL29" i="32"/>
  <c r="AK29" i="32"/>
  <c r="AM28" i="32"/>
  <c r="AL28" i="32"/>
  <c r="AK28" i="32"/>
  <c r="AM27" i="32"/>
  <c r="AL27" i="32"/>
  <c r="AK27" i="32"/>
  <c r="AM26" i="32"/>
  <c r="AL26" i="32"/>
  <c r="AK26" i="32"/>
  <c r="AM25" i="32"/>
  <c r="AL25" i="32"/>
  <c r="AK25" i="32"/>
  <c r="AM24" i="32"/>
  <c r="AL24" i="32"/>
  <c r="AK24" i="32"/>
  <c r="AM23" i="32"/>
  <c r="AL23" i="32"/>
  <c r="AK23" i="32"/>
  <c r="AM22" i="32"/>
  <c r="AL22" i="32"/>
  <c r="AK22" i="32"/>
  <c r="AM21" i="32"/>
  <c r="AL21" i="32"/>
  <c r="AK21" i="32"/>
  <c r="AM20" i="32"/>
  <c r="AL20" i="32"/>
  <c r="AK20" i="32"/>
  <c r="AM19" i="32"/>
  <c r="AL19" i="32"/>
  <c r="AK19" i="32"/>
  <c r="AM18" i="32"/>
  <c r="AL18" i="32"/>
  <c r="AK18" i="32"/>
  <c r="AM17" i="32"/>
  <c r="AL17" i="32"/>
  <c r="AK17" i="32"/>
  <c r="AM16" i="32"/>
  <c r="AL16" i="32"/>
  <c r="AK16" i="32"/>
  <c r="AM15" i="32"/>
  <c r="AL15" i="32"/>
  <c r="AK15" i="32"/>
  <c r="AM14" i="32"/>
  <c r="AL14" i="32"/>
  <c r="AK14" i="32"/>
  <c r="AM13" i="32"/>
  <c r="AL13" i="32"/>
  <c r="AK13" i="32"/>
  <c r="AJ13" i="32"/>
  <c r="AJ14" i="32" s="1"/>
  <c r="AJ15" i="32" s="1"/>
  <c r="AJ16" i="32" s="1"/>
  <c r="AJ17" i="32" s="1"/>
  <c r="AJ18" i="32" s="1"/>
  <c r="AJ19" i="32" s="1"/>
  <c r="AJ20" i="32" s="1"/>
  <c r="AJ21" i="32" s="1"/>
  <c r="AJ22" i="32" s="1"/>
  <c r="AJ23" i="32" s="1"/>
  <c r="AJ24" i="32" s="1"/>
  <c r="AJ25" i="32" s="1"/>
  <c r="AJ26" i="32" s="1"/>
  <c r="AJ27" i="32" s="1"/>
  <c r="AJ28" i="32" s="1"/>
  <c r="AJ29" i="32" s="1"/>
  <c r="AJ30" i="32" s="1"/>
  <c r="AJ31" i="32" s="1"/>
  <c r="AJ32" i="32" s="1"/>
  <c r="AJ33" i="32" s="1"/>
  <c r="AJ34" i="32" s="1"/>
  <c r="AJ35" i="32" s="1"/>
  <c r="AJ36" i="32" s="1"/>
  <c r="AJ37" i="32" s="1"/>
  <c r="AJ38" i="32" s="1"/>
  <c r="AJ39" i="32" s="1"/>
  <c r="AJ40" i="32" s="1"/>
  <c r="AJ41" i="32" s="1"/>
  <c r="AJ42" i="32" s="1"/>
  <c r="AJ43" i="32" s="1"/>
  <c r="AJ44" i="32" s="1"/>
  <c r="AJ45" i="32" s="1"/>
  <c r="AJ46" i="32" s="1"/>
  <c r="AJ47" i="32" s="1"/>
  <c r="AJ48" i="32" s="1"/>
  <c r="AJ49" i="32" s="1"/>
  <c r="AJ50" i="32" s="1"/>
  <c r="AJ51" i="32" s="1"/>
  <c r="AJ52" i="32" s="1"/>
  <c r="AJ53" i="32" s="1"/>
  <c r="AJ54" i="32" s="1"/>
  <c r="AJ55" i="32" s="1"/>
  <c r="AJ56" i="32" s="1"/>
  <c r="AJ57" i="32" s="1"/>
  <c r="AJ58" i="32" s="1"/>
  <c r="AJ59" i="32" s="1"/>
  <c r="AJ60" i="32" s="1"/>
  <c r="AJ61" i="32" s="1"/>
  <c r="AJ62" i="32" s="1"/>
  <c r="AJ63" i="32" s="1"/>
  <c r="AJ64" i="32" s="1"/>
  <c r="AJ65" i="32" s="1"/>
  <c r="AJ66" i="32" s="1"/>
  <c r="AJ67" i="32" s="1"/>
  <c r="AJ68" i="32" s="1"/>
  <c r="AJ69" i="32" s="1"/>
  <c r="AJ70" i="32" s="1"/>
  <c r="AJ71" i="32" s="1"/>
  <c r="AJ72" i="32" s="1"/>
  <c r="AJ73" i="32" s="1"/>
  <c r="AJ74" i="32" s="1"/>
  <c r="AJ75" i="32" s="1"/>
  <c r="AJ76" i="32" s="1"/>
  <c r="AJ77" i="32" s="1"/>
  <c r="AJ78" i="32" s="1"/>
  <c r="AJ79" i="32" s="1"/>
  <c r="AJ80" i="32" s="1"/>
  <c r="AJ81" i="32" s="1"/>
  <c r="AJ82" i="32" s="1"/>
  <c r="AJ83" i="32" s="1"/>
  <c r="AJ84" i="32" s="1"/>
  <c r="AJ85" i="32" s="1"/>
  <c r="AJ86" i="32" s="1"/>
  <c r="AJ87" i="32" s="1"/>
  <c r="AJ88" i="32" s="1"/>
  <c r="AJ89" i="32" s="1"/>
  <c r="AJ90" i="32" s="1"/>
  <c r="AJ91" i="32" s="1"/>
  <c r="AJ92" i="32" s="1"/>
  <c r="AJ93" i="32" s="1"/>
  <c r="AJ94" i="32" s="1"/>
  <c r="AJ95" i="32" s="1"/>
  <c r="AJ96" i="32" s="1"/>
  <c r="AJ97" i="32" s="1"/>
  <c r="AJ98" i="32" s="1"/>
  <c r="AJ99" i="32" s="1"/>
  <c r="AJ100" i="32" s="1"/>
  <c r="AJ101" i="32" s="1"/>
  <c r="AJ102" i="32" s="1"/>
  <c r="AJ103" i="32" s="1"/>
  <c r="AJ104" i="32" s="1"/>
  <c r="AJ105" i="32" s="1"/>
  <c r="AG13" i="32"/>
  <c r="AG14" i="32" s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G29" i="32" s="1"/>
  <c r="AG30" i="32" s="1"/>
  <c r="AG31" i="32" s="1"/>
  <c r="AG32" i="32" s="1"/>
  <c r="AG33" i="32" s="1"/>
  <c r="AG34" i="32" s="1"/>
  <c r="AG35" i="32" s="1"/>
  <c r="AG36" i="32" s="1"/>
  <c r="AG37" i="32" s="1"/>
  <c r="AG38" i="32" s="1"/>
  <c r="AG39" i="32" s="1"/>
  <c r="AG40" i="32" s="1"/>
  <c r="AG41" i="32" s="1"/>
  <c r="AG42" i="32" s="1"/>
  <c r="AG43" i="32" s="1"/>
  <c r="AG44" i="32" s="1"/>
  <c r="AG45" i="32" s="1"/>
  <c r="AG46" i="32" s="1"/>
  <c r="AG47" i="32" s="1"/>
  <c r="AG48" i="32" s="1"/>
  <c r="AG49" i="32" s="1"/>
  <c r="AG50" i="32" s="1"/>
  <c r="AG51" i="32" s="1"/>
  <c r="AG52" i="32" s="1"/>
  <c r="AG53" i="32" s="1"/>
  <c r="AG54" i="32" s="1"/>
  <c r="AG55" i="32" s="1"/>
  <c r="AG56" i="32" s="1"/>
  <c r="AG57" i="32" s="1"/>
  <c r="AG58" i="32" s="1"/>
  <c r="AG59" i="32" s="1"/>
  <c r="AG60" i="32" s="1"/>
  <c r="AG61" i="32" s="1"/>
  <c r="AG62" i="32" s="1"/>
  <c r="AG63" i="32" s="1"/>
  <c r="AG64" i="32" s="1"/>
  <c r="AG65" i="32" s="1"/>
  <c r="AG66" i="32" s="1"/>
  <c r="AG67" i="32" s="1"/>
  <c r="AG68" i="32" s="1"/>
  <c r="AG69" i="32" s="1"/>
  <c r="AG70" i="32" s="1"/>
  <c r="AG71" i="32" s="1"/>
  <c r="AG72" i="32" s="1"/>
  <c r="AG73" i="32" s="1"/>
  <c r="AG74" i="32" s="1"/>
  <c r="AG75" i="32" s="1"/>
  <c r="AG76" i="32" s="1"/>
  <c r="AG77" i="32" s="1"/>
  <c r="AG78" i="32" s="1"/>
  <c r="AG79" i="32" s="1"/>
  <c r="AG80" i="32" s="1"/>
  <c r="AG81" i="32" s="1"/>
  <c r="AG82" i="32" s="1"/>
  <c r="AG83" i="32" s="1"/>
  <c r="AG84" i="32" s="1"/>
  <c r="AG85" i="32" s="1"/>
  <c r="AG86" i="32" s="1"/>
  <c r="AG87" i="32" s="1"/>
  <c r="AG88" i="32" s="1"/>
  <c r="AG89" i="32" s="1"/>
  <c r="AG90" i="32" s="1"/>
  <c r="AG91" i="32" s="1"/>
  <c r="AG92" i="32" s="1"/>
  <c r="AG93" i="32" s="1"/>
  <c r="AG94" i="32" s="1"/>
  <c r="AG95" i="32" s="1"/>
  <c r="AG96" i="32" s="1"/>
  <c r="AG97" i="32" s="1"/>
  <c r="AG98" i="32" s="1"/>
  <c r="AG99" i="32" s="1"/>
  <c r="AG100" i="32" s="1"/>
  <c r="AG101" i="32" s="1"/>
  <c r="AG102" i="32" s="1"/>
  <c r="AG103" i="32" s="1"/>
  <c r="AG104" i="32" s="1"/>
  <c r="AG105" i="32" s="1"/>
  <c r="A13" i="32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BH12" i="32"/>
  <c r="AM12" i="32"/>
  <c r="AL12" i="32"/>
  <c r="AK12" i="32"/>
  <c r="T5" i="32"/>
  <c r="S5" i="32"/>
  <c r="R5" i="32"/>
  <c r="Q5" i="32"/>
  <c r="P5" i="32"/>
  <c r="O5" i="32"/>
  <c r="AH10" i="32" s="1"/>
  <c r="N5" i="32"/>
  <c r="M5" i="32"/>
  <c r="L5" i="32"/>
  <c r="K5" i="32"/>
  <c r="J5" i="32"/>
  <c r="I5" i="32"/>
  <c r="H5" i="32"/>
  <c r="G5" i="32"/>
  <c r="F5" i="32"/>
  <c r="E5" i="32"/>
  <c r="D5" i="32"/>
  <c r="C5" i="32"/>
  <c r="B12" i="32" s="1"/>
  <c r="B5" i="32"/>
  <c r="C9" i="32" s="1"/>
  <c r="B13" i="37" l="1"/>
  <c r="BF12" i="37"/>
  <c r="BC12" i="37" s="1"/>
  <c r="AR12" i="37"/>
  <c r="AO12" i="37" s="1"/>
  <c r="G12" i="37"/>
  <c r="J12" i="37" s="1"/>
  <c r="F12" i="37"/>
  <c r="I12" i="37" s="1"/>
  <c r="AP10" i="37"/>
  <c r="BD10" i="37"/>
  <c r="AP11" i="37"/>
  <c r="T12" i="37"/>
  <c r="U12" i="37" s="1"/>
  <c r="AP12" i="37"/>
  <c r="N12" i="37" s="1"/>
  <c r="BD12" i="37"/>
  <c r="P12" i="37" s="1"/>
  <c r="T13" i="37"/>
  <c r="U13" i="37" s="1"/>
  <c r="B13" i="36"/>
  <c r="BF12" i="36"/>
  <c r="BC12" i="36" s="1"/>
  <c r="AR12" i="36"/>
  <c r="AO12" i="36" s="1"/>
  <c r="G12" i="36"/>
  <c r="J12" i="36" s="1"/>
  <c r="F12" i="36"/>
  <c r="I12" i="36" s="1"/>
  <c r="AP10" i="36"/>
  <c r="BD10" i="36"/>
  <c r="AP11" i="36"/>
  <c r="T12" i="36"/>
  <c r="U12" i="36" s="1"/>
  <c r="AP12" i="36"/>
  <c r="N12" i="36" s="1"/>
  <c r="BD12" i="36"/>
  <c r="P12" i="36" s="1"/>
  <c r="T13" i="36"/>
  <c r="U13" i="36" s="1"/>
  <c r="B13" i="35"/>
  <c r="BF12" i="35"/>
  <c r="BC12" i="35" s="1"/>
  <c r="AR12" i="35"/>
  <c r="AO12" i="35" s="1"/>
  <c r="G12" i="35"/>
  <c r="J12" i="35" s="1"/>
  <c r="F12" i="35"/>
  <c r="I12" i="35" s="1"/>
  <c r="AP10" i="35"/>
  <c r="BD10" i="35"/>
  <c r="AP11" i="35"/>
  <c r="T12" i="35"/>
  <c r="U12" i="35" s="1"/>
  <c r="AP12" i="35"/>
  <c r="N12" i="35" s="1"/>
  <c r="BD12" i="35"/>
  <c r="P12" i="35" s="1"/>
  <c r="T13" i="35"/>
  <c r="U13" i="35" s="1"/>
  <c r="B13" i="34"/>
  <c r="BF12" i="34"/>
  <c r="BC12" i="34" s="1"/>
  <c r="AR12" i="34"/>
  <c r="AO12" i="34" s="1"/>
  <c r="G12" i="34"/>
  <c r="J12" i="34" s="1"/>
  <c r="F12" i="34"/>
  <c r="I12" i="34" s="1"/>
  <c r="AP10" i="34"/>
  <c r="BD10" i="34"/>
  <c r="AP11" i="34"/>
  <c r="T12" i="34"/>
  <c r="U12" i="34" s="1"/>
  <c r="AP12" i="34"/>
  <c r="N12" i="34" s="1"/>
  <c r="BD12" i="34"/>
  <c r="P12" i="34" s="1"/>
  <c r="T13" i="34"/>
  <c r="U13" i="34" s="1"/>
  <c r="B13" i="33"/>
  <c r="BF12" i="33"/>
  <c r="BC12" i="33" s="1"/>
  <c r="AR12" i="33"/>
  <c r="AO12" i="33" s="1"/>
  <c r="G12" i="33"/>
  <c r="J12" i="33" s="1"/>
  <c r="F12" i="33"/>
  <c r="I12" i="33" s="1"/>
  <c r="AP10" i="33"/>
  <c r="BD10" i="33"/>
  <c r="AP11" i="33"/>
  <c r="T12" i="33"/>
  <c r="U12" i="33" s="1"/>
  <c r="AP12" i="33"/>
  <c r="N12" i="33" s="1"/>
  <c r="BD12" i="33"/>
  <c r="P12" i="33" s="1"/>
  <c r="T13" i="33"/>
  <c r="U13" i="33" s="1"/>
  <c r="B13" i="32"/>
  <c r="BF12" i="32"/>
  <c r="BC12" i="32" s="1"/>
  <c r="AR12" i="32"/>
  <c r="AO12" i="32" s="1"/>
  <c r="G12" i="32"/>
  <c r="J12" i="32" s="1"/>
  <c r="F12" i="32"/>
  <c r="I12" i="32" s="1"/>
  <c r="AP10" i="32"/>
  <c r="BD10" i="32"/>
  <c r="AP11" i="32"/>
  <c r="T12" i="32"/>
  <c r="U12" i="32" s="1"/>
  <c r="AP12" i="32"/>
  <c r="N12" i="32" s="1"/>
  <c r="BD12" i="32"/>
  <c r="P12" i="32" s="1"/>
  <c r="T13" i="32"/>
  <c r="U13" i="32" s="1"/>
  <c r="L12" i="32" l="1"/>
  <c r="M12" i="32" s="1"/>
  <c r="L12" i="33"/>
  <c r="M12" i="33" s="1"/>
  <c r="L12" i="34"/>
  <c r="M12" i="34" s="1"/>
  <c r="L12" i="35"/>
  <c r="M12" i="35" s="1"/>
  <c r="L12" i="36"/>
  <c r="M12" i="36" s="1"/>
  <c r="L12" i="37"/>
  <c r="M12" i="37" s="1"/>
  <c r="O13" i="37"/>
  <c r="E13" i="37"/>
  <c r="O12" i="37"/>
  <c r="BA13" i="37"/>
  <c r="AZ13" i="37"/>
  <c r="AY13" i="37"/>
  <c r="AP13" i="37" s="1"/>
  <c r="N13" i="37" s="1"/>
  <c r="AX13" i="37"/>
  <c r="AW13" i="37"/>
  <c r="AV13" i="37"/>
  <c r="AU13" i="37"/>
  <c r="AT13" i="37"/>
  <c r="AS13" i="37"/>
  <c r="E12" i="37"/>
  <c r="H12" i="37" s="1"/>
  <c r="K12" i="37" s="1"/>
  <c r="Q12" i="37" s="1"/>
  <c r="B14" i="37"/>
  <c r="BF13" i="37"/>
  <c r="BC13" i="37" s="1"/>
  <c r="AR13" i="37"/>
  <c r="AO13" i="37" s="1"/>
  <c r="H13" i="37"/>
  <c r="K13" i="37" s="1"/>
  <c r="G13" i="37"/>
  <c r="J13" i="37" s="1"/>
  <c r="F13" i="37"/>
  <c r="L13" i="37" s="1"/>
  <c r="M13" i="37" s="1"/>
  <c r="O13" i="36"/>
  <c r="E13" i="36"/>
  <c r="O12" i="36"/>
  <c r="BA13" i="36"/>
  <c r="AZ13" i="36"/>
  <c r="AY13" i="36"/>
  <c r="AP13" i="36" s="1"/>
  <c r="N13" i="36" s="1"/>
  <c r="AX13" i="36"/>
  <c r="AW13" i="36"/>
  <c r="AV13" i="36"/>
  <c r="AU13" i="36"/>
  <c r="AT13" i="36"/>
  <c r="AS13" i="36"/>
  <c r="E12" i="36"/>
  <c r="H12" i="36" s="1"/>
  <c r="K12" i="36" s="1"/>
  <c r="Q12" i="36" s="1"/>
  <c r="B14" i="36"/>
  <c r="BF13" i="36"/>
  <c r="BC13" i="36" s="1"/>
  <c r="AR13" i="36"/>
  <c r="AO13" i="36" s="1"/>
  <c r="H13" i="36"/>
  <c r="K13" i="36" s="1"/>
  <c r="G13" i="36"/>
  <c r="J13" i="36" s="1"/>
  <c r="F13" i="36"/>
  <c r="L13" i="36" s="1"/>
  <c r="M13" i="36" s="1"/>
  <c r="O13" i="35"/>
  <c r="E13" i="35"/>
  <c r="O12" i="35"/>
  <c r="BA13" i="35"/>
  <c r="AZ13" i="35"/>
  <c r="AY13" i="35"/>
  <c r="AP13" i="35" s="1"/>
  <c r="N13" i="35" s="1"/>
  <c r="AX13" i="35"/>
  <c r="AW13" i="35"/>
  <c r="AV13" i="35"/>
  <c r="AU13" i="35"/>
  <c r="AT13" i="35"/>
  <c r="AS13" i="35"/>
  <c r="E12" i="35"/>
  <c r="H12" i="35" s="1"/>
  <c r="K12" i="35" s="1"/>
  <c r="Q12" i="35" s="1"/>
  <c r="B14" i="35"/>
  <c r="BF13" i="35"/>
  <c r="BC13" i="35" s="1"/>
  <c r="AR13" i="35"/>
  <c r="AO13" i="35" s="1"/>
  <c r="H13" i="35"/>
  <c r="K13" i="35" s="1"/>
  <c r="G13" i="35"/>
  <c r="J13" i="35" s="1"/>
  <c r="F13" i="35"/>
  <c r="L13" i="35" s="1"/>
  <c r="M13" i="35" s="1"/>
  <c r="O13" i="34"/>
  <c r="E13" i="34"/>
  <c r="O12" i="34"/>
  <c r="BA13" i="34"/>
  <c r="AZ13" i="34"/>
  <c r="AY13" i="34"/>
  <c r="AP13" i="34" s="1"/>
  <c r="N13" i="34" s="1"/>
  <c r="AX13" i="34"/>
  <c r="AW13" i="34"/>
  <c r="AV13" i="34"/>
  <c r="AU13" i="34"/>
  <c r="AT13" i="34"/>
  <c r="AS13" i="34"/>
  <c r="E12" i="34"/>
  <c r="H12" i="34" s="1"/>
  <c r="K12" i="34" s="1"/>
  <c r="Q12" i="34" s="1"/>
  <c r="B14" i="34"/>
  <c r="BF13" i="34"/>
  <c r="BC13" i="34" s="1"/>
  <c r="AR13" i="34"/>
  <c r="AO13" i="34" s="1"/>
  <c r="H13" i="34"/>
  <c r="K13" i="34" s="1"/>
  <c r="G13" i="34"/>
  <c r="J13" i="34" s="1"/>
  <c r="F13" i="34"/>
  <c r="L13" i="34" s="1"/>
  <c r="M13" i="34" s="1"/>
  <c r="O13" i="33"/>
  <c r="E13" i="33"/>
  <c r="O12" i="33"/>
  <c r="BA13" i="33"/>
  <c r="AZ13" i="33"/>
  <c r="AY13" i="33"/>
  <c r="AP13" i="33" s="1"/>
  <c r="N13" i="33" s="1"/>
  <c r="AX13" i="33"/>
  <c r="AW13" i="33"/>
  <c r="AV13" i="33"/>
  <c r="AU13" i="33"/>
  <c r="AT13" i="33"/>
  <c r="AS13" i="33"/>
  <c r="E12" i="33"/>
  <c r="H12" i="33" s="1"/>
  <c r="K12" i="33" s="1"/>
  <c r="Q12" i="33" s="1"/>
  <c r="B14" i="33"/>
  <c r="BF13" i="33"/>
  <c r="BC13" i="33" s="1"/>
  <c r="AR13" i="33"/>
  <c r="AO13" i="33" s="1"/>
  <c r="H13" i="33"/>
  <c r="K13" i="33" s="1"/>
  <c r="G13" i="33"/>
  <c r="J13" i="33" s="1"/>
  <c r="F13" i="33"/>
  <c r="L13" i="33" s="1"/>
  <c r="M13" i="33" s="1"/>
  <c r="O13" i="32"/>
  <c r="E13" i="32"/>
  <c r="O12" i="32"/>
  <c r="BA13" i="32"/>
  <c r="AZ13" i="32"/>
  <c r="AY13" i="32"/>
  <c r="AP13" i="32" s="1"/>
  <c r="N13" i="32" s="1"/>
  <c r="AX13" i="32"/>
  <c r="AW13" i="32"/>
  <c r="AV13" i="32"/>
  <c r="AU13" i="32"/>
  <c r="AT13" i="32"/>
  <c r="AS13" i="32"/>
  <c r="E12" i="32"/>
  <c r="H12" i="32" s="1"/>
  <c r="K12" i="32" s="1"/>
  <c r="Q12" i="32" s="1"/>
  <c r="B14" i="32"/>
  <c r="BF13" i="32"/>
  <c r="BC13" i="32" s="1"/>
  <c r="AR13" i="32"/>
  <c r="AO13" i="32" s="1"/>
  <c r="H13" i="32"/>
  <c r="K13" i="32" s="1"/>
  <c r="G13" i="32"/>
  <c r="J13" i="32" s="1"/>
  <c r="F13" i="32"/>
  <c r="L13" i="32" s="1"/>
  <c r="M13" i="32" s="1"/>
  <c r="BA14" i="37" l="1"/>
  <c r="AZ14" i="37"/>
  <c r="AY14" i="37"/>
  <c r="AP14" i="37" s="1"/>
  <c r="N14" i="37" s="1"/>
  <c r="AX14" i="37"/>
  <c r="AW14" i="37"/>
  <c r="AV14" i="37"/>
  <c r="AU14" i="37"/>
  <c r="AT14" i="37"/>
  <c r="AS14" i="37"/>
  <c r="R12" i="37"/>
  <c r="I13" i="37"/>
  <c r="B15" i="37"/>
  <c r="BF14" i="37"/>
  <c r="BC14" i="37" s="1"/>
  <c r="AR14" i="37"/>
  <c r="AO14" i="37" s="1"/>
  <c r="G14" i="37"/>
  <c r="J14" i="37" s="1"/>
  <c r="F14" i="37"/>
  <c r="L14" i="37" s="1"/>
  <c r="M14" i="37" s="1"/>
  <c r="T14" i="37"/>
  <c r="U14" i="37" s="1"/>
  <c r="BH14" i="37"/>
  <c r="BG14" i="37"/>
  <c r="BD14" i="37" s="1"/>
  <c r="P14" i="37" s="1"/>
  <c r="BH13" i="37"/>
  <c r="BG13" i="37"/>
  <c r="BD13" i="37" s="1"/>
  <c r="P13" i="37" s="1"/>
  <c r="BA14" i="36"/>
  <c r="AZ14" i="36"/>
  <c r="AY14" i="36"/>
  <c r="AP14" i="36" s="1"/>
  <c r="N14" i="36" s="1"/>
  <c r="AX14" i="36"/>
  <c r="AW14" i="36"/>
  <c r="AV14" i="36"/>
  <c r="AU14" i="36"/>
  <c r="AT14" i="36"/>
  <c r="AS14" i="36"/>
  <c r="R12" i="36"/>
  <c r="I13" i="36"/>
  <c r="B15" i="36"/>
  <c r="BF14" i="36"/>
  <c r="BC14" i="36" s="1"/>
  <c r="AR14" i="36"/>
  <c r="AO14" i="36" s="1"/>
  <c r="G14" i="36"/>
  <c r="J14" i="36" s="1"/>
  <c r="F14" i="36"/>
  <c r="L14" i="36" s="1"/>
  <c r="M14" i="36" s="1"/>
  <c r="T14" i="36"/>
  <c r="U14" i="36" s="1"/>
  <c r="BH14" i="36"/>
  <c r="BG14" i="36"/>
  <c r="BD14" i="36" s="1"/>
  <c r="P14" i="36" s="1"/>
  <c r="BH13" i="36"/>
  <c r="BG13" i="36"/>
  <c r="BD13" i="36" s="1"/>
  <c r="P13" i="36" s="1"/>
  <c r="BA14" i="35"/>
  <c r="AZ14" i="35"/>
  <c r="AY14" i="35"/>
  <c r="AP14" i="35" s="1"/>
  <c r="N14" i="35" s="1"/>
  <c r="AX14" i="35"/>
  <c r="AW14" i="35"/>
  <c r="AV14" i="35"/>
  <c r="AU14" i="35"/>
  <c r="AT14" i="35"/>
  <c r="AS14" i="35"/>
  <c r="R12" i="35"/>
  <c r="I13" i="35"/>
  <c r="B15" i="35"/>
  <c r="BF14" i="35"/>
  <c r="BC14" i="35" s="1"/>
  <c r="AR14" i="35"/>
  <c r="AO14" i="35" s="1"/>
  <c r="G14" i="35"/>
  <c r="J14" i="35" s="1"/>
  <c r="F14" i="35"/>
  <c r="L14" i="35" s="1"/>
  <c r="M14" i="35" s="1"/>
  <c r="T14" i="35"/>
  <c r="U14" i="35" s="1"/>
  <c r="BH14" i="35"/>
  <c r="BG14" i="35"/>
  <c r="BD14" i="35" s="1"/>
  <c r="P14" i="35" s="1"/>
  <c r="BH13" i="35"/>
  <c r="BG13" i="35"/>
  <c r="BD13" i="35" s="1"/>
  <c r="P13" i="35" s="1"/>
  <c r="BA14" i="34"/>
  <c r="AZ14" i="34"/>
  <c r="AY14" i="34"/>
  <c r="AP14" i="34" s="1"/>
  <c r="N14" i="34" s="1"/>
  <c r="AX14" i="34"/>
  <c r="AW14" i="34"/>
  <c r="AV14" i="34"/>
  <c r="AU14" i="34"/>
  <c r="AT14" i="34"/>
  <c r="AS14" i="34"/>
  <c r="R12" i="34"/>
  <c r="I13" i="34"/>
  <c r="B15" i="34"/>
  <c r="BF14" i="34"/>
  <c r="BC14" i="34" s="1"/>
  <c r="AR14" i="34"/>
  <c r="AO14" i="34" s="1"/>
  <c r="G14" i="34"/>
  <c r="J14" i="34" s="1"/>
  <c r="F14" i="34"/>
  <c r="L14" i="34" s="1"/>
  <c r="M14" i="34" s="1"/>
  <c r="T14" i="34"/>
  <c r="U14" i="34" s="1"/>
  <c r="BH14" i="34"/>
  <c r="BG14" i="34"/>
  <c r="BD14" i="34" s="1"/>
  <c r="P14" i="34" s="1"/>
  <c r="BH13" i="34"/>
  <c r="BG13" i="34"/>
  <c r="BD13" i="34" s="1"/>
  <c r="P13" i="34" s="1"/>
  <c r="BA14" i="33"/>
  <c r="AZ14" i="33"/>
  <c r="AY14" i="33"/>
  <c r="AP14" i="33" s="1"/>
  <c r="N14" i="33" s="1"/>
  <c r="AX14" i="33"/>
  <c r="AW14" i="33"/>
  <c r="AV14" i="33"/>
  <c r="AU14" i="33"/>
  <c r="AT14" i="33"/>
  <c r="AS14" i="33"/>
  <c r="R12" i="33"/>
  <c r="I13" i="33"/>
  <c r="B15" i="33"/>
  <c r="BF14" i="33"/>
  <c r="BC14" i="33" s="1"/>
  <c r="AR14" i="33"/>
  <c r="AO14" i="33" s="1"/>
  <c r="G14" i="33"/>
  <c r="J14" i="33" s="1"/>
  <c r="F14" i="33"/>
  <c r="L14" i="33" s="1"/>
  <c r="M14" i="33" s="1"/>
  <c r="T14" i="33"/>
  <c r="U14" i="33" s="1"/>
  <c r="BH14" i="33"/>
  <c r="BG14" i="33"/>
  <c r="BD14" i="33" s="1"/>
  <c r="P14" i="33" s="1"/>
  <c r="BH13" i="33"/>
  <c r="BG13" i="33"/>
  <c r="BD13" i="33" s="1"/>
  <c r="P13" i="33" s="1"/>
  <c r="BA14" i="32"/>
  <c r="AZ14" i="32"/>
  <c r="AY14" i="32"/>
  <c r="AP14" i="32" s="1"/>
  <c r="N14" i="32" s="1"/>
  <c r="AX14" i="32"/>
  <c r="AW14" i="32"/>
  <c r="AV14" i="32"/>
  <c r="AU14" i="32"/>
  <c r="AT14" i="32"/>
  <c r="AS14" i="32"/>
  <c r="R12" i="32"/>
  <c r="I13" i="32"/>
  <c r="B15" i="32"/>
  <c r="BF14" i="32"/>
  <c r="BC14" i="32" s="1"/>
  <c r="AR14" i="32"/>
  <c r="AO14" i="32" s="1"/>
  <c r="G14" i="32"/>
  <c r="J14" i="32" s="1"/>
  <c r="F14" i="32"/>
  <c r="L14" i="32" s="1"/>
  <c r="M14" i="32" s="1"/>
  <c r="T14" i="32"/>
  <c r="U14" i="32" s="1"/>
  <c r="BH14" i="32"/>
  <c r="BG14" i="32"/>
  <c r="BD14" i="32" s="1"/>
  <c r="P14" i="32" s="1"/>
  <c r="BH13" i="32"/>
  <c r="BG13" i="32"/>
  <c r="BD13" i="32" s="1"/>
  <c r="P13" i="32" s="1"/>
  <c r="BA15" i="37" l="1"/>
  <c r="AZ15" i="37"/>
  <c r="AY15" i="37"/>
  <c r="AP15" i="37" s="1"/>
  <c r="N15" i="37" s="1"/>
  <c r="AX15" i="37"/>
  <c r="AW15" i="37"/>
  <c r="AV15" i="37"/>
  <c r="AU15" i="37"/>
  <c r="AT15" i="37"/>
  <c r="AS15" i="37"/>
  <c r="E14" i="37"/>
  <c r="H14" i="37" s="1"/>
  <c r="K14" i="37" s="1"/>
  <c r="I14" i="37"/>
  <c r="Q14" i="37" s="1"/>
  <c r="B16" i="37"/>
  <c r="BF15" i="37"/>
  <c r="BC15" i="37" s="1"/>
  <c r="AR15" i="37"/>
  <c r="AO15" i="37" s="1"/>
  <c r="G15" i="37"/>
  <c r="J15" i="37" s="1"/>
  <c r="F15" i="37"/>
  <c r="L15" i="37" s="1"/>
  <c r="M15" i="37" s="1"/>
  <c r="T15" i="37"/>
  <c r="U15" i="37" s="1"/>
  <c r="Q13" i="37"/>
  <c r="R13" i="37"/>
  <c r="R14" i="37" s="1"/>
  <c r="BA15" i="36"/>
  <c r="AZ15" i="36"/>
  <c r="AY15" i="36"/>
  <c r="AP15" i="36" s="1"/>
  <c r="N15" i="36" s="1"/>
  <c r="AX15" i="36"/>
  <c r="AW15" i="36"/>
  <c r="AV15" i="36"/>
  <c r="AU15" i="36"/>
  <c r="AT15" i="36"/>
  <c r="AS15" i="36"/>
  <c r="E14" i="36"/>
  <c r="H14" i="36" s="1"/>
  <c r="K14" i="36" s="1"/>
  <c r="I14" i="36"/>
  <c r="Q14" i="36" s="1"/>
  <c r="B16" i="36"/>
  <c r="BF15" i="36"/>
  <c r="BC15" i="36" s="1"/>
  <c r="AR15" i="36"/>
  <c r="AO15" i="36" s="1"/>
  <c r="G15" i="36"/>
  <c r="J15" i="36" s="1"/>
  <c r="F15" i="36"/>
  <c r="L15" i="36" s="1"/>
  <c r="M15" i="36" s="1"/>
  <c r="T15" i="36"/>
  <c r="U15" i="36" s="1"/>
  <c r="Q13" i="36"/>
  <c r="R13" i="36"/>
  <c r="R14" i="36" s="1"/>
  <c r="BA15" i="35"/>
  <c r="AZ15" i="35"/>
  <c r="AY15" i="35"/>
  <c r="AP15" i="35" s="1"/>
  <c r="N15" i="35" s="1"/>
  <c r="AX15" i="35"/>
  <c r="AW15" i="35"/>
  <c r="AV15" i="35"/>
  <c r="AU15" i="35"/>
  <c r="AT15" i="35"/>
  <c r="AS15" i="35"/>
  <c r="E14" i="35"/>
  <c r="H14" i="35" s="1"/>
  <c r="K14" i="35" s="1"/>
  <c r="I14" i="35"/>
  <c r="Q14" i="35" s="1"/>
  <c r="B16" i="35"/>
  <c r="BF15" i="35"/>
  <c r="BC15" i="35" s="1"/>
  <c r="AR15" i="35"/>
  <c r="AO15" i="35" s="1"/>
  <c r="G15" i="35"/>
  <c r="J15" i="35" s="1"/>
  <c r="F15" i="35"/>
  <c r="L15" i="35" s="1"/>
  <c r="M15" i="35" s="1"/>
  <c r="T15" i="35"/>
  <c r="U15" i="35" s="1"/>
  <c r="Q13" i="35"/>
  <c r="R13" i="35"/>
  <c r="R14" i="35" s="1"/>
  <c r="BA15" i="34"/>
  <c r="AZ15" i="34"/>
  <c r="AY15" i="34"/>
  <c r="AP15" i="34" s="1"/>
  <c r="N15" i="34" s="1"/>
  <c r="AX15" i="34"/>
  <c r="AW15" i="34"/>
  <c r="AV15" i="34"/>
  <c r="AU15" i="34"/>
  <c r="AT15" i="34"/>
  <c r="AS15" i="34"/>
  <c r="E14" i="34"/>
  <c r="H14" i="34" s="1"/>
  <c r="K14" i="34" s="1"/>
  <c r="I14" i="34"/>
  <c r="Q14" i="34" s="1"/>
  <c r="B16" i="34"/>
  <c r="BF15" i="34"/>
  <c r="BC15" i="34" s="1"/>
  <c r="AR15" i="34"/>
  <c r="AO15" i="34" s="1"/>
  <c r="G15" i="34"/>
  <c r="J15" i="34" s="1"/>
  <c r="F15" i="34"/>
  <c r="L15" i="34" s="1"/>
  <c r="M15" i="34" s="1"/>
  <c r="T15" i="34"/>
  <c r="U15" i="34" s="1"/>
  <c r="Q13" i="34"/>
  <c r="R13" i="34"/>
  <c r="R14" i="34" s="1"/>
  <c r="BA15" i="33"/>
  <c r="AZ15" i="33"/>
  <c r="AY15" i="33"/>
  <c r="AP15" i="33" s="1"/>
  <c r="N15" i="33" s="1"/>
  <c r="AX15" i="33"/>
  <c r="AW15" i="33"/>
  <c r="AV15" i="33"/>
  <c r="AU15" i="33"/>
  <c r="AT15" i="33"/>
  <c r="AS15" i="33"/>
  <c r="E14" i="33"/>
  <c r="H14" i="33" s="1"/>
  <c r="K14" i="33" s="1"/>
  <c r="I14" i="33"/>
  <c r="Q14" i="33" s="1"/>
  <c r="B16" i="33"/>
  <c r="BF15" i="33"/>
  <c r="BC15" i="33" s="1"/>
  <c r="AR15" i="33"/>
  <c r="AO15" i="33" s="1"/>
  <c r="G15" i="33"/>
  <c r="J15" i="33" s="1"/>
  <c r="F15" i="33"/>
  <c r="L15" i="33" s="1"/>
  <c r="M15" i="33" s="1"/>
  <c r="T15" i="33"/>
  <c r="U15" i="33" s="1"/>
  <c r="Q13" i="33"/>
  <c r="R13" i="33"/>
  <c r="R14" i="33" s="1"/>
  <c r="BA15" i="32"/>
  <c r="AZ15" i="32"/>
  <c r="AY15" i="32"/>
  <c r="AP15" i="32" s="1"/>
  <c r="N15" i="32" s="1"/>
  <c r="AX15" i="32"/>
  <c r="AW15" i="32"/>
  <c r="AV15" i="32"/>
  <c r="AU15" i="32"/>
  <c r="AT15" i="32"/>
  <c r="AS15" i="32"/>
  <c r="E14" i="32"/>
  <c r="H14" i="32" s="1"/>
  <c r="K14" i="32" s="1"/>
  <c r="I14" i="32"/>
  <c r="Q14" i="32" s="1"/>
  <c r="B16" i="32"/>
  <c r="BF15" i="32"/>
  <c r="BC15" i="32" s="1"/>
  <c r="AR15" i="32"/>
  <c r="AO15" i="32" s="1"/>
  <c r="G15" i="32"/>
  <c r="J15" i="32" s="1"/>
  <c r="F15" i="32"/>
  <c r="L15" i="32" s="1"/>
  <c r="M15" i="32" s="1"/>
  <c r="T15" i="32"/>
  <c r="U15" i="32" s="1"/>
  <c r="Q13" i="32"/>
  <c r="R13" i="32"/>
  <c r="R14" i="32" s="1"/>
  <c r="BA16" i="37" l="1"/>
  <c r="AZ16" i="37"/>
  <c r="AY16" i="37"/>
  <c r="AP16" i="37" s="1"/>
  <c r="N16" i="37" s="1"/>
  <c r="AX16" i="37"/>
  <c r="AW16" i="37"/>
  <c r="AV16" i="37"/>
  <c r="AU16" i="37"/>
  <c r="AT16" i="37"/>
  <c r="AS16" i="37"/>
  <c r="E15" i="37"/>
  <c r="H15" i="37" s="1"/>
  <c r="K15" i="37" s="1"/>
  <c r="I15" i="37"/>
  <c r="B17" i="37"/>
  <c r="BF16" i="37"/>
  <c r="BC16" i="37" s="1"/>
  <c r="AR16" i="37"/>
  <c r="AO16" i="37" s="1"/>
  <c r="G16" i="37"/>
  <c r="J16" i="37" s="1"/>
  <c r="F16" i="37"/>
  <c r="L16" i="37" s="1"/>
  <c r="M16" i="37" s="1"/>
  <c r="T16" i="37"/>
  <c r="U16" i="37" s="1"/>
  <c r="O14" i="37"/>
  <c r="BA16" i="36"/>
  <c r="AZ16" i="36"/>
  <c r="AY16" i="36"/>
  <c r="AP16" i="36" s="1"/>
  <c r="N16" i="36" s="1"/>
  <c r="AX16" i="36"/>
  <c r="AW16" i="36"/>
  <c r="AV16" i="36"/>
  <c r="AU16" i="36"/>
  <c r="AT16" i="36"/>
  <c r="AS16" i="36"/>
  <c r="E15" i="36"/>
  <c r="H15" i="36" s="1"/>
  <c r="K15" i="36" s="1"/>
  <c r="I15" i="36"/>
  <c r="B17" i="36"/>
  <c r="BF16" i="36"/>
  <c r="BC16" i="36" s="1"/>
  <c r="AR16" i="36"/>
  <c r="AO16" i="36" s="1"/>
  <c r="G16" i="36"/>
  <c r="J16" i="36" s="1"/>
  <c r="F16" i="36"/>
  <c r="L16" i="36" s="1"/>
  <c r="M16" i="36" s="1"/>
  <c r="T16" i="36"/>
  <c r="U16" i="36" s="1"/>
  <c r="O14" i="36"/>
  <c r="BA16" i="35"/>
  <c r="AZ16" i="35"/>
  <c r="AY16" i="35"/>
  <c r="AP16" i="35" s="1"/>
  <c r="N16" i="35" s="1"/>
  <c r="AX16" i="35"/>
  <c r="AW16" i="35"/>
  <c r="AV16" i="35"/>
  <c r="AU16" i="35"/>
  <c r="AT16" i="35"/>
  <c r="AS16" i="35"/>
  <c r="E15" i="35"/>
  <c r="H15" i="35" s="1"/>
  <c r="K15" i="35" s="1"/>
  <c r="I15" i="35"/>
  <c r="B17" i="35"/>
  <c r="BF16" i="35"/>
  <c r="BC16" i="35" s="1"/>
  <c r="AR16" i="35"/>
  <c r="AO16" i="35" s="1"/>
  <c r="G16" i="35"/>
  <c r="J16" i="35" s="1"/>
  <c r="F16" i="35"/>
  <c r="L16" i="35" s="1"/>
  <c r="M16" i="35" s="1"/>
  <c r="T16" i="35"/>
  <c r="U16" i="35" s="1"/>
  <c r="O14" i="35"/>
  <c r="BA16" i="34"/>
  <c r="AZ16" i="34"/>
  <c r="AY16" i="34"/>
  <c r="AP16" i="34" s="1"/>
  <c r="N16" i="34" s="1"/>
  <c r="AX16" i="34"/>
  <c r="AW16" i="34"/>
  <c r="AV16" i="34"/>
  <c r="AU16" i="34"/>
  <c r="AT16" i="34"/>
  <c r="AS16" i="34"/>
  <c r="E15" i="34"/>
  <c r="H15" i="34" s="1"/>
  <c r="K15" i="34" s="1"/>
  <c r="I15" i="34"/>
  <c r="B17" i="34"/>
  <c r="BF16" i="34"/>
  <c r="BC16" i="34" s="1"/>
  <c r="AR16" i="34"/>
  <c r="AO16" i="34" s="1"/>
  <c r="G16" i="34"/>
  <c r="J16" i="34" s="1"/>
  <c r="F16" i="34"/>
  <c r="L16" i="34" s="1"/>
  <c r="M16" i="34" s="1"/>
  <c r="T16" i="34"/>
  <c r="U16" i="34" s="1"/>
  <c r="O14" i="34"/>
  <c r="BA16" i="33"/>
  <c r="AZ16" i="33"/>
  <c r="AY16" i="33"/>
  <c r="AP16" i="33" s="1"/>
  <c r="N16" i="33" s="1"/>
  <c r="AX16" i="33"/>
  <c r="AW16" i="33"/>
  <c r="AV16" i="33"/>
  <c r="AU16" i="33"/>
  <c r="AT16" i="33"/>
  <c r="AS16" i="33"/>
  <c r="E15" i="33"/>
  <c r="H15" i="33" s="1"/>
  <c r="K15" i="33" s="1"/>
  <c r="I15" i="33"/>
  <c r="B17" i="33"/>
  <c r="BF16" i="33"/>
  <c r="BC16" i="33" s="1"/>
  <c r="AR16" i="33"/>
  <c r="AO16" i="33" s="1"/>
  <c r="G16" i="33"/>
  <c r="J16" i="33" s="1"/>
  <c r="F16" i="33"/>
  <c r="L16" i="33" s="1"/>
  <c r="M16" i="33" s="1"/>
  <c r="T16" i="33"/>
  <c r="U16" i="33" s="1"/>
  <c r="O14" i="33"/>
  <c r="BA16" i="32"/>
  <c r="AZ16" i="32"/>
  <c r="AY16" i="32"/>
  <c r="AP16" i="32" s="1"/>
  <c r="N16" i="32" s="1"/>
  <c r="AX16" i="32"/>
  <c r="AW16" i="32"/>
  <c r="AV16" i="32"/>
  <c r="AU16" i="32"/>
  <c r="AT16" i="32"/>
  <c r="AS16" i="32"/>
  <c r="E15" i="32"/>
  <c r="H15" i="32" s="1"/>
  <c r="K15" i="32" s="1"/>
  <c r="I15" i="32"/>
  <c r="B17" i="32"/>
  <c r="BF16" i="32"/>
  <c r="BC16" i="32" s="1"/>
  <c r="AR16" i="32"/>
  <c r="AO16" i="32" s="1"/>
  <c r="G16" i="32"/>
  <c r="J16" i="32" s="1"/>
  <c r="F16" i="32"/>
  <c r="L16" i="32" s="1"/>
  <c r="M16" i="32" s="1"/>
  <c r="T16" i="32"/>
  <c r="U16" i="32" s="1"/>
  <c r="O14" i="32"/>
  <c r="BA17" i="37" l="1"/>
  <c r="AZ17" i="37"/>
  <c r="AY17" i="37"/>
  <c r="AP17" i="37" s="1"/>
  <c r="N17" i="37" s="1"/>
  <c r="AX17" i="37"/>
  <c r="AW17" i="37"/>
  <c r="AV17" i="37"/>
  <c r="AU17" i="37"/>
  <c r="AT17" i="37"/>
  <c r="AS17" i="37"/>
  <c r="BH15" i="37"/>
  <c r="BG15" i="37"/>
  <c r="BD15" i="37" s="1"/>
  <c r="P15" i="37" s="1"/>
  <c r="E16" i="37"/>
  <c r="H16" i="37" s="1"/>
  <c r="K16" i="37" s="1"/>
  <c r="I16" i="37"/>
  <c r="B18" i="37"/>
  <c r="BF17" i="37"/>
  <c r="BC17" i="37" s="1"/>
  <c r="AR17" i="37"/>
  <c r="AO17" i="37" s="1"/>
  <c r="G17" i="37"/>
  <c r="J17" i="37" s="1"/>
  <c r="F17" i="37"/>
  <c r="L17" i="37" s="1"/>
  <c r="M17" i="37" s="1"/>
  <c r="T17" i="37"/>
  <c r="U17" i="37" s="1"/>
  <c r="Q15" i="37"/>
  <c r="O15" i="37"/>
  <c r="BA17" i="36"/>
  <c r="AZ17" i="36"/>
  <c r="AY17" i="36"/>
  <c r="AP17" i="36" s="1"/>
  <c r="N17" i="36" s="1"/>
  <c r="AX17" i="36"/>
  <c r="AW17" i="36"/>
  <c r="AV17" i="36"/>
  <c r="AU17" i="36"/>
  <c r="AT17" i="36"/>
  <c r="AS17" i="36"/>
  <c r="BH15" i="36"/>
  <c r="BG15" i="36"/>
  <c r="BD15" i="36" s="1"/>
  <c r="P15" i="36" s="1"/>
  <c r="E16" i="36"/>
  <c r="H16" i="36" s="1"/>
  <c r="K16" i="36" s="1"/>
  <c r="I16" i="36"/>
  <c r="B18" i="36"/>
  <c r="BF17" i="36"/>
  <c r="BC17" i="36" s="1"/>
  <c r="AR17" i="36"/>
  <c r="AO17" i="36" s="1"/>
  <c r="G17" i="36"/>
  <c r="J17" i="36" s="1"/>
  <c r="F17" i="36"/>
  <c r="L17" i="36" s="1"/>
  <c r="M17" i="36" s="1"/>
  <c r="T17" i="36"/>
  <c r="U17" i="36" s="1"/>
  <c r="Q15" i="36"/>
  <c r="O15" i="36"/>
  <c r="BA17" i="35"/>
  <c r="AZ17" i="35"/>
  <c r="AY17" i="35"/>
  <c r="AP17" i="35" s="1"/>
  <c r="N17" i="35" s="1"/>
  <c r="AX17" i="35"/>
  <c r="AW17" i="35"/>
  <c r="AV17" i="35"/>
  <c r="AU17" i="35"/>
  <c r="AT17" i="35"/>
  <c r="AS17" i="35"/>
  <c r="BH15" i="35"/>
  <c r="BG15" i="35"/>
  <c r="BD15" i="35" s="1"/>
  <c r="P15" i="35" s="1"/>
  <c r="E16" i="35"/>
  <c r="H16" i="35" s="1"/>
  <c r="K16" i="35" s="1"/>
  <c r="I16" i="35"/>
  <c r="B18" i="35"/>
  <c r="BF17" i="35"/>
  <c r="BC17" i="35" s="1"/>
  <c r="AR17" i="35"/>
  <c r="AO17" i="35" s="1"/>
  <c r="G17" i="35"/>
  <c r="J17" i="35" s="1"/>
  <c r="F17" i="35"/>
  <c r="L17" i="35" s="1"/>
  <c r="M17" i="35" s="1"/>
  <c r="T17" i="35"/>
  <c r="U17" i="35" s="1"/>
  <c r="Q15" i="35"/>
  <c r="O15" i="35"/>
  <c r="BA17" i="34"/>
  <c r="AZ17" i="34"/>
  <c r="AY17" i="34"/>
  <c r="AP17" i="34" s="1"/>
  <c r="N17" i="34" s="1"/>
  <c r="AX17" i="34"/>
  <c r="AW17" i="34"/>
  <c r="AV17" i="34"/>
  <c r="AU17" i="34"/>
  <c r="AT17" i="34"/>
  <c r="AS17" i="34"/>
  <c r="BH15" i="34"/>
  <c r="BG15" i="34"/>
  <c r="BD15" i="34" s="1"/>
  <c r="P15" i="34" s="1"/>
  <c r="E16" i="34"/>
  <c r="H16" i="34" s="1"/>
  <c r="K16" i="34" s="1"/>
  <c r="I16" i="34"/>
  <c r="B18" i="34"/>
  <c r="BF17" i="34"/>
  <c r="BC17" i="34" s="1"/>
  <c r="AR17" i="34"/>
  <c r="AO17" i="34" s="1"/>
  <c r="G17" i="34"/>
  <c r="J17" i="34" s="1"/>
  <c r="F17" i="34"/>
  <c r="L17" i="34" s="1"/>
  <c r="M17" i="34" s="1"/>
  <c r="T17" i="34"/>
  <c r="U17" i="34" s="1"/>
  <c r="Q15" i="34"/>
  <c r="O15" i="34"/>
  <c r="BA17" i="33"/>
  <c r="AZ17" i="33"/>
  <c r="AY17" i="33"/>
  <c r="AP17" i="33" s="1"/>
  <c r="N17" i="33" s="1"/>
  <c r="AX17" i="33"/>
  <c r="AW17" i="33"/>
  <c r="AV17" i="33"/>
  <c r="AU17" i="33"/>
  <c r="AT17" i="33"/>
  <c r="AS17" i="33"/>
  <c r="BH15" i="33"/>
  <c r="BG15" i="33"/>
  <c r="BD15" i="33" s="1"/>
  <c r="P15" i="33" s="1"/>
  <c r="E16" i="33"/>
  <c r="H16" i="33" s="1"/>
  <c r="K16" i="33" s="1"/>
  <c r="I16" i="33"/>
  <c r="B18" i="33"/>
  <c r="BF17" i="33"/>
  <c r="BC17" i="33" s="1"/>
  <c r="AR17" i="33"/>
  <c r="AO17" i="33" s="1"/>
  <c r="G17" i="33"/>
  <c r="J17" i="33" s="1"/>
  <c r="F17" i="33"/>
  <c r="L17" i="33" s="1"/>
  <c r="M17" i="33" s="1"/>
  <c r="T17" i="33"/>
  <c r="U17" i="33" s="1"/>
  <c r="Q15" i="33"/>
  <c r="O15" i="33"/>
  <c r="BA17" i="32"/>
  <c r="AZ17" i="32"/>
  <c r="AY17" i="32"/>
  <c r="AP17" i="32" s="1"/>
  <c r="N17" i="32" s="1"/>
  <c r="AX17" i="32"/>
  <c r="AW17" i="32"/>
  <c r="AV17" i="32"/>
  <c r="AU17" i="32"/>
  <c r="AT17" i="32"/>
  <c r="AS17" i="32"/>
  <c r="BH15" i="32"/>
  <c r="BG15" i="32"/>
  <c r="BD15" i="32" s="1"/>
  <c r="P15" i="32" s="1"/>
  <c r="E16" i="32"/>
  <c r="H16" i="32" s="1"/>
  <c r="K16" i="32" s="1"/>
  <c r="I16" i="32"/>
  <c r="B18" i="32"/>
  <c r="BF17" i="32"/>
  <c r="BC17" i="32" s="1"/>
  <c r="AR17" i="32"/>
  <c r="AO17" i="32" s="1"/>
  <c r="G17" i="32"/>
  <c r="J17" i="32" s="1"/>
  <c r="F17" i="32"/>
  <c r="L17" i="32" s="1"/>
  <c r="M17" i="32" s="1"/>
  <c r="T17" i="32"/>
  <c r="U17" i="32" s="1"/>
  <c r="Q15" i="32"/>
  <c r="O15" i="32"/>
  <c r="AS18" i="37" l="1"/>
  <c r="BA18" i="37"/>
  <c r="AZ18" i="37"/>
  <c r="AY18" i="37"/>
  <c r="AP18" i="37" s="1"/>
  <c r="N18" i="37" s="1"/>
  <c r="AX18" i="37"/>
  <c r="AW18" i="37"/>
  <c r="AV18" i="37"/>
  <c r="AU18" i="37"/>
  <c r="AT18" i="37"/>
  <c r="R15" i="37"/>
  <c r="E17" i="37"/>
  <c r="H17" i="37" s="1"/>
  <c r="K17" i="37" s="1"/>
  <c r="I17" i="37"/>
  <c r="B19" i="37"/>
  <c r="BF18" i="37"/>
  <c r="BC18" i="37" s="1"/>
  <c r="AR18" i="37"/>
  <c r="AO18" i="37" s="1"/>
  <c r="G18" i="37"/>
  <c r="J18" i="37" s="1"/>
  <c r="F18" i="37"/>
  <c r="L18" i="37" s="1"/>
  <c r="M18" i="37" s="1"/>
  <c r="T18" i="37"/>
  <c r="U18" i="37" s="1"/>
  <c r="O16" i="37"/>
  <c r="BG16" i="37"/>
  <c r="BD16" i="37" s="1"/>
  <c r="P16" i="37" s="1"/>
  <c r="Q16" i="37" s="1"/>
  <c r="BH16" i="37"/>
  <c r="BG17" i="37"/>
  <c r="BD17" i="37" s="1"/>
  <c r="P17" i="37" s="1"/>
  <c r="BH17" i="37"/>
  <c r="AS18" i="36"/>
  <c r="BA18" i="36"/>
  <c r="AZ18" i="36"/>
  <c r="AY18" i="36"/>
  <c r="AP18" i="36" s="1"/>
  <c r="N18" i="36" s="1"/>
  <c r="AX18" i="36"/>
  <c r="AW18" i="36"/>
  <c r="AV18" i="36"/>
  <c r="AU18" i="36"/>
  <c r="AT18" i="36"/>
  <c r="R15" i="36"/>
  <c r="E17" i="36"/>
  <c r="H17" i="36" s="1"/>
  <c r="K17" i="36" s="1"/>
  <c r="I17" i="36"/>
  <c r="B19" i="36"/>
  <c r="BF18" i="36"/>
  <c r="BC18" i="36" s="1"/>
  <c r="AR18" i="36"/>
  <c r="AO18" i="36" s="1"/>
  <c r="G18" i="36"/>
  <c r="J18" i="36" s="1"/>
  <c r="F18" i="36"/>
  <c r="L18" i="36" s="1"/>
  <c r="M18" i="36" s="1"/>
  <c r="T18" i="36"/>
  <c r="U18" i="36" s="1"/>
  <c r="O16" i="36"/>
  <c r="BG16" i="36"/>
  <c r="BD16" i="36" s="1"/>
  <c r="P16" i="36" s="1"/>
  <c r="Q16" i="36" s="1"/>
  <c r="BH16" i="36"/>
  <c r="BG17" i="36"/>
  <c r="BD17" i="36" s="1"/>
  <c r="P17" i="36" s="1"/>
  <c r="BH17" i="36"/>
  <c r="AS18" i="35"/>
  <c r="BA18" i="35"/>
  <c r="AZ18" i="35"/>
  <c r="AY18" i="35"/>
  <c r="AP18" i="35" s="1"/>
  <c r="N18" i="35" s="1"/>
  <c r="AX18" i="35"/>
  <c r="AW18" i="35"/>
  <c r="AV18" i="35"/>
  <c r="AU18" i="35"/>
  <c r="AT18" i="35"/>
  <c r="R15" i="35"/>
  <c r="E17" i="35"/>
  <c r="H17" i="35" s="1"/>
  <c r="K17" i="35" s="1"/>
  <c r="I17" i="35"/>
  <c r="B19" i="35"/>
  <c r="BF18" i="35"/>
  <c r="BC18" i="35" s="1"/>
  <c r="AR18" i="35"/>
  <c r="AO18" i="35" s="1"/>
  <c r="G18" i="35"/>
  <c r="J18" i="35" s="1"/>
  <c r="F18" i="35"/>
  <c r="L18" i="35" s="1"/>
  <c r="M18" i="35" s="1"/>
  <c r="T18" i="35"/>
  <c r="U18" i="35" s="1"/>
  <c r="O16" i="35"/>
  <c r="BG16" i="35"/>
  <c r="BD16" i="35" s="1"/>
  <c r="P16" i="35" s="1"/>
  <c r="Q16" i="35" s="1"/>
  <c r="BH16" i="35"/>
  <c r="BG17" i="35"/>
  <c r="BD17" i="35" s="1"/>
  <c r="P17" i="35" s="1"/>
  <c r="BH17" i="35"/>
  <c r="AS18" i="34"/>
  <c r="BA18" i="34"/>
  <c r="AZ18" i="34"/>
  <c r="AY18" i="34"/>
  <c r="AP18" i="34" s="1"/>
  <c r="N18" i="34" s="1"/>
  <c r="AX18" i="34"/>
  <c r="AW18" i="34"/>
  <c r="AV18" i="34"/>
  <c r="AU18" i="34"/>
  <c r="AT18" i="34"/>
  <c r="R15" i="34"/>
  <c r="E17" i="34"/>
  <c r="H17" i="34" s="1"/>
  <c r="K17" i="34" s="1"/>
  <c r="I17" i="34"/>
  <c r="B19" i="34"/>
  <c r="BF18" i="34"/>
  <c r="BC18" i="34" s="1"/>
  <c r="AR18" i="34"/>
  <c r="AO18" i="34" s="1"/>
  <c r="G18" i="34"/>
  <c r="J18" i="34" s="1"/>
  <c r="F18" i="34"/>
  <c r="L18" i="34" s="1"/>
  <c r="M18" i="34" s="1"/>
  <c r="T18" i="34"/>
  <c r="U18" i="34" s="1"/>
  <c r="O16" i="34"/>
  <c r="BG16" i="34"/>
  <c r="BD16" i="34" s="1"/>
  <c r="P16" i="34" s="1"/>
  <c r="Q16" i="34" s="1"/>
  <c r="BH16" i="34"/>
  <c r="BG17" i="34"/>
  <c r="BD17" i="34" s="1"/>
  <c r="P17" i="34" s="1"/>
  <c r="BH17" i="34"/>
  <c r="AS18" i="33"/>
  <c r="BA18" i="33"/>
  <c r="AZ18" i="33"/>
  <c r="AY18" i="33"/>
  <c r="AP18" i="33" s="1"/>
  <c r="N18" i="33" s="1"/>
  <c r="AX18" i="33"/>
  <c r="AW18" i="33"/>
  <c r="AV18" i="33"/>
  <c r="AU18" i="33"/>
  <c r="AT18" i="33"/>
  <c r="R15" i="33"/>
  <c r="E17" i="33"/>
  <c r="H17" i="33" s="1"/>
  <c r="K17" i="33" s="1"/>
  <c r="I17" i="33"/>
  <c r="B19" i="33"/>
  <c r="BF18" i="33"/>
  <c r="BC18" i="33" s="1"/>
  <c r="AR18" i="33"/>
  <c r="AO18" i="33" s="1"/>
  <c r="G18" i="33"/>
  <c r="J18" i="33" s="1"/>
  <c r="F18" i="33"/>
  <c r="L18" i="33" s="1"/>
  <c r="M18" i="33" s="1"/>
  <c r="T18" i="33"/>
  <c r="U18" i="33" s="1"/>
  <c r="O16" i="33"/>
  <c r="BG16" i="33"/>
  <c r="BD16" i="33" s="1"/>
  <c r="P16" i="33" s="1"/>
  <c r="Q16" i="33" s="1"/>
  <c r="BH16" i="33"/>
  <c r="BG17" i="33"/>
  <c r="BD17" i="33" s="1"/>
  <c r="P17" i="33" s="1"/>
  <c r="BH17" i="33"/>
  <c r="AS18" i="32"/>
  <c r="BA18" i="32"/>
  <c r="AZ18" i="32"/>
  <c r="AY18" i="32"/>
  <c r="AP18" i="32" s="1"/>
  <c r="N18" i="32" s="1"/>
  <c r="AX18" i="32"/>
  <c r="AW18" i="32"/>
  <c r="AV18" i="32"/>
  <c r="AU18" i="32"/>
  <c r="AT18" i="32"/>
  <c r="R15" i="32"/>
  <c r="E17" i="32"/>
  <c r="H17" i="32" s="1"/>
  <c r="K17" i="32" s="1"/>
  <c r="I17" i="32"/>
  <c r="B19" i="32"/>
  <c r="BF18" i="32"/>
  <c r="BC18" i="32" s="1"/>
  <c r="AR18" i="32"/>
  <c r="AO18" i="32" s="1"/>
  <c r="G18" i="32"/>
  <c r="J18" i="32" s="1"/>
  <c r="F18" i="32"/>
  <c r="L18" i="32" s="1"/>
  <c r="M18" i="32" s="1"/>
  <c r="T18" i="32"/>
  <c r="U18" i="32" s="1"/>
  <c r="O16" i="32"/>
  <c r="BG16" i="32"/>
  <c r="BD16" i="32" s="1"/>
  <c r="P16" i="32" s="1"/>
  <c r="Q16" i="32" s="1"/>
  <c r="BH16" i="32"/>
  <c r="BG17" i="32"/>
  <c r="BD17" i="32" s="1"/>
  <c r="P17" i="32" s="1"/>
  <c r="BH17" i="32"/>
  <c r="BA19" i="37" l="1"/>
  <c r="AZ19" i="37"/>
  <c r="AY19" i="37"/>
  <c r="AP19" i="37" s="1"/>
  <c r="N19" i="37" s="1"/>
  <c r="AX19" i="37"/>
  <c r="AW19" i="37"/>
  <c r="AV19" i="37"/>
  <c r="AU19" i="37"/>
  <c r="AT19" i="37"/>
  <c r="AS19" i="37"/>
  <c r="E18" i="37"/>
  <c r="H18" i="37" s="1"/>
  <c r="K18" i="37" s="1"/>
  <c r="I18" i="37"/>
  <c r="B20" i="37"/>
  <c r="BF19" i="37"/>
  <c r="BC19" i="37" s="1"/>
  <c r="AR19" i="37"/>
  <c r="AO19" i="37" s="1"/>
  <c r="G19" i="37"/>
  <c r="J19" i="37" s="1"/>
  <c r="F19" i="37"/>
  <c r="L19" i="37" s="1"/>
  <c r="M19" i="37" s="1"/>
  <c r="T19" i="37"/>
  <c r="U19" i="37" s="1"/>
  <c r="Q17" i="37"/>
  <c r="O17" i="37"/>
  <c r="R16" i="37"/>
  <c r="R17" i="37" s="1"/>
  <c r="BA19" i="36"/>
  <c r="AZ19" i="36"/>
  <c r="AY19" i="36"/>
  <c r="AP19" i="36" s="1"/>
  <c r="N19" i="36" s="1"/>
  <c r="AX19" i="36"/>
  <c r="AW19" i="36"/>
  <c r="AV19" i="36"/>
  <c r="AU19" i="36"/>
  <c r="AT19" i="36"/>
  <c r="AS19" i="36"/>
  <c r="E18" i="36"/>
  <c r="H18" i="36" s="1"/>
  <c r="K18" i="36" s="1"/>
  <c r="I18" i="36"/>
  <c r="B20" i="36"/>
  <c r="BF19" i="36"/>
  <c r="BC19" i="36" s="1"/>
  <c r="AR19" i="36"/>
  <c r="AO19" i="36" s="1"/>
  <c r="G19" i="36"/>
  <c r="J19" i="36" s="1"/>
  <c r="F19" i="36"/>
  <c r="L19" i="36" s="1"/>
  <c r="M19" i="36" s="1"/>
  <c r="T19" i="36"/>
  <c r="U19" i="36" s="1"/>
  <c r="Q17" i="36"/>
  <c r="O17" i="36"/>
  <c r="R16" i="36"/>
  <c r="R17" i="36" s="1"/>
  <c r="BA19" i="35"/>
  <c r="AZ19" i="35"/>
  <c r="AY19" i="35"/>
  <c r="AP19" i="35" s="1"/>
  <c r="N19" i="35" s="1"/>
  <c r="AX19" i="35"/>
  <c r="AW19" i="35"/>
  <c r="AV19" i="35"/>
  <c r="AU19" i="35"/>
  <c r="AT19" i="35"/>
  <c r="AS19" i="35"/>
  <c r="E18" i="35"/>
  <c r="H18" i="35" s="1"/>
  <c r="K18" i="35" s="1"/>
  <c r="I18" i="35"/>
  <c r="B20" i="35"/>
  <c r="BF19" i="35"/>
  <c r="BC19" i="35" s="1"/>
  <c r="AR19" i="35"/>
  <c r="AO19" i="35" s="1"/>
  <c r="G19" i="35"/>
  <c r="J19" i="35" s="1"/>
  <c r="F19" i="35"/>
  <c r="L19" i="35" s="1"/>
  <c r="M19" i="35" s="1"/>
  <c r="T19" i="35"/>
  <c r="U19" i="35" s="1"/>
  <c r="Q17" i="35"/>
  <c r="O17" i="35"/>
  <c r="R16" i="35"/>
  <c r="R17" i="35" s="1"/>
  <c r="BA19" i="34"/>
  <c r="AZ19" i="34"/>
  <c r="AY19" i="34"/>
  <c r="AP19" i="34" s="1"/>
  <c r="N19" i="34" s="1"/>
  <c r="AX19" i="34"/>
  <c r="AW19" i="34"/>
  <c r="AV19" i="34"/>
  <c r="AU19" i="34"/>
  <c r="AT19" i="34"/>
  <c r="AS19" i="34"/>
  <c r="E18" i="34"/>
  <c r="H18" i="34" s="1"/>
  <c r="K18" i="34" s="1"/>
  <c r="I18" i="34"/>
  <c r="B20" i="34"/>
  <c r="BF19" i="34"/>
  <c r="BC19" i="34" s="1"/>
  <c r="AR19" i="34"/>
  <c r="AO19" i="34" s="1"/>
  <c r="G19" i="34"/>
  <c r="J19" i="34" s="1"/>
  <c r="F19" i="34"/>
  <c r="L19" i="34" s="1"/>
  <c r="M19" i="34" s="1"/>
  <c r="T19" i="34"/>
  <c r="U19" i="34" s="1"/>
  <c r="Q17" i="34"/>
  <c r="O17" i="34"/>
  <c r="R16" i="34"/>
  <c r="R17" i="34" s="1"/>
  <c r="BA19" i="33"/>
  <c r="AZ19" i="33"/>
  <c r="AY19" i="33"/>
  <c r="AP19" i="33" s="1"/>
  <c r="N19" i="33" s="1"/>
  <c r="AX19" i="33"/>
  <c r="AW19" i="33"/>
  <c r="AV19" i="33"/>
  <c r="AU19" i="33"/>
  <c r="AT19" i="33"/>
  <c r="AS19" i="33"/>
  <c r="E18" i="33"/>
  <c r="H18" i="33" s="1"/>
  <c r="K18" i="33" s="1"/>
  <c r="I18" i="33"/>
  <c r="B20" i="33"/>
  <c r="BF19" i="33"/>
  <c r="BC19" i="33" s="1"/>
  <c r="AR19" i="33"/>
  <c r="AO19" i="33" s="1"/>
  <c r="G19" i="33"/>
  <c r="J19" i="33" s="1"/>
  <c r="F19" i="33"/>
  <c r="L19" i="33" s="1"/>
  <c r="M19" i="33" s="1"/>
  <c r="T19" i="33"/>
  <c r="U19" i="33" s="1"/>
  <c r="Q17" i="33"/>
  <c r="O17" i="33"/>
  <c r="R16" i="33"/>
  <c r="R17" i="33" s="1"/>
  <c r="BA19" i="32"/>
  <c r="AZ19" i="32"/>
  <c r="AY19" i="32"/>
  <c r="AP19" i="32" s="1"/>
  <c r="N19" i="32" s="1"/>
  <c r="AX19" i="32"/>
  <c r="AW19" i="32"/>
  <c r="AV19" i="32"/>
  <c r="AU19" i="32"/>
  <c r="AT19" i="32"/>
  <c r="AS19" i="32"/>
  <c r="E18" i="32"/>
  <c r="H18" i="32" s="1"/>
  <c r="K18" i="32" s="1"/>
  <c r="I18" i="32"/>
  <c r="B20" i="32"/>
  <c r="BF19" i="32"/>
  <c r="BC19" i="32" s="1"/>
  <c r="AR19" i="32"/>
  <c r="AO19" i="32" s="1"/>
  <c r="G19" i="32"/>
  <c r="J19" i="32" s="1"/>
  <c r="F19" i="32"/>
  <c r="L19" i="32" s="1"/>
  <c r="M19" i="32" s="1"/>
  <c r="T19" i="32"/>
  <c r="U19" i="32" s="1"/>
  <c r="Q17" i="32"/>
  <c r="O17" i="32"/>
  <c r="R16" i="32"/>
  <c r="R17" i="32" s="1"/>
  <c r="BA20" i="37" l="1"/>
  <c r="AZ20" i="37"/>
  <c r="AY20" i="37"/>
  <c r="AP20" i="37" s="1"/>
  <c r="N20" i="37" s="1"/>
  <c r="AX20" i="37"/>
  <c r="AW20" i="37"/>
  <c r="AV20" i="37"/>
  <c r="AU20" i="37"/>
  <c r="AT20" i="37"/>
  <c r="AS20" i="37"/>
  <c r="BG18" i="37"/>
  <c r="BD18" i="37" s="1"/>
  <c r="P18" i="37" s="1"/>
  <c r="BH18" i="37"/>
  <c r="E19" i="37"/>
  <c r="H19" i="37" s="1"/>
  <c r="K19" i="37" s="1"/>
  <c r="I19" i="37"/>
  <c r="B21" i="37"/>
  <c r="BF20" i="37"/>
  <c r="BC20" i="37" s="1"/>
  <c r="AR20" i="37"/>
  <c r="AO20" i="37" s="1"/>
  <c r="G20" i="37"/>
  <c r="J20" i="37" s="1"/>
  <c r="F20" i="37"/>
  <c r="L20" i="37" s="1"/>
  <c r="M20" i="37" s="1"/>
  <c r="T20" i="37"/>
  <c r="U20" i="37" s="1"/>
  <c r="Q18" i="37"/>
  <c r="R18" i="37" s="1"/>
  <c r="O18" i="37"/>
  <c r="BA20" i="36"/>
  <c r="AZ20" i="36"/>
  <c r="AY20" i="36"/>
  <c r="AP20" i="36" s="1"/>
  <c r="N20" i="36" s="1"/>
  <c r="AX20" i="36"/>
  <c r="AW20" i="36"/>
  <c r="AV20" i="36"/>
  <c r="AU20" i="36"/>
  <c r="AT20" i="36"/>
  <c r="AS20" i="36"/>
  <c r="BG18" i="36"/>
  <c r="BD18" i="36" s="1"/>
  <c r="P18" i="36" s="1"/>
  <c r="BH18" i="36"/>
  <c r="E19" i="36"/>
  <c r="H19" i="36" s="1"/>
  <c r="K19" i="36" s="1"/>
  <c r="I19" i="36"/>
  <c r="B21" i="36"/>
  <c r="BF20" i="36"/>
  <c r="BC20" i="36" s="1"/>
  <c r="AR20" i="36"/>
  <c r="AO20" i="36" s="1"/>
  <c r="G20" i="36"/>
  <c r="J20" i="36" s="1"/>
  <c r="F20" i="36"/>
  <c r="L20" i="36" s="1"/>
  <c r="M20" i="36" s="1"/>
  <c r="T20" i="36"/>
  <c r="U20" i="36" s="1"/>
  <c r="Q18" i="36"/>
  <c r="R18" i="36" s="1"/>
  <c r="O18" i="36"/>
  <c r="BA20" i="35"/>
  <c r="AZ20" i="35"/>
  <c r="AY20" i="35"/>
  <c r="AP20" i="35" s="1"/>
  <c r="N20" i="35" s="1"/>
  <c r="AX20" i="35"/>
  <c r="AW20" i="35"/>
  <c r="AV20" i="35"/>
  <c r="AU20" i="35"/>
  <c r="AT20" i="35"/>
  <c r="AS20" i="35"/>
  <c r="BG18" i="35"/>
  <c r="BD18" i="35" s="1"/>
  <c r="P18" i="35" s="1"/>
  <c r="BH18" i="35"/>
  <c r="E19" i="35"/>
  <c r="H19" i="35" s="1"/>
  <c r="K19" i="35" s="1"/>
  <c r="I19" i="35"/>
  <c r="B21" i="35"/>
  <c r="BF20" i="35"/>
  <c r="BC20" i="35" s="1"/>
  <c r="AR20" i="35"/>
  <c r="AO20" i="35" s="1"/>
  <c r="G20" i="35"/>
  <c r="J20" i="35" s="1"/>
  <c r="F20" i="35"/>
  <c r="L20" i="35" s="1"/>
  <c r="M20" i="35" s="1"/>
  <c r="T20" i="35"/>
  <c r="U20" i="35" s="1"/>
  <c r="Q18" i="35"/>
  <c r="R18" i="35" s="1"/>
  <c r="O18" i="35"/>
  <c r="BA20" i="34"/>
  <c r="AZ20" i="34"/>
  <c r="AY20" i="34"/>
  <c r="AP20" i="34" s="1"/>
  <c r="N20" i="34" s="1"/>
  <c r="AX20" i="34"/>
  <c r="AW20" i="34"/>
  <c r="AV20" i="34"/>
  <c r="AU20" i="34"/>
  <c r="AT20" i="34"/>
  <c r="AS20" i="34"/>
  <c r="BG18" i="34"/>
  <c r="BD18" i="34" s="1"/>
  <c r="P18" i="34" s="1"/>
  <c r="BH18" i="34"/>
  <c r="E19" i="34"/>
  <c r="H19" i="34" s="1"/>
  <c r="K19" i="34" s="1"/>
  <c r="I19" i="34"/>
  <c r="B21" i="34"/>
  <c r="BF20" i="34"/>
  <c r="BC20" i="34" s="1"/>
  <c r="AR20" i="34"/>
  <c r="AO20" i="34" s="1"/>
  <c r="G20" i="34"/>
  <c r="J20" i="34" s="1"/>
  <c r="F20" i="34"/>
  <c r="L20" i="34" s="1"/>
  <c r="M20" i="34" s="1"/>
  <c r="T20" i="34"/>
  <c r="U20" i="34" s="1"/>
  <c r="Q18" i="34"/>
  <c r="R18" i="34" s="1"/>
  <c r="O18" i="34"/>
  <c r="BA20" i="33"/>
  <c r="AZ20" i="33"/>
  <c r="AY20" i="33"/>
  <c r="AP20" i="33" s="1"/>
  <c r="N20" i="33" s="1"/>
  <c r="AX20" i="33"/>
  <c r="AW20" i="33"/>
  <c r="AV20" i="33"/>
  <c r="AU20" i="33"/>
  <c r="AT20" i="33"/>
  <c r="AS20" i="33"/>
  <c r="BG18" i="33"/>
  <c r="BD18" i="33" s="1"/>
  <c r="P18" i="33" s="1"/>
  <c r="BH18" i="33"/>
  <c r="E19" i="33"/>
  <c r="H19" i="33" s="1"/>
  <c r="K19" i="33" s="1"/>
  <c r="I19" i="33"/>
  <c r="B21" i="33"/>
  <c r="BF20" i="33"/>
  <c r="BC20" i="33" s="1"/>
  <c r="AR20" i="33"/>
  <c r="AO20" i="33" s="1"/>
  <c r="G20" i="33"/>
  <c r="J20" i="33" s="1"/>
  <c r="F20" i="33"/>
  <c r="L20" i="33" s="1"/>
  <c r="M20" i="33" s="1"/>
  <c r="T20" i="33"/>
  <c r="U20" i="33" s="1"/>
  <c r="Q18" i="33"/>
  <c r="R18" i="33" s="1"/>
  <c r="O18" i="33"/>
  <c r="BA20" i="32"/>
  <c r="AZ20" i="32"/>
  <c r="AY20" i="32"/>
  <c r="AP20" i="32" s="1"/>
  <c r="N20" i="32" s="1"/>
  <c r="AX20" i="32"/>
  <c r="AW20" i="32"/>
  <c r="AV20" i="32"/>
  <c r="AU20" i="32"/>
  <c r="AT20" i="32"/>
  <c r="AS20" i="32"/>
  <c r="BG18" i="32"/>
  <c r="BD18" i="32" s="1"/>
  <c r="P18" i="32" s="1"/>
  <c r="BH18" i="32"/>
  <c r="E19" i="32"/>
  <c r="H19" i="32" s="1"/>
  <c r="K19" i="32" s="1"/>
  <c r="I19" i="32"/>
  <c r="B21" i="32"/>
  <c r="BF20" i="32"/>
  <c r="BC20" i="32" s="1"/>
  <c r="AR20" i="32"/>
  <c r="AO20" i="32" s="1"/>
  <c r="G20" i="32"/>
  <c r="J20" i="32" s="1"/>
  <c r="F20" i="32"/>
  <c r="L20" i="32" s="1"/>
  <c r="M20" i="32" s="1"/>
  <c r="T20" i="32"/>
  <c r="U20" i="32" s="1"/>
  <c r="Q18" i="32"/>
  <c r="R18" i="32" s="1"/>
  <c r="O18" i="32"/>
  <c r="BA21" i="37" l="1"/>
  <c r="AZ21" i="37"/>
  <c r="AY21" i="37"/>
  <c r="AP21" i="37" s="1"/>
  <c r="N21" i="37" s="1"/>
  <c r="AX21" i="37"/>
  <c r="AW21" i="37"/>
  <c r="AV21" i="37"/>
  <c r="AU21" i="37"/>
  <c r="AT21" i="37"/>
  <c r="AS21" i="37"/>
  <c r="E20" i="37"/>
  <c r="H20" i="37" s="1"/>
  <c r="K20" i="37" s="1"/>
  <c r="I20" i="37"/>
  <c r="B22" i="37"/>
  <c r="BF21" i="37"/>
  <c r="BC21" i="37" s="1"/>
  <c r="AR21" i="37"/>
  <c r="AO21" i="37" s="1"/>
  <c r="G21" i="37"/>
  <c r="J21" i="37" s="1"/>
  <c r="F21" i="37"/>
  <c r="L21" i="37" s="1"/>
  <c r="M21" i="37" s="1"/>
  <c r="T21" i="37"/>
  <c r="U21" i="37" s="1"/>
  <c r="O19" i="37"/>
  <c r="BH20" i="37"/>
  <c r="BG20" i="37"/>
  <c r="BD20" i="37" s="1"/>
  <c r="P20" i="37" s="1"/>
  <c r="BH19" i="37"/>
  <c r="BG19" i="37"/>
  <c r="BD19" i="37" s="1"/>
  <c r="P19" i="37" s="1"/>
  <c r="Q19" i="37" s="1"/>
  <c r="R19" i="37" s="1"/>
  <c r="BA21" i="36"/>
  <c r="AZ21" i="36"/>
  <c r="AY21" i="36"/>
  <c r="AP21" i="36" s="1"/>
  <c r="N21" i="36" s="1"/>
  <c r="AX21" i="36"/>
  <c r="AW21" i="36"/>
  <c r="AV21" i="36"/>
  <c r="AU21" i="36"/>
  <c r="AT21" i="36"/>
  <c r="AS21" i="36"/>
  <c r="E20" i="36"/>
  <c r="H20" i="36" s="1"/>
  <c r="K20" i="36" s="1"/>
  <c r="I20" i="36"/>
  <c r="B22" i="36"/>
  <c r="BF21" i="36"/>
  <c r="BC21" i="36" s="1"/>
  <c r="AR21" i="36"/>
  <c r="AO21" i="36" s="1"/>
  <c r="G21" i="36"/>
  <c r="J21" i="36" s="1"/>
  <c r="F21" i="36"/>
  <c r="L21" i="36" s="1"/>
  <c r="M21" i="36" s="1"/>
  <c r="T21" i="36"/>
  <c r="U21" i="36" s="1"/>
  <c r="O19" i="36"/>
  <c r="BH20" i="36"/>
  <c r="BG20" i="36"/>
  <c r="BD20" i="36" s="1"/>
  <c r="P20" i="36" s="1"/>
  <c r="BH19" i="36"/>
  <c r="BG19" i="36"/>
  <c r="BD19" i="36" s="1"/>
  <c r="P19" i="36" s="1"/>
  <c r="Q19" i="36" s="1"/>
  <c r="R19" i="36" s="1"/>
  <c r="BA21" i="35"/>
  <c r="AZ21" i="35"/>
  <c r="AY21" i="35"/>
  <c r="AP21" i="35" s="1"/>
  <c r="N21" i="35" s="1"/>
  <c r="AX21" i="35"/>
  <c r="AW21" i="35"/>
  <c r="AV21" i="35"/>
  <c r="AU21" i="35"/>
  <c r="AT21" i="35"/>
  <c r="AS21" i="35"/>
  <c r="E20" i="35"/>
  <c r="H20" i="35" s="1"/>
  <c r="K20" i="35" s="1"/>
  <c r="I20" i="35"/>
  <c r="B22" i="35"/>
  <c r="BF21" i="35"/>
  <c r="BC21" i="35" s="1"/>
  <c r="AR21" i="35"/>
  <c r="AO21" i="35" s="1"/>
  <c r="G21" i="35"/>
  <c r="J21" i="35" s="1"/>
  <c r="F21" i="35"/>
  <c r="L21" i="35" s="1"/>
  <c r="M21" i="35" s="1"/>
  <c r="T21" i="35"/>
  <c r="U21" i="35" s="1"/>
  <c r="O19" i="35"/>
  <c r="BH20" i="35"/>
  <c r="BG20" i="35"/>
  <c r="BD20" i="35" s="1"/>
  <c r="P20" i="35" s="1"/>
  <c r="BH19" i="35"/>
  <c r="BG19" i="35"/>
  <c r="BD19" i="35" s="1"/>
  <c r="P19" i="35" s="1"/>
  <c r="Q19" i="35" s="1"/>
  <c r="R19" i="35" s="1"/>
  <c r="BA21" i="34"/>
  <c r="AZ21" i="34"/>
  <c r="AY21" i="34"/>
  <c r="AP21" i="34" s="1"/>
  <c r="N21" i="34" s="1"/>
  <c r="AX21" i="34"/>
  <c r="AW21" i="34"/>
  <c r="AV21" i="34"/>
  <c r="AU21" i="34"/>
  <c r="AT21" i="34"/>
  <c r="AS21" i="34"/>
  <c r="E20" i="34"/>
  <c r="H20" i="34" s="1"/>
  <c r="K20" i="34" s="1"/>
  <c r="I20" i="34"/>
  <c r="B22" i="34"/>
  <c r="BF21" i="34"/>
  <c r="BC21" i="34" s="1"/>
  <c r="AR21" i="34"/>
  <c r="AO21" i="34" s="1"/>
  <c r="G21" i="34"/>
  <c r="J21" i="34" s="1"/>
  <c r="F21" i="34"/>
  <c r="L21" i="34" s="1"/>
  <c r="M21" i="34" s="1"/>
  <c r="T21" i="34"/>
  <c r="U21" i="34" s="1"/>
  <c r="O19" i="34"/>
  <c r="BH20" i="34"/>
  <c r="BG20" i="34"/>
  <c r="BD20" i="34" s="1"/>
  <c r="P20" i="34" s="1"/>
  <c r="BH19" i="34"/>
  <c r="BG19" i="34"/>
  <c r="BD19" i="34" s="1"/>
  <c r="P19" i="34" s="1"/>
  <c r="Q19" i="34" s="1"/>
  <c r="R19" i="34" s="1"/>
  <c r="BA21" i="33"/>
  <c r="AZ21" i="33"/>
  <c r="AY21" i="33"/>
  <c r="AP21" i="33" s="1"/>
  <c r="N21" i="33" s="1"/>
  <c r="AX21" i="33"/>
  <c r="AW21" i="33"/>
  <c r="AV21" i="33"/>
  <c r="AU21" i="33"/>
  <c r="AT21" i="33"/>
  <c r="AS21" i="33"/>
  <c r="E20" i="33"/>
  <c r="H20" i="33" s="1"/>
  <c r="K20" i="33" s="1"/>
  <c r="I20" i="33"/>
  <c r="B22" i="33"/>
  <c r="BF21" i="33"/>
  <c r="BC21" i="33" s="1"/>
  <c r="AR21" i="33"/>
  <c r="AO21" i="33" s="1"/>
  <c r="G21" i="33"/>
  <c r="J21" i="33" s="1"/>
  <c r="F21" i="33"/>
  <c r="L21" i="33" s="1"/>
  <c r="M21" i="33" s="1"/>
  <c r="T21" i="33"/>
  <c r="U21" i="33" s="1"/>
  <c r="O19" i="33"/>
  <c r="BH20" i="33"/>
  <c r="BG20" i="33"/>
  <c r="BD20" i="33" s="1"/>
  <c r="P20" i="33" s="1"/>
  <c r="BH19" i="33"/>
  <c r="BG19" i="33"/>
  <c r="BD19" i="33" s="1"/>
  <c r="P19" i="33" s="1"/>
  <c r="Q19" i="33" s="1"/>
  <c r="R19" i="33" s="1"/>
  <c r="BA21" i="32"/>
  <c r="AZ21" i="32"/>
  <c r="AY21" i="32"/>
  <c r="AP21" i="32" s="1"/>
  <c r="N21" i="32" s="1"/>
  <c r="AX21" i="32"/>
  <c r="AW21" i="32"/>
  <c r="AV21" i="32"/>
  <c r="AU21" i="32"/>
  <c r="AT21" i="32"/>
  <c r="AS21" i="32"/>
  <c r="E20" i="32"/>
  <c r="H20" i="32" s="1"/>
  <c r="K20" i="32" s="1"/>
  <c r="I20" i="32"/>
  <c r="B22" i="32"/>
  <c r="BF21" i="32"/>
  <c r="BC21" i="32" s="1"/>
  <c r="AR21" i="32"/>
  <c r="AO21" i="32" s="1"/>
  <c r="G21" i="32"/>
  <c r="J21" i="32" s="1"/>
  <c r="F21" i="32"/>
  <c r="L21" i="32" s="1"/>
  <c r="M21" i="32" s="1"/>
  <c r="T21" i="32"/>
  <c r="U21" i="32" s="1"/>
  <c r="O19" i="32"/>
  <c r="BH20" i="32"/>
  <c r="BG20" i="32"/>
  <c r="BD20" i="32" s="1"/>
  <c r="P20" i="32" s="1"/>
  <c r="BH19" i="32"/>
  <c r="BG19" i="32"/>
  <c r="BD19" i="32" s="1"/>
  <c r="P19" i="32" s="1"/>
  <c r="Q19" i="32" s="1"/>
  <c r="R19" i="32" s="1"/>
  <c r="BA22" i="37" l="1"/>
  <c r="AZ22" i="37"/>
  <c r="AY22" i="37"/>
  <c r="AP22" i="37" s="1"/>
  <c r="N22" i="37" s="1"/>
  <c r="AX22" i="37"/>
  <c r="AW22" i="37"/>
  <c r="AV22" i="37"/>
  <c r="AU22" i="37"/>
  <c r="AT22" i="37"/>
  <c r="AS22" i="37"/>
  <c r="E21" i="37"/>
  <c r="H21" i="37" s="1"/>
  <c r="K21" i="37" s="1"/>
  <c r="I21" i="37"/>
  <c r="B23" i="37"/>
  <c r="BF22" i="37"/>
  <c r="BC22" i="37" s="1"/>
  <c r="AR22" i="37"/>
  <c r="AO22" i="37" s="1"/>
  <c r="G22" i="37"/>
  <c r="J22" i="37" s="1"/>
  <c r="F22" i="37"/>
  <c r="L22" i="37" s="1"/>
  <c r="M22" i="37" s="1"/>
  <c r="T22" i="37"/>
  <c r="U22" i="37" s="1"/>
  <c r="Q20" i="37"/>
  <c r="R20" i="37" s="1"/>
  <c r="O20" i="37"/>
  <c r="BA22" i="36"/>
  <c r="AZ22" i="36"/>
  <c r="AY22" i="36"/>
  <c r="AP22" i="36" s="1"/>
  <c r="N22" i="36" s="1"/>
  <c r="AX22" i="36"/>
  <c r="AW22" i="36"/>
  <c r="AV22" i="36"/>
  <c r="AU22" i="36"/>
  <c r="AT22" i="36"/>
  <c r="AS22" i="36"/>
  <c r="E21" i="36"/>
  <c r="H21" i="36" s="1"/>
  <c r="K21" i="36" s="1"/>
  <c r="I21" i="36"/>
  <c r="B23" i="36"/>
  <c r="BF22" i="36"/>
  <c r="BC22" i="36" s="1"/>
  <c r="AR22" i="36"/>
  <c r="AO22" i="36" s="1"/>
  <c r="G22" i="36"/>
  <c r="J22" i="36" s="1"/>
  <c r="F22" i="36"/>
  <c r="L22" i="36" s="1"/>
  <c r="M22" i="36" s="1"/>
  <c r="T22" i="36"/>
  <c r="U22" i="36" s="1"/>
  <c r="Q20" i="36"/>
  <c r="R20" i="36" s="1"/>
  <c r="O20" i="36"/>
  <c r="BA22" i="35"/>
  <c r="AZ22" i="35"/>
  <c r="AY22" i="35"/>
  <c r="AP22" i="35" s="1"/>
  <c r="N22" i="35" s="1"/>
  <c r="AX22" i="35"/>
  <c r="AW22" i="35"/>
  <c r="AV22" i="35"/>
  <c r="AU22" i="35"/>
  <c r="AT22" i="35"/>
  <c r="AS22" i="35"/>
  <c r="E21" i="35"/>
  <c r="H21" i="35" s="1"/>
  <c r="K21" i="35" s="1"/>
  <c r="I21" i="35"/>
  <c r="B23" i="35"/>
  <c r="BF22" i="35"/>
  <c r="BC22" i="35" s="1"/>
  <c r="AR22" i="35"/>
  <c r="AO22" i="35" s="1"/>
  <c r="G22" i="35"/>
  <c r="J22" i="35" s="1"/>
  <c r="F22" i="35"/>
  <c r="L22" i="35" s="1"/>
  <c r="M22" i="35" s="1"/>
  <c r="T22" i="35"/>
  <c r="U22" i="35" s="1"/>
  <c r="Q20" i="35"/>
  <c r="R20" i="35" s="1"/>
  <c r="O20" i="35"/>
  <c r="BA22" i="34"/>
  <c r="AZ22" i="34"/>
  <c r="AY22" i="34"/>
  <c r="AP22" i="34" s="1"/>
  <c r="N22" i="34" s="1"/>
  <c r="AX22" i="34"/>
  <c r="AW22" i="34"/>
  <c r="AV22" i="34"/>
  <c r="AU22" i="34"/>
  <c r="AT22" i="34"/>
  <c r="AS22" i="34"/>
  <c r="E21" i="34"/>
  <c r="H21" i="34" s="1"/>
  <c r="K21" i="34" s="1"/>
  <c r="I21" i="34"/>
  <c r="B23" i="34"/>
  <c r="BF22" i="34"/>
  <c r="BC22" i="34" s="1"/>
  <c r="AR22" i="34"/>
  <c r="AO22" i="34" s="1"/>
  <c r="G22" i="34"/>
  <c r="J22" i="34" s="1"/>
  <c r="F22" i="34"/>
  <c r="L22" i="34" s="1"/>
  <c r="M22" i="34" s="1"/>
  <c r="T22" i="34"/>
  <c r="U22" i="34" s="1"/>
  <c r="Q20" i="34"/>
  <c r="R20" i="34" s="1"/>
  <c r="O20" i="34"/>
  <c r="BA22" i="33"/>
  <c r="AZ22" i="33"/>
  <c r="AY22" i="33"/>
  <c r="AP22" i="33" s="1"/>
  <c r="N22" i="33" s="1"/>
  <c r="AX22" i="33"/>
  <c r="AW22" i="33"/>
  <c r="AV22" i="33"/>
  <c r="AU22" i="33"/>
  <c r="AT22" i="33"/>
  <c r="AS22" i="33"/>
  <c r="E21" i="33"/>
  <c r="H21" i="33" s="1"/>
  <c r="K21" i="33" s="1"/>
  <c r="I21" i="33"/>
  <c r="B23" i="33"/>
  <c r="BF22" i="33"/>
  <c r="BC22" i="33" s="1"/>
  <c r="AR22" i="33"/>
  <c r="AO22" i="33" s="1"/>
  <c r="G22" i="33"/>
  <c r="J22" i="33" s="1"/>
  <c r="F22" i="33"/>
  <c r="L22" i="33" s="1"/>
  <c r="M22" i="33" s="1"/>
  <c r="T22" i="33"/>
  <c r="U22" i="33" s="1"/>
  <c r="Q20" i="33"/>
  <c r="R20" i="33" s="1"/>
  <c r="O20" i="33"/>
  <c r="BA22" i="32"/>
  <c r="AZ22" i="32"/>
  <c r="AY22" i="32"/>
  <c r="AP22" i="32" s="1"/>
  <c r="N22" i="32" s="1"/>
  <c r="AX22" i="32"/>
  <c r="AW22" i="32"/>
  <c r="AV22" i="32"/>
  <c r="AU22" i="32"/>
  <c r="AT22" i="32"/>
  <c r="AS22" i="32"/>
  <c r="E21" i="32"/>
  <c r="H21" i="32" s="1"/>
  <c r="K21" i="32" s="1"/>
  <c r="I21" i="32"/>
  <c r="B23" i="32"/>
  <c r="BF22" i="32"/>
  <c r="BC22" i="32" s="1"/>
  <c r="AR22" i="32"/>
  <c r="AO22" i="32" s="1"/>
  <c r="G22" i="32"/>
  <c r="J22" i="32" s="1"/>
  <c r="F22" i="32"/>
  <c r="L22" i="32" s="1"/>
  <c r="M22" i="32" s="1"/>
  <c r="T22" i="32"/>
  <c r="U22" i="32" s="1"/>
  <c r="Q20" i="32"/>
  <c r="R20" i="32" s="1"/>
  <c r="O20" i="32"/>
  <c r="BA23" i="37" l="1"/>
  <c r="AZ23" i="37"/>
  <c r="AY23" i="37"/>
  <c r="AP23" i="37" s="1"/>
  <c r="N23" i="37" s="1"/>
  <c r="AX23" i="37"/>
  <c r="AW23" i="37"/>
  <c r="AV23" i="37"/>
  <c r="AU23" i="37"/>
  <c r="AT23" i="37"/>
  <c r="AS23" i="37"/>
  <c r="BH21" i="37"/>
  <c r="BG21" i="37"/>
  <c r="BD21" i="37" s="1"/>
  <c r="P21" i="37" s="1"/>
  <c r="E22" i="37"/>
  <c r="H22" i="37" s="1"/>
  <c r="K22" i="37" s="1"/>
  <c r="I22" i="37"/>
  <c r="B24" i="37"/>
  <c r="BF23" i="37"/>
  <c r="BC23" i="37" s="1"/>
  <c r="AR23" i="37"/>
  <c r="AO23" i="37" s="1"/>
  <c r="G23" i="37"/>
  <c r="J23" i="37" s="1"/>
  <c r="F23" i="37"/>
  <c r="L23" i="37" s="1"/>
  <c r="M23" i="37" s="1"/>
  <c r="T23" i="37"/>
  <c r="U23" i="37" s="1"/>
  <c r="Q21" i="37"/>
  <c r="R21" i="37" s="1"/>
  <c r="O21" i="37"/>
  <c r="BA23" i="36"/>
  <c r="AZ23" i="36"/>
  <c r="AY23" i="36"/>
  <c r="AP23" i="36" s="1"/>
  <c r="N23" i="36" s="1"/>
  <c r="AX23" i="36"/>
  <c r="AW23" i="36"/>
  <c r="AV23" i="36"/>
  <c r="AU23" i="36"/>
  <c r="AT23" i="36"/>
  <c r="AS23" i="36"/>
  <c r="BH21" i="36"/>
  <c r="BG21" i="36"/>
  <c r="BD21" i="36" s="1"/>
  <c r="P21" i="36" s="1"/>
  <c r="E22" i="36"/>
  <c r="H22" i="36" s="1"/>
  <c r="K22" i="36" s="1"/>
  <c r="I22" i="36"/>
  <c r="B24" i="36"/>
  <c r="BF23" i="36"/>
  <c r="BC23" i="36" s="1"/>
  <c r="AR23" i="36"/>
  <c r="AO23" i="36" s="1"/>
  <c r="G23" i="36"/>
  <c r="J23" i="36" s="1"/>
  <c r="F23" i="36"/>
  <c r="L23" i="36" s="1"/>
  <c r="M23" i="36" s="1"/>
  <c r="T23" i="36"/>
  <c r="U23" i="36" s="1"/>
  <c r="Q21" i="36"/>
  <c r="R21" i="36" s="1"/>
  <c r="O21" i="36"/>
  <c r="BA23" i="35"/>
  <c r="AZ23" i="35"/>
  <c r="AY23" i="35"/>
  <c r="AP23" i="35" s="1"/>
  <c r="N23" i="35" s="1"/>
  <c r="AX23" i="35"/>
  <c r="AW23" i="35"/>
  <c r="AV23" i="35"/>
  <c r="AU23" i="35"/>
  <c r="AT23" i="35"/>
  <c r="AS23" i="35"/>
  <c r="BH21" i="35"/>
  <c r="BG21" i="35"/>
  <c r="BD21" i="35" s="1"/>
  <c r="P21" i="35" s="1"/>
  <c r="E22" i="35"/>
  <c r="H22" i="35" s="1"/>
  <c r="K22" i="35" s="1"/>
  <c r="I22" i="35"/>
  <c r="B24" i="35"/>
  <c r="BF23" i="35"/>
  <c r="BC23" i="35" s="1"/>
  <c r="AR23" i="35"/>
  <c r="AO23" i="35" s="1"/>
  <c r="G23" i="35"/>
  <c r="J23" i="35" s="1"/>
  <c r="F23" i="35"/>
  <c r="L23" i="35" s="1"/>
  <c r="M23" i="35" s="1"/>
  <c r="T23" i="35"/>
  <c r="U23" i="35" s="1"/>
  <c r="Q21" i="35"/>
  <c r="R21" i="35" s="1"/>
  <c r="O21" i="35"/>
  <c r="BA23" i="34"/>
  <c r="AZ23" i="34"/>
  <c r="AY23" i="34"/>
  <c r="AP23" i="34" s="1"/>
  <c r="N23" i="34" s="1"/>
  <c r="AX23" i="34"/>
  <c r="AW23" i="34"/>
  <c r="AV23" i="34"/>
  <c r="AU23" i="34"/>
  <c r="AT23" i="34"/>
  <c r="AS23" i="34"/>
  <c r="BH21" i="34"/>
  <c r="BG21" i="34"/>
  <c r="BD21" i="34" s="1"/>
  <c r="P21" i="34" s="1"/>
  <c r="E22" i="34"/>
  <c r="H22" i="34" s="1"/>
  <c r="K22" i="34" s="1"/>
  <c r="I22" i="34"/>
  <c r="B24" i="34"/>
  <c r="BF23" i="34"/>
  <c r="BC23" i="34" s="1"/>
  <c r="AR23" i="34"/>
  <c r="AO23" i="34" s="1"/>
  <c r="G23" i="34"/>
  <c r="J23" i="34" s="1"/>
  <c r="F23" i="34"/>
  <c r="L23" i="34" s="1"/>
  <c r="M23" i="34" s="1"/>
  <c r="T23" i="34"/>
  <c r="U23" i="34" s="1"/>
  <c r="Q21" i="34"/>
  <c r="R21" i="34" s="1"/>
  <c r="O21" i="34"/>
  <c r="BA23" i="33"/>
  <c r="AZ23" i="33"/>
  <c r="AY23" i="33"/>
  <c r="AP23" i="33" s="1"/>
  <c r="N23" i="33" s="1"/>
  <c r="AX23" i="33"/>
  <c r="AW23" i="33"/>
  <c r="AV23" i="33"/>
  <c r="AU23" i="33"/>
  <c r="AT23" i="33"/>
  <c r="AS23" i="33"/>
  <c r="BH21" i="33"/>
  <c r="BG21" i="33"/>
  <c r="BD21" i="33" s="1"/>
  <c r="P21" i="33" s="1"/>
  <c r="E22" i="33"/>
  <c r="H22" i="33" s="1"/>
  <c r="K22" i="33" s="1"/>
  <c r="I22" i="33"/>
  <c r="B24" i="33"/>
  <c r="BF23" i="33"/>
  <c r="BC23" i="33" s="1"/>
  <c r="AR23" i="33"/>
  <c r="AO23" i="33" s="1"/>
  <c r="G23" i="33"/>
  <c r="J23" i="33" s="1"/>
  <c r="F23" i="33"/>
  <c r="L23" i="33" s="1"/>
  <c r="M23" i="33" s="1"/>
  <c r="T23" i="33"/>
  <c r="U23" i="33" s="1"/>
  <c r="Q21" i="33"/>
  <c r="R21" i="33" s="1"/>
  <c r="O21" i="33"/>
  <c r="BA23" i="32"/>
  <c r="AZ23" i="32"/>
  <c r="AY23" i="32"/>
  <c r="AP23" i="32" s="1"/>
  <c r="N23" i="32" s="1"/>
  <c r="AX23" i="32"/>
  <c r="AW23" i="32"/>
  <c r="AV23" i="32"/>
  <c r="AU23" i="32"/>
  <c r="AT23" i="32"/>
  <c r="AS23" i="32"/>
  <c r="BH21" i="32"/>
  <c r="BG21" i="32"/>
  <c r="BD21" i="32" s="1"/>
  <c r="P21" i="32" s="1"/>
  <c r="E22" i="32"/>
  <c r="H22" i="32" s="1"/>
  <c r="K22" i="32" s="1"/>
  <c r="I22" i="32"/>
  <c r="B24" i="32"/>
  <c r="BF23" i="32"/>
  <c r="BC23" i="32" s="1"/>
  <c r="AR23" i="32"/>
  <c r="AO23" i="32" s="1"/>
  <c r="G23" i="32"/>
  <c r="J23" i="32" s="1"/>
  <c r="F23" i="32"/>
  <c r="L23" i="32" s="1"/>
  <c r="M23" i="32" s="1"/>
  <c r="T23" i="32"/>
  <c r="U23" i="32" s="1"/>
  <c r="Q21" i="32"/>
  <c r="R21" i="32" s="1"/>
  <c r="O21" i="32"/>
  <c r="BA24" i="37" l="1"/>
  <c r="AZ24" i="37"/>
  <c r="AY24" i="37"/>
  <c r="AP24" i="37" s="1"/>
  <c r="N24" i="37" s="1"/>
  <c r="AX24" i="37"/>
  <c r="AW24" i="37"/>
  <c r="AV24" i="37"/>
  <c r="AU24" i="37"/>
  <c r="AT24" i="37"/>
  <c r="AS24" i="37"/>
  <c r="BH22" i="37"/>
  <c r="BG22" i="37"/>
  <c r="BD22" i="37" s="1"/>
  <c r="P22" i="37" s="1"/>
  <c r="E23" i="37"/>
  <c r="H23" i="37" s="1"/>
  <c r="K23" i="37" s="1"/>
  <c r="I23" i="37"/>
  <c r="B25" i="37"/>
  <c r="BF24" i="37"/>
  <c r="BC24" i="37" s="1"/>
  <c r="AR24" i="37"/>
  <c r="AO24" i="37" s="1"/>
  <c r="G24" i="37"/>
  <c r="J24" i="37" s="1"/>
  <c r="F24" i="37"/>
  <c r="L24" i="37" s="1"/>
  <c r="M24" i="37" s="1"/>
  <c r="T24" i="37"/>
  <c r="U24" i="37" s="1"/>
  <c r="Q22" i="37"/>
  <c r="R22" i="37" s="1"/>
  <c r="O22" i="37"/>
  <c r="BA24" i="36"/>
  <c r="AZ24" i="36"/>
  <c r="AY24" i="36"/>
  <c r="AP24" i="36" s="1"/>
  <c r="N24" i="36" s="1"/>
  <c r="AX24" i="36"/>
  <c r="AW24" i="36"/>
  <c r="AV24" i="36"/>
  <c r="AU24" i="36"/>
  <c r="AT24" i="36"/>
  <c r="AS24" i="36"/>
  <c r="BH22" i="36"/>
  <c r="BG22" i="36"/>
  <c r="BD22" i="36" s="1"/>
  <c r="P22" i="36" s="1"/>
  <c r="E23" i="36"/>
  <c r="H23" i="36" s="1"/>
  <c r="K23" i="36" s="1"/>
  <c r="I23" i="36"/>
  <c r="B25" i="36"/>
  <c r="BF24" i="36"/>
  <c r="BC24" i="36" s="1"/>
  <c r="AR24" i="36"/>
  <c r="AO24" i="36" s="1"/>
  <c r="G24" i="36"/>
  <c r="J24" i="36" s="1"/>
  <c r="F24" i="36"/>
  <c r="L24" i="36" s="1"/>
  <c r="M24" i="36" s="1"/>
  <c r="T24" i="36"/>
  <c r="U24" i="36" s="1"/>
  <c r="Q22" i="36"/>
  <c r="R22" i="36" s="1"/>
  <c r="O22" i="36"/>
  <c r="BA24" i="35"/>
  <c r="AZ24" i="35"/>
  <c r="AY24" i="35"/>
  <c r="AP24" i="35" s="1"/>
  <c r="N24" i="35" s="1"/>
  <c r="AX24" i="35"/>
  <c r="AW24" i="35"/>
  <c r="AV24" i="35"/>
  <c r="AU24" i="35"/>
  <c r="AT24" i="35"/>
  <c r="AS24" i="35"/>
  <c r="BH22" i="35"/>
  <c r="BG22" i="35"/>
  <c r="BD22" i="35" s="1"/>
  <c r="P22" i="35" s="1"/>
  <c r="E23" i="35"/>
  <c r="H23" i="35" s="1"/>
  <c r="K23" i="35" s="1"/>
  <c r="I23" i="35"/>
  <c r="B25" i="35"/>
  <c r="BF24" i="35"/>
  <c r="BC24" i="35" s="1"/>
  <c r="AR24" i="35"/>
  <c r="AO24" i="35" s="1"/>
  <c r="G24" i="35"/>
  <c r="J24" i="35" s="1"/>
  <c r="F24" i="35"/>
  <c r="L24" i="35" s="1"/>
  <c r="M24" i="35" s="1"/>
  <c r="T24" i="35"/>
  <c r="U24" i="35" s="1"/>
  <c r="Q22" i="35"/>
  <c r="R22" i="35" s="1"/>
  <c r="O22" i="35"/>
  <c r="BA24" i="34"/>
  <c r="AZ24" i="34"/>
  <c r="AY24" i="34"/>
  <c r="AP24" i="34" s="1"/>
  <c r="N24" i="34" s="1"/>
  <c r="AX24" i="34"/>
  <c r="AW24" i="34"/>
  <c r="AV24" i="34"/>
  <c r="AU24" i="34"/>
  <c r="AT24" i="34"/>
  <c r="AS24" i="34"/>
  <c r="BH22" i="34"/>
  <c r="BG22" i="34"/>
  <c r="BD22" i="34" s="1"/>
  <c r="P22" i="34" s="1"/>
  <c r="E23" i="34"/>
  <c r="H23" i="34" s="1"/>
  <c r="K23" i="34" s="1"/>
  <c r="I23" i="34"/>
  <c r="B25" i="34"/>
  <c r="BF24" i="34"/>
  <c r="BC24" i="34" s="1"/>
  <c r="AR24" i="34"/>
  <c r="AO24" i="34" s="1"/>
  <c r="G24" i="34"/>
  <c r="J24" i="34" s="1"/>
  <c r="F24" i="34"/>
  <c r="L24" i="34" s="1"/>
  <c r="M24" i="34" s="1"/>
  <c r="T24" i="34"/>
  <c r="U24" i="34" s="1"/>
  <c r="Q22" i="34"/>
  <c r="R22" i="34" s="1"/>
  <c r="O22" i="34"/>
  <c r="BA24" i="33"/>
  <c r="AZ24" i="33"/>
  <c r="AY24" i="33"/>
  <c r="AP24" i="33" s="1"/>
  <c r="N24" i="33" s="1"/>
  <c r="AX24" i="33"/>
  <c r="AW24" i="33"/>
  <c r="AV24" i="33"/>
  <c r="AU24" i="33"/>
  <c r="AT24" i="33"/>
  <c r="AS24" i="33"/>
  <c r="BH22" i="33"/>
  <c r="BG22" i="33"/>
  <c r="BD22" i="33" s="1"/>
  <c r="P22" i="33" s="1"/>
  <c r="E23" i="33"/>
  <c r="H23" i="33" s="1"/>
  <c r="K23" i="33" s="1"/>
  <c r="I23" i="33"/>
  <c r="B25" i="33"/>
  <c r="BF24" i="33"/>
  <c r="BC24" i="33" s="1"/>
  <c r="AR24" i="33"/>
  <c r="AO24" i="33" s="1"/>
  <c r="G24" i="33"/>
  <c r="J24" i="33" s="1"/>
  <c r="F24" i="33"/>
  <c r="L24" i="33" s="1"/>
  <c r="M24" i="33" s="1"/>
  <c r="T24" i="33"/>
  <c r="U24" i="33" s="1"/>
  <c r="Q22" i="33"/>
  <c r="R22" i="33" s="1"/>
  <c r="O22" i="33"/>
  <c r="BA24" i="32"/>
  <c r="AZ24" i="32"/>
  <c r="AY24" i="32"/>
  <c r="AP24" i="32" s="1"/>
  <c r="N24" i="32" s="1"/>
  <c r="AX24" i="32"/>
  <c r="AW24" i="32"/>
  <c r="AV24" i="32"/>
  <c r="AU24" i="32"/>
  <c r="AT24" i="32"/>
  <c r="AS24" i="32"/>
  <c r="BH22" i="32"/>
  <c r="BG22" i="32"/>
  <c r="BD22" i="32" s="1"/>
  <c r="P22" i="32" s="1"/>
  <c r="E23" i="32"/>
  <c r="H23" i="32" s="1"/>
  <c r="K23" i="32" s="1"/>
  <c r="I23" i="32"/>
  <c r="B25" i="32"/>
  <c r="BF24" i="32"/>
  <c r="BC24" i="32" s="1"/>
  <c r="AR24" i="32"/>
  <c r="AO24" i="32" s="1"/>
  <c r="G24" i="32"/>
  <c r="J24" i="32" s="1"/>
  <c r="F24" i="32"/>
  <c r="L24" i="32" s="1"/>
  <c r="M24" i="32" s="1"/>
  <c r="T24" i="32"/>
  <c r="U24" i="32" s="1"/>
  <c r="Q22" i="32"/>
  <c r="R22" i="32" s="1"/>
  <c r="O22" i="32"/>
  <c r="BA25" i="37" l="1"/>
  <c r="AZ25" i="37"/>
  <c r="AY25" i="37"/>
  <c r="AP25" i="37" s="1"/>
  <c r="N25" i="37" s="1"/>
  <c r="AX25" i="37"/>
  <c r="AW25" i="37"/>
  <c r="AV25" i="37"/>
  <c r="AU25" i="37"/>
  <c r="AT25" i="37"/>
  <c r="AS25" i="37"/>
  <c r="BH23" i="37"/>
  <c r="BG23" i="37"/>
  <c r="BD23" i="37" s="1"/>
  <c r="P23" i="37" s="1"/>
  <c r="E24" i="37"/>
  <c r="H24" i="37" s="1"/>
  <c r="K24" i="37" s="1"/>
  <c r="I24" i="37"/>
  <c r="B26" i="37"/>
  <c r="BF25" i="37"/>
  <c r="BC25" i="37" s="1"/>
  <c r="AR25" i="37"/>
  <c r="AO25" i="37" s="1"/>
  <c r="G25" i="37"/>
  <c r="J25" i="37" s="1"/>
  <c r="F25" i="37"/>
  <c r="L25" i="37" s="1"/>
  <c r="M25" i="37" s="1"/>
  <c r="T25" i="37"/>
  <c r="U25" i="37" s="1"/>
  <c r="Q23" i="37"/>
  <c r="R23" i="37" s="1"/>
  <c r="O23" i="37"/>
  <c r="BA25" i="36"/>
  <c r="AZ25" i="36"/>
  <c r="AY25" i="36"/>
  <c r="AP25" i="36" s="1"/>
  <c r="N25" i="36" s="1"/>
  <c r="AX25" i="36"/>
  <c r="AW25" i="36"/>
  <c r="AV25" i="36"/>
  <c r="AU25" i="36"/>
  <c r="AT25" i="36"/>
  <c r="AS25" i="36"/>
  <c r="BH23" i="36"/>
  <c r="BG23" i="36"/>
  <c r="BD23" i="36" s="1"/>
  <c r="P23" i="36" s="1"/>
  <c r="E24" i="36"/>
  <c r="H24" i="36" s="1"/>
  <c r="K24" i="36" s="1"/>
  <c r="I24" i="36"/>
  <c r="B26" i="36"/>
  <c r="BF25" i="36"/>
  <c r="BC25" i="36" s="1"/>
  <c r="AR25" i="36"/>
  <c r="AO25" i="36" s="1"/>
  <c r="G25" i="36"/>
  <c r="J25" i="36" s="1"/>
  <c r="F25" i="36"/>
  <c r="L25" i="36" s="1"/>
  <c r="M25" i="36" s="1"/>
  <c r="T25" i="36"/>
  <c r="U25" i="36" s="1"/>
  <c r="Q23" i="36"/>
  <c r="R23" i="36" s="1"/>
  <c r="O23" i="36"/>
  <c r="BA25" i="35"/>
  <c r="AZ25" i="35"/>
  <c r="AY25" i="35"/>
  <c r="AP25" i="35" s="1"/>
  <c r="N25" i="35" s="1"/>
  <c r="AX25" i="35"/>
  <c r="AW25" i="35"/>
  <c r="AV25" i="35"/>
  <c r="AU25" i="35"/>
  <c r="AT25" i="35"/>
  <c r="AS25" i="35"/>
  <c r="BH23" i="35"/>
  <c r="BG23" i="35"/>
  <c r="BD23" i="35" s="1"/>
  <c r="P23" i="35" s="1"/>
  <c r="E24" i="35"/>
  <c r="H24" i="35" s="1"/>
  <c r="K24" i="35" s="1"/>
  <c r="I24" i="35"/>
  <c r="B26" i="35"/>
  <c r="BF25" i="35"/>
  <c r="BC25" i="35" s="1"/>
  <c r="AR25" i="35"/>
  <c r="AO25" i="35" s="1"/>
  <c r="G25" i="35"/>
  <c r="J25" i="35" s="1"/>
  <c r="F25" i="35"/>
  <c r="L25" i="35" s="1"/>
  <c r="M25" i="35" s="1"/>
  <c r="T25" i="35"/>
  <c r="U25" i="35" s="1"/>
  <c r="Q23" i="35"/>
  <c r="R23" i="35" s="1"/>
  <c r="O23" i="35"/>
  <c r="BA25" i="34"/>
  <c r="AZ25" i="34"/>
  <c r="AY25" i="34"/>
  <c r="AP25" i="34" s="1"/>
  <c r="N25" i="34" s="1"/>
  <c r="AX25" i="34"/>
  <c r="AW25" i="34"/>
  <c r="AV25" i="34"/>
  <c r="AU25" i="34"/>
  <c r="AT25" i="34"/>
  <c r="AS25" i="34"/>
  <c r="BH23" i="34"/>
  <c r="BG23" i="34"/>
  <c r="BD23" i="34" s="1"/>
  <c r="P23" i="34" s="1"/>
  <c r="E24" i="34"/>
  <c r="H24" i="34" s="1"/>
  <c r="K24" i="34" s="1"/>
  <c r="I24" i="34"/>
  <c r="B26" i="34"/>
  <c r="BF25" i="34"/>
  <c r="BC25" i="34" s="1"/>
  <c r="AR25" i="34"/>
  <c r="AO25" i="34" s="1"/>
  <c r="G25" i="34"/>
  <c r="J25" i="34" s="1"/>
  <c r="F25" i="34"/>
  <c r="L25" i="34" s="1"/>
  <c r="M25" i="34" s="1"/>
  <c r="T25" i="34"/>
  <c r="U25" i="34" s="1"/>
  <c r="Q23" i="34"/>
  <c r="R23" i="34" s="1"/>
  <c r="O23" i="34"/>
  <c r="BA25" i="33"/>
  <c r="AZ25" i="33"/>
  <c r="AY25" i="33"/>
  <c r="AP25" i="33" s="1"/>
  <c r="N25" i="33" s="1"/>
  <c r="AX25" i="33"/>
  <c r="AW25" i="33"/>
  <c r="AV25" i="33"/>
  <c r="AU25" i="33"/>
  <c r="AT25" i="33"/>
  <c r="AS25" i="33"/>
  <c r="BH23" i="33"/>
  <c r="BG23" i="33"/>
  <c r="BD23" i="33" s="1"/>
  <c r="P23" i="33" s="1"/>
  <c r="E24" i="33"/>
  <c r="H24" i="33" s="1"/>
  <c r="K24" i="33" s="1"/>
  <c r="I24" i="33"/>
  <c r="B26" i="33"/>
  <c r="BF25" i="33"/>
  <c r="BC25" i="33" s="1"/>
  <c r="AR25" i="33"/>
  <c r="AO25" i="33" s="1"/>
  <c r="G25" i="33"/>
  <c r="J25" i="33" s="1"/>
  <c r="F25" i="33"/>
  <c r="L25" i="33" s="1"/>
  <c r="M25" i="33" s="1"/>
  <c r="T25" i="33"/>
  <c r="U25" i="33" s="1"/>
  <c r="Q23" i="33"/>
  <c r="R23" i="33" s="1"/>
  <c r="O23" i="33"/>
  <c r="BA25" i="32"/>
  <c r="AZ25" i="32"/>
  <c r="AY25" i="32"/>
  <c r="AP25" i="32" s="1"/>
  <c r="N25" i="32" s="1"/>
  <c r="AX25" i="32"/>
  <c r="AW25" i="32"/>
  <c r="AV25" i="32"/>
  <c r="AU25" i="32"/>
  <c r="AT25" i="32"/>
  <c r="AS25" i="32"/>
  <c r="BH23" i="32"/>
  <c r="BG23" i="32"/>
  <c r="BD23" i="32" s="1"/>
  <c r="P23" i="32" s="1"/>
  <c r="E24" i="32"/>
  <c r="H24" i="32" s="1"/>
  <c r="K24" i="32" s="1"/>
  <c r="I24" i="32"/>
  <c r="B26" i="32"/>
  <c r="BF25" i="32"/>
  <c r="BC25" i="32" s="1"/>
  <c r="AR25" i="32"/>
  <c r="AO25" i="32" s="1"/>
  <c r="G25" i="32"/>
  <c r="J25" i="32" s="1"/>
  <c r="F25" i="32"/>
  <c r="L25" i="32" s="1"/>
  <c r="M25" i="32" s="1"/>
  <c r="T25" i="32"/>
  <c r="U25" i="32" s="1"/>
  <c r="Q23" i="32"/>
  <c r="R23" i="32" s="1"/>
  <c r="O23" i="32"/>
  <c r="BA26" i="37" l="1"/>
  <c r="AZ26" i="37"/>
  <c r="AY26" i="37"/>
  <c r="AP26" i="37" s="1"/>
  <c r="N26" i="37" s="1"/>
  <c r="AX26" i="37"/>
  <c r="AW26" i="37"/>
  <c r="AV26" i="37"/>
  <c r="AU26" i="37"/>
  <c r="AT26" i="37"/>
  <c r="AS26" i="37"/>
  <c r="BH24" i="37"/>
  <c r="BG24" i="37"/>
  <c r="BD24" i="37" s="1"/>
  <c r="P24" i="37" s="1"/>
  <c r="E25" i="37"/>
  <c r="H25" i="37" s="1"/>
  <c r="K25" i="37" s="1"/>
  <c r="I25" i="37"/>
  <c r="B27" i="37"/>
  <c r="BF26" i="37"/>
  <c r="BC26" i="37" s="1"/>
  <c r="AR26" i="37"/>
  <c r="AO26" i="37" s="1"/>
  <c r="G26" i="37"/>
  <c r="J26" i="37" s="1"/>
  <c r="F26" i="37"/>
  <c r="L26" i="37" s="1"/>
  <c r="M26" i="37" s="1"/>
  <c r="T26" i="37"/>
  <c r="U26" i="37" s="1"/>
  <c r="Q24" i="37"/>
  <c r="R24" i="37" s="1"/>
  <c r="O24" i="37"/>
  <c r="BA26" i="36"/>
  <c r="AZ26" i="36"/>
  <c r="AY26" i="36"/>
  <c r="AP26" i="36" s="1"/>
  <c r="N26" i="36" s="1"/>
  <c r="AX26" i="36"/>
  <c r="AW26" i="36"/>
  <c r="AV26" i="36"/>
  <c r="AU26" i="36"/>
  <c r="AT26" i="36"/>
  <c r="AS26" i="36"/>
  <c r="BH24" i="36"/>
  <c r="BG24" i="36"/>
  <c r="BD24" i="36" s="1"/>
  <c r="P24" i="36" s="1"/>
  <c r="E25" i="36"/>
  <c r="H25" i="36" s="1"/>
  <c r="K25" i="36" s="1"/>
  <c r="I25" i="36"/>
  <c r="B27" i="36"/>
  <c r="BF26" i="36"/>
  <c r="BC26" i="36" s="1"/>
  <c r="AR26" i="36"/>
  <c r="AO26" i="36" s="1"/>
  <c r="G26" i="36"/>
  <c r="J26" i="36" s="1"/>
  <c r="F26" i="36"/>
  <c r="L26" i="36" s="1"/>
  <c r="M26" i="36" s="1"/>
  <c r="T26" i="36"/>
  <c r="U26" i="36" s="1"/>
  <c r="Q24" i="36"/>
  <c r="R24" i="36" s="1"/>
  <c r="O24" i="36"/>
  <c r="BA26" i="35"/>
  <c r="AZ26" i="35"/>
  <c r="AY26" i="35"/>
  <c r="AP26" i="35" s="1"/>
  <c r="N26" i="35" s="1"/>
  <c r="AX26" i="35"/>
  <c r="AW26" i="35"/>
  <c r="AV26" i="35"/>
  <c r="AU26" i="35"/>
  <c r="AT26" i="35"/>
  <c r="AS26" i="35"/>
  <c r="BH24" i="35"/>
  <c r="BG24" i="35"/>
  <c r="BD24" i="35" s="1"/>
  <c r="P24" i="35" s="1"/>
  <c r="E25" i="35"/>
  <c r="H25" i="35" s="1"/>
  <c r="K25" i="35" s="1"/>
  <c r="I25" i="35"/>
  <c r="B27" i="35"/>
  <c r="BF26" i="35"/>
  <c r="BC26" i="35" s="1"/>
  <c r="AR26" i="35"/>
  <c r="AO26" i="35" s="1"/>
  <c r="G26" i="35"/>
  <c r="J26" i="35" s="1"/>
  <c r="F26" i="35"/>
  <c r="L26" i="35" s="1"/>
  <c r="M26" i="35" s="1"/>
  <c r="T26" i="35"/>
  <c r="U26" i="35" s="1"/>
  <c r="Q24" i="35"/>
  <c r="R24" i="35" s="1"/>
  <c r="O24" i="35"/>
  <c r="BA26" i="34"/>
  <c r="AZ26" i="34"/>
  <c r="AY26" i="34"/>
  <c r="AP26" i="34" s="1"/>
  <c r="N26" i="34" s="1"/>
  <c r="AX26" i="34"/>
  <c r="AW26" i="34"/>
  <c r="AV26" i="34"/>
  <c r="AU26" i="34"/>
  <c r="AT26" i="34"/>
  <c r="AS26" i="34"/>
  <c r="BH24" i="34"/>
  <c r="BG24" i="34"/>
  <c r="BD24" i="34" s="1"/>
  <c r="P24" i="34" s="1"/>
  <c r="E25" i="34"/>
  <c r="H25" i="34" s="1"/>
  <c r="K25" i="34" s="1"/>
  <c r="I25" i="34"/>
  <c r="B27" i="34"/>
  <c r="BF26" i="34"/>
  <c r="BC26" i="34" s="1"/>
  <c r="AR26" i="34"/>
  <c r="AO26" i="34" s="1"/>
  <c r="G26" i="34"/>
  <c r="J26" i="34" s="1"/>
  <c r="F26" i="34"/>
  <c r="L26" i="34" s="1"/>
  <c r="M26" i="34" s="1"/>
  <c r="T26" i="34"/>
  <c r="U26" i="34" s="1"/>
  <c r="Q24" i="34"/>
  <c r="R24" i="34" s="1"/>
  <c r="O24" i="34"/>
  <c r="BA26" i="33"/>
  <c r="AZ26" i="33"/>
  <c r="AY26" i="33"/>
  <c r="AP26" i="33" s="1"/>
  <c r="N26" i="33" s="1"/>
  <c r="AX26" i="33"/>
  <c r="AW26" i="33"/>
  <c r="AV26" i="33"/>
  <c r="AU26" i="33"/>
  <c r="AT26" i="33"/>
  <c r="AS26" i="33"/>
  <c r="BH24" i="33"/>
  <c r="BG24" i="33"/>
  <c r="BD24" i="33" s="1"/>
  <c r="P24" i="33" s="1"/>
  <c r="E25" i="33"/>
  <c r="H25" i="33" s="1"/>
  <c r="K25" i="33" s="1"/>
  <c r="I25" i="33"/>
  <c r="B27" i="33"/>
  <c r="BF26" i="33"/>
  <c r="BC26" i="33" s="1"/>
  <c r="AR26" i="33"/>
  <c r="AO26" i="33" s="1"/>
  <c r="G26" i="33"/>
  <c r="J26" i="33" s="1"/>
  <c r="F26" i="33"/>
  <c r="L26" i="33" s="1"/>
  <c r="M26" i="33" s="1"/>
  <c r="T26" i="33"/>
  <c r="U26" i="33" s="1"/>
  <c r="Q24" i="33"/>
  <c r="R24" i="33" s="1"/>
  <c r="O24" i="33"/>
  <c r="BA26" i="32"/>
  <c r="AZ26" i="32"/>
  <c r="AY26" i="32"/>
  <c r="AP26" i="32" s="1"/>
  <c r="N26" i="32" s="1"/>
  <c r="AX26" i="32"/>
  <c r="AW26" i="32"/>
  <c r="AV26" i="32"/>
  <c r="AU26" i="32"/>
  <c r="AT26" i="32"/>
  <c r="AS26" i="32"/>
  <c r="BH24" i="32"/>
  <c r="BG24" i="32"/>
  <c r="BD24" i="32" s="1"/>
  <c r="P24" i="32" s="1"/>
  <c r="E25" i="32"/>
  <c r="H25" i="32" s="1"/>
  <c r="K25" i="32" s="1"/>
  <c r="I25" i="32"/>
  <c r="B27" i="32"/>
  <c r="BF26" i="32"/>
  <c r="BC26" i="32" s="1"/>
  <c r="AR26" i="32"/>
  <c r="AO26" i="32" s="1"/>
  <c r="G26" i="32"/>
  <c r="J26" i="32" s="1"/>
  <c r="F26" i="32"/>
  <c r="L26" i="32" s="1"/>
  <c r="M26" i="32" s="1"/>
  <c r="T26" i="32"/>
  <c r="U26" i="32" s="1"/>
  <c r="Q24" i="32"/>
  <c r="R24" i="32" s="1"/>
  <c r="O24" i="32"/>
  <c r="BA27" i="37" l="1"/>
  <c r="AZ27" i="37"/>
  <c r="AY27" i="37"/>
  <c r="AP27" i="37" s="1"/>
  <c r="N27" i="37" s="1"/>
  <c r="AX27" i="37"/>
  <c r="AW27" i="37"/>
  <c r="AV27" i="37"/>
  <c r="AU27" i="37"/>
  <c r="AT27" i="37"/>
  <c r="AS27" i="37"/>
  <c r="BH25" i="37"/>
  <c r="BG25" i="37"/>
  <c r="BD25" i="37" s="1"/>
  <c r="P25" i="37" s="1"/>
  <c r="E26" i="37"/>
  <c r="H26" i="37" s="1"/>
  <c r="K26" i="37" s="1"/>
  <c r="I26" i="37"/>
  <c r="B28" i="37"/>
  <c r="BF27" i="37"/>
  <c r="BC27" i="37" s="1"/>
  <c r="AR27" i="37"/>
  <c r="AO27" i="37" s="1"/>
  <c r="G27" i="37"/>
  <c r="J27" i="37" s="1"/>
  <c r="F27" i="37"/>
  <c r="L27" i="37" s="1"/>
  <c r="M27" i="37" s="1"/>
  <c r="T27" i="37"/>
  <c r="U27" i="37" s="1"/>
  <c r="Q25" i="37"/>
  <c r="R25" i="37" s="1"/>
  <c r="O25" i="37"/>
  <c r="BA27" i="36"/>
  <c r="AZ27" i="36"/>
  <c r="AY27" i="36"/>
  <c r="AP27" i="36" s="1"/>
  <c r="N27" i="36" s="1"/>
  <c r="AX27" i="36"/>
  <c r="AW27" i="36"/>
  <c r="AV27" i="36"/>
  <c r="AU27" i="36"/>
  <c r="AT27" i="36"/>
  <c r="AS27" i="36"/>
  <c r="BH25" i="36"/>
  <c r="BG25" i="36"/>
  <c r="BD25" i="36" s="1"/>
  <c r="P25" i="36" s="1"/>
  <c r="E26" i="36"/>
  <c r="H26" i="36" s="1"/>
  <c r="K26" i="36" s="1"/>
  <c r="I26" i="36"/>
  <c r="B28" i="36"/>
  <c r="BF27" i="36"/>
  <c r="BC27" i="36" s="1"/>
  <c r="AR27" i="36"/>
  <c r="AO27" i="36" s="1"/>
  <c r="G27" i="36"/>
  <c r="J27" i="36" s="1"/>
  <c r="F27" i="36"/>
  <c r="L27" i="36" s="1"/>
  <c r="M27" i="36" s="1"/>
  <c r="T27" i="36"/>
  <c r="U27" i="36" s="1"/>
  <c r="Q25" i="36"/>
  <c r="R25" i="36" s="1"/>
  <c r="O25" i="36"/>
  <c r="BA27" i="35"/>
  <c r="AZ27" i="35"/>
  <c r="AY27" i="35"/>
  <c r="AP27" i="35" s="1"/>
  <c r="N27" i="35" s="1"/>
  <c r="AX27" i="35"/>
  <c r="AW27" i="35"/>
  <c r="AV27" i="35"/>
  <c r="AU27" i="35"/>
  <c r="AT27" i="35"/>
  <c r="AS27" i="35"/>
  <c r="BH25" i="35"/>
  <c r="BG25" i="35"/>
  <c r="BD25" i="35" s="1"/>
  <c r="P25" i="35" s="1"/>
  <c r="E26" i="35"/>
  <c r="H26" i="35" s="1"/>
  <c r="K26" i="35" s="1"/>
  <c r="I26" i="35"/>
  <c r="B28" i="35"/>
  <c r="BF27" i="35"/>
  <c r="BC27" i="35" s="1"/>
  <c r="AR27" i="35"/>
  <c r="AO27" i="35" s="1"/>
  <c r="G27" i="35"/>
  <c r="J27" i="35" s="1"/>
  <c r="F27" i="35"/>
  <c r="L27" i="35" s="1"/>
  <c r="M27" i="35" s="1"/>
  <c r="T27" i="35"/>
  <c r="U27" i="35" s="1"/>
  <c r="Q25" i="35"/>
  <c r="R25" i="35" s="1"/>
  <c r="O25" i="35"/>
  <c r="BA27" i="34"/>
  <c r="AZ27" i="34"/>
  <c r="AY27" i="34"/>
  <c r="AP27" i="34" s="1"/>
  <c r="N27" i="34" s="1"/>
  <c r="AX27" i="34"/>
  <c r="AW27" i="34"/>
  <c r="AV27" i="34"/>
  <c r="AU27" i="34"/>
  <c r="AT27" i="34"/>
  <c r="AS27" i="34"/>
  <c r="BH25" i="34"/>
  <c r="BG25" i="34"/>
  <c r="BD25" i="34" s="1"/>
  <c r="P25" i="34" s="1"/>
  <c r="E26" i="34"/>
  <c r="H26" i="34" s="1"/>
  <c r="K26" i="34" s="1"/>
  <c r="I26" i="34"/>
  <c r="B28" i="34"/>
  <c r="BF27" i="34"/>
  <c r="BC27" i="34" s="1"/>
  <c r="AR27" i="34"/>
  <c r="AO27" i="34" s="1"/>
  <c r="G27" i="34"/>
  <c r="J27" i="34" s="1"/>
  <c r="F27" i="34"/>
  <c r="L27" i="34" s="1"/>
  <c r="M27" i="34" s="1"/>
  <c r="T27" i="34"/>
  <c r="U27" i="34" s="1"/>
  <c r="Q25" i="34"/>
  <c r="R25" i="34" s="1"/>
  <c r="O25" i="34"/>
  <c r="BA27" i="33"/>
  <c r="AZ27" i="33"/>
  <c r="AY27" i="33"/>
  <c r="AP27" i="33" s="1"/>
  <c r="N27" i="33" s="1"/>
  <c r="AX27" i="33"/>
  <c r="AW27" i="33"/>
  <c r="AV27" i="33"/>
  <c r="AU27" i="33"/>
  <c r="AT27" i="33"/>
  <c r="AS27" i="33"/>
  <c r="BH25" i="33"/>
  <c r="BG25" i="33"/>
  <c r="BD25" i="33" s="1"/>
  <c r="P25" i="33" s="1"/>
  <c r="E26" i="33"/>
  <c r="H26" i="33" s="1"/>
  <c r="K26" i="33" s="1"/>
  <c r="I26" i="33"/>
  <c r="B28" i="33"/>
  <c r="BF27" i="33"/>
  <c r="BC27" i="33" s="1"/>
  <c r="AR27" i="33"/>
  <c r="AO27" i="33" s="1"/>
  <c r="G27" i="33"/>
  <c r="J27" i="33" s="1"/>
  <c r="F27" i="33"/>
  <c r="L27" i="33" s="1"/>
  <c r="M27" i="33" s="1"/>
  <c r="T27" i="33"/>
  <c r="U27" i="33" s="1"/>
  <c r="Q25" i="33"/>
  <c r="R25" i="33" s="1"/>
  <c r="O25" i="33"/>
  <c r="BA27" i="32"/>
  <c r="AZ27" i="32"/>
  <c r="AY27" i="32"/>
  <c r="AP27" i="32" s="1"/>
  <c r="N27" i="32" s="1"/>
  <c r="AX27" i="32"/>
  <c r="AW27" i="32"/>
  <c r="AV27" i="32"/>
  <c r="AU27" i="32"/>
  <c r="AT27" i="32"/>
  <c r="AS27" i="32"/>
  <c r="BH25" i="32"/>
  <c r="BG25" i="32"/>
  <c r="BD25" i="32" s="1"/>
  <c r="P25" i="32" s="1"/>
  <c r="E26" i="32"/>
  <c r="H26" i="32" s="1"/>
  <c r="K26" i="32" s="1"/>
  <c r="I26" i="32"/>
  <c r="B28" i="32"/>
  <c r="BF27" i="32"/>
  <c r="BC27" i="32" s="1"/>
  <c r="AR27" i="32"/>
  <c r="AO27" i="32" s="1"/>
  <c r="G27" i="32"/>
  <c r="J27" i="32" s="1"/>
  <c r="F27" i="32"/>
  <c r="L27" i="32" s="1"/>
  <c r="M27" i="32" s="1"/>
  <c r="T27" i="32"/>
  <c r="U27" i="32" s="1"/>
  <c r="Q25" i="32"/>
  <c r="R25" i="32" s="1"/>
  <c r="O25" i="32"/>
  <c r="BA28" i="37" l="1"/>
  <c r="AZ28" i="37"/>
  <c r="AY28" i="37"/>
  <c r="AP28" i="37" s="1"/>
  <c r="N28" i="37" s="1"/>
  <c r="AX28" i="37"/>
  <c r="AW28" i="37"/>
  <c r="AV28" i="37"/>
  <c r="AU28" i="37"/>
  <c r="AT28" i="37"/>
  <c r="AS28" i="37"/>
  <c r="BH26" i="37"/>
  <c r="BG26" i="37"/>
  <c r="BD26" i="37" s="1"/>
  <c r="P26" i="37" s="1"/>
  <c r="E27" i="37"/>
  <c r="H27" i="37" s="1"/>
  <c r="K27" i="37" s="1"/>
  <c r="I27" i="37"/>
  <c r="B29" i="37"/>
  <c r="BF28" i="37"/>
  <c r="BC28" i="37" s="1"/>
  <c r="AR28" i="37"/>
  <c r="AO28" i="37" s="1"/>
  <c r="G28" i="37"/>
  <c r="J28" i="37" s="1"/>
  <c r="F28" i="37"/>
  <c r="L28" i="37" s="1"/>
  <c r="M28" i="37" s="1"/>
  <c r="T28" i="37"/>
  <c r="U28" i="37" s="1"/>
  <c r="Q26" i="37"/>
  <c r="R26" i="37" s="1"/>
  <c r="O26" i="37"/>
  <c r="BA28" i="36"/>
  <c r="AZ28" i="36"/>
  <c r="AY28" i="36"/>
  <c r="AP28" i="36" s="1"/>
  <c r="N28" i="36" s="1"/>
  <c r="AX28" i="36"/>
  <c r="AW28" i="36"/>
  <c r="AV28" i="36"/>
  <c r="AU28" i="36"/>
  <c r="AT28" i="36"/>
  <c r="AS28" i="36"/>
  <c r="BH26" i="36"/>
  <c r="BG26" i="36"/>
  <c r="BD26" i="36" s="1"/>
  <c r="P26" i="36" s="1"/>
  <c r="E27" i="36"/>
  <c r="H27" i="36" s="1"/>
  <c r="K27" i="36" s="1"/>
  <c r="I27" i="36"/>
  <c r="B29" i="36"/>
  <c r="BF28" i="36"/>
  <c r="BC28" i="36" s="1"/>
  <c r="AR28" i="36"/>
  <c r="AO28" i="36" s="1"/>
  <c r="G28" i="36"/>
  <c r="J28" i="36" s="1"/>
  <c r="F28" i="36"/>
  <c r="L28" i="36" s="1"/>
  <c r="M28" i="36" s="1"/>
  <c r="T28" i="36"/>
  <c r="U28" i="36" s="1"/>
  <c r="Q26" i="36"/>
  <c r="R26" i="36" s="1"/>
  <c r="O26" i="36"/>
  <c r="BA28" i="35"/>
  <c r="AZ28" i="35"/>
  <c r="AY28" i="35"/>
  <c r="AP28" i="35" s="1"/>
  <c r="N28" i="35" s="1"/>
  <c r="AX28" i="35"/>
  <c r="AW28" i="35"/>
  <c r="AV28" i="35"/>
  <c r="AU28" i="35"/>
  <c r="AT28" i="35"/>
  <c r="AS28" i="35"/>
  <c r="BH26" i="35"/>
  <c r="BG26" i="35"/>
  <c r="BD26" i="35" s="1"/>
  <c r="P26" i="35" s="1"/>
  <c r="E27" i="35"/>
  <c r="H27" i="35" s="1"/>
  <c r="K27" i="35" s="1"/>
  <c r="I27" i="35"/>
  <c r="B29" i="35"/>
  <c r="BF28" i="35"/>
  <c r="BC28" i="35" s="1"/>
  <c r="AR28" i="35"/>
  <c r="AO28" i="35" s="1"/>
  <c r="G28" i="35"/>
  <c r="J28" i="35" s="1"/>
  <c r="F28" i="35"/>
  <c r="L28" i="35" s="1"/>
  <c r="M28" i="35" s="1"/>
  <c r="T28" i="35"/>
  <c r="U28" i="35" s="1"/>
  <c r="Q26" i="35"/>
  <c r="R26" i="35" s="1"/>
  <c r="O26" i="35"/>
  <c r="BA28" i="34"/>
  <c r="AZ28" i="34"/>
  <c r="AY28" i="34"/>
  <c r="AP28" i="34" s="1"/>
  <c r="N28" i="34" s="1"/>
  <c r="AX28" i="34"/>
  <c r="AW28" i="34"/>
  <c r="AV28" i="34"/>
  <c r="AU28" i="34"/>
  <c r="AT28" i="34"/>
  <c r="AS28" i="34"/>
  <c r="BH26" i="34"/>
  <c r="BG26" i="34"/>
  <c r="BD26" i="34" s="1"/>
  <c r="P26" i="34" s="1"/>
  <c r="E27" i="34"/>
  <c r="H27" i="34" s="1"/>
  <c r="K27" i="34" s="1"/>
  <c r="I27" i="34"/>
  <c r="B29" i="34"/>
  <c r="BF28" i="34"/>
  <c r="BC28" i="34" s="1"/>
  <c r="AR28" i="34"/>
  <c r="AO28" i="34" s="1"/>
  <c r="G28" i="34"/>
  <c r="J28" i="34" s="1"/>
  <c r="F28" i="34"/>
  <c r="L28" i="34" s="1"/>
  <c r="M28" i="34" s="1"/>
  <c r="T28" i="34"/>
  <c r="U28" i="34" s="1"/>
  <c r="Q26" i="34"/>
  <c r="R26" i="34" s="1"/>
  <c r="O26" i="34"/>
  <c r="BA28" i="33"/>
  <c r="AZ28" i="33"/>
  <c r="AY28" i="33"/>
  <c r="AP28" i="33" s="1"/>
  <c r="N28" i="33" s="1"/>
  <c r="AX28" i="33"/>
  <c r="AW28" i="33"/>
  <c r="AV28" i="33"/>
  <c r="AU28" i="33"/>
  <c r="AT28" i="33"/>
  <c r="AS28" i="33"/>
  <c r="BH26" i="33"/>
  <c r="BG26" i="33"/>
  <c r="BD26" i="33" s="1"/>
  <c r="P26" i="33" s="1"/>
  <c r="E27" i="33"/>
  <c r="H27" i="33" s="1"/>
  <c r="K27" i="33" s="1"/>
  <c r="I27" i="33"/>
  <c r="B29" i="33"/>
  <c r="BF28" i="33"/>
  <c r="BC28" i="33" s="1"/>
  <c r="AR28" i="33"/>
  <c r="AO28" i="33" s="1"/>
  <c r="G28" i="33"/>
  <c r="J28" i="33" s="1"/>
  <c r="F28" i="33"/>
  <c r="L28" i="33" s="1"/>
  <c r="M28" i="33" s="1"/>
  <c r="T28" i="33"/>
  <c r="U28" i="33" s="1"/>
  <c r="Q26" i="33"/>
  <c r="R26" i="33" s="1"/>
  <c r="O26" i="33"/>
  <c r="BA28" i="32"/>
  <c r="AZ28" i="32"/>
  <c r="AY28" i="32"/>
  <c r="AP28" i="32" s="1"/>
  <c r="N28" i="32" s="1"/>
  <c r="AX28" i="32"/>
  <c r="AW28" i="32"/>
  <c r="AV28" i="32"/>
  <c r="AU28" i="32"/>
  <c r="AT28" i="32"/>
  <c r="AS28" i="32"/>
  <c r="BH26" i="32"/>
  <c r="BG26" i="32"/>
  <c r="BD26" i="32" s="1"/>
  <c r="P26" i="32" s="1"/>
  <c r="E27" i="32"/>
  <c r="H27" i="32" s="1"/>
  <c r="K27" i="32" s="1"/>
  <c r="I27" i="32"/>
  <c r="B29" i="32"/>
  <c r="BF28" i="32"/>
  <c r="BC28" i="32" s="1"/>
  <c r="AR28" i="32"/>
  <c r="AO28" i="32" s="1"/>
  <c r="G28" i="32"/>
  <c r="J28" i="32" s="1"/>
  <c r="F28" i="32"/>
  <c r="L28" i="32" s="1"/>
  <c r="M28" i="32" s="1"/>
  <c r="T28" i="32"/>
  <c r="U28" i="32" s="1"/>
  <c r="Q26" i="32"/>
  <c r="R26" i="32" s="1"/>
  <c r="O26" i="32"/>
  <c r="BA29" i="37" l="1"/>
  <c r="AZ29" i="37"/>
  <c r="AY29" i="37"/>
  <c r="AP29" i="37" s="1"/>
  <c r="N29" i="37" s="1"/>
  <c r="AX29" i="37"/>
  <c r="AW29" i="37"/>
  <c r="AV29" i="37"/>
  <c r="AU29" i="37"/>
  <c r="AT29" i="37"/>
  <c r="AS29" i="37"/>
  <c r="BH27" i="37"/>
  <c r="BG27" i="37"/>
  <c r="BD27" i="37" s="1"/>
  <c r="P27" i="37" s="1"/>
  <c r="E28" i="37"/>
  <c r="H28" i="37" s="1"/>
  <c r="K28" i="37" s="1"/>
  <c r="I28" i="37"/>
  <c r="B30" i="37"/>
  <c r="BF29" i="37"/>
  <c r="BC29" i="37" s="1"/>
  <c r="AR29" i="37"/>
  <c r="AO29" i="37" s="1"/>
  <c r="G29" i="37"/>
  <c r="J29" i="37" s="1"/>
  <c r="F29" i="37"/>
  <c r="L29" i="37" s="1"/>
  <c r="M29" i="37" s="1"/>
  <c r="T29" i="37"/>
  <c r="U29" i="37" s="1"/>
  <c r="Q27" i="37"/>
  <c r="R27" i="37" s="1"/>
  <c r="O27" i="37"/>
  <c r="BA29" i="36"/>
  <c r="AZ29" i="36"/>
  <c r="AY29" i="36"/>
  <c r="AP29" i="36" s="1"/>
  <c r="N29" i="36" s="1"/>
  <c r="AX29" i="36"/>
  <c r="AW29" i="36"/>
  <c r="AV29" i="36"/>
  <c r="AU29" i="36"/>
  <c r="AT29" i="36"/>
  <c r="AS29" i="36"/>
  <c r="BH27" i="36"/>
  <c r="BG27" i="36"/>
  <c r="BD27" i="36" s="1"/>
  <c r="P27" i="36" s="1"/>
  <c r="E28" i="36"/>
  <c r="H28" i="36" s="1"/>
  <c r="K28" i="36" s="1"/>
  <c r="I28" i="36"/>
  <c r="B30" i="36"/>
  <c r="BF29" i="36"/>
  <c r="BC29" i="36" s="1"/>
  <c r="AR29" i="36"/>
  <c r="AO29" i="36" s="1"/>
  <c r="G29" i="36"/>
  <c r="J29" i="36" s="1"/>
  <c r="F29" i="36"/>
  <c r="L29" i="36" s="1"/>
  <c r="M29" i="36" s="1"/>
  <c r="T29" i="36"/>
  <c r="U29" i="36" s="1"/>
  <c r="Q27" i="36"/>
  <c r="R27" i="36" s="1"/>
  <c r="O27" i="36"/>
  <c r="BA29" i="35"/>
  <c r="AZ29" i="35"/>
  <c r="AY29" i="35"/>
  <c r="AP29" i="35" s="1"/>
  <c r="N29" i="35" s="1"/>
  <c r="AX29" i="35"/>
  <c r="AW29" i="35"/>
  <c r="AV29" i="35"/>
  <c r="AU29" i="35"/>
  <c r="AT29" i="35"/>
  <c r="AS29" i="35"/>
  <c r="BH27" i="35"/>
  <c r="BG27" i="35"/>
  <c r="BD27" i="35" s="1"/>
  <c r="P27" i="35" s="1"/>
  <c r="E28" i="35"/>
  <c r="H28" i="35" s="1"/>
  <c r="K28" i="35" s="1"/>
  <c r="I28" i="35"/>
  <c r="B30" i="35"/>
  <c r="BF29" i="35"/>
  <c r="BC29" i="35" s="1"/>
  <c r="AR29" i="35"/>
  <c r="AO29" i="35" s="1"/>
  <c r="G29" i="35"/>
  <c r="J29" i="35" s="1"/>
  <c r="F29" i="35"/>
  <c r="L29" i="35" s="1"/>
  <c r="M29" i="35" s="1"/>
  <c r="T29" i="35"/>
  <c r="U29" i="35" s="1"/>
  <c r="Q27" i="35"/>
  <c r="R27" i="35" s="1"/>
  <c r="O27" i="35"/>
  <c r="BA29" i="34"/>
  <c r="AZ29" i="34"/>
  <c r="AY29" i="34"/>
  <c r="AP29" i="34" s="1"/>
  <c r="N29" i="34" s="1"/>
  <c r="AX29" i="34"/>
  <c r="AW29" i="34"/>
  <c r="AV29" i="34"/>
  <c r="AU29" i="34"/>
  <c r="AT29" i="34"/>
  <c r="AS29" i="34"/>
  <c r="BH27" i="34"/>
  <c r="BG27" i="34"/>
  <c r="BD27" i="34" s="1"/>
  <c r="P27" i="34" s="1"/>
  <c r="E28" i="34"/>
  <c r="H28" i="34" s="1"/>
  <c r="K28" i="34" s="1"/>
  <c r="I28" i="34"/>
  <c r="B30" i="34"/>
  <c r="BF29" i="34"/>
  <c r="BC29" i="34" s="1"/>
  <c r="AR29" i="34"/>
  <c r="AO29" i="34" s="1"/>
  <c r="G29" i="34"/>
  <c r="J29" i="34" s="1"/>
  <c r="F29" i="34"/>
  <c r="L29" i="34" s="1"/>
  <c r="M29" i="34" s="1"/>
  <c r="T29" i="34"/>
  <c r="U29" i="34" s="1"/>
  <c r="Q27" i="34"/>
  <c r="R27" i="34" s="1"/>
  <c r="O27" i="34"/>
  <c r="BA29" i="33"/>
  <c r="AZ29" i="33"/>
  <c r="AY29" i="33"/>
  <c r="AP29" i="33" s="1"/>
  <c r="N29" i="33" s="1"/>
  <c r="AX29" i="33"/>
  <c r="AW29" i="33"/>
  <c r="AV29" i="33"/>
  <c r="AU29" i="33"/>
  <c r="AT29" i="33"/>
  <c r="AS29" i="33"/>
  <c r="BH27" i="33"/>
  <c r="BG27" i="33"/>
  <c r="BD27" i="33" s="1"/>
  <c r="P27" i="33" s="1"/>
  <c r="E28" i="33"/>
  <c r="H28" i="33" s="1"/>
  <c r="K28" i="33" s="1"/>
  <c r="I28" i="33"/>
  <c r="B30" i="33"/>
  <c r="BF29" i="33"/>
  <c r="BC29" i="33" s="1"/>
  <c r="AR29" i="33"/>
  <c r="AO29" i="33" s="1"/>
  <c r="G29" i="33"/>
  <c r="J29" i="33" s="1"/>
  <c r="F29" i="33"/>
  <c r="L29" i="33" s="1"/>
  <c r="M29" i="33" s="1"/>
  <c r="T29" i="33"/>
  <c r="U29" i="33" s="1"/>
  <c r="Q27" i="33"/>
  <c r="R27" i="33" s="1"/>
  <c r="O27" i="33"/>
  <c r="BA29" i="32"/>
  <c r="AZ29" i="32"/>
  <c r="AY29" i="32"/>
  <c r="AP29" i="32" s="1"/>
  <c r="N29" i="32" s="1"/>
  <c r="AX29" i="32"/>
  <c r="AW29" i="32"/>
  <c r="AV29" i="32"/>
  <c r="AU29" i="32"/>
  <c r="AT29" i="32"/>
  <c r="AS29" i="32"/>
  <c r="BH27" i="32"/>
  <c r="BG27" i="32"/>
  <c r="BD27" i="32" s="1"/>
  <c r="P27" i="32" s="1"/>
  <c r="E28" i="32"/>
  <c r="H28" i="32" s="1"/>
  <c r="K28" i="32" s="1"/>
  <c r="I28" i="32"/>
  <c r="B30" i="32"/>
  <c r="BF29" i="32"/>
  <c r="BC29" i="32" s="1"/>
  <c r="AR29" i="32"/>
  <c r="AO29" i="32" s="1"/>
  <c r="G29" i="32"/>
  <c r="J29" i="32" s="1"/>
  <c r="F29" i="32"/>
  <c r="L29" i="32" s="1"/>
  <c r="M29" i="32" s="1"/>
  <c r="T29" i="32"/>
  <c r="U29" i="32" s="1"/>
  <c r="Q27" i="32"/>
  <c r="R27" i="32" s="1"/>
  <c r="O27" i="32"/>
  <c r="BA30" i="37" l="1"/>
  <c r="AZ30" i="37"/>
  <c r="AY30" i="37"/>
  <c r="AP30" i="37" s="1"/>
  <c r="N30" i="37" s="1"/>
  <c r="AX30" i="37"/>
  <c r="AW30" i="37"/>
  <c r="AV30" i="37"/>
  <c r="AU30" i="37"/>
  <c r="AT30" i="37"/>
  <c r="AS30" i="37"/>
  <c r="BH28" i="37"/>
  <c r="BG28" i="37"/>
  <c r="BD28" i="37" s="1"/>
  <c r="P28" i="37" s="1"/>
  <c r="E29" i="37"/>
  <c r="H29" i="37" s="1"/>
  <c r="K29" i="37" s="1"/>
  <c r="I29" i="37"/>
  <c r="B31" i="37"/>
  <c r="BF30" i="37"/>
  <c r="BC30" i="37" s="1"/>
  <c r="AR30" i="37"/>
  <c r="AO30" i="37" s="1"/>
  <c r="G30" i="37"/>
  <c r="J30" i="37" s="1"/>
  <c r="F30" i="37"/>
  <c r="L30" i="37" s="1"/>
  <c r="M30" i="37" s="1"/>
  <c r="T30" i="37"/>
  <c r="U30" i="37" s="1"/>
  <c r="Q28" i="37"/>
  <c r="R28" i="37" s="1"/>
  <c r="O28" i="37"/>
  <c r="BA30" i="36"/>
  <c r="AZ30" i="36"/>
  <c r="AY30" i="36"/>
  <c r="AP30" i="36" s="1"/>
  <c r="N30" i="36" s="1"/>
  <c r="AX30" i="36"/>
  <c r="AW30" i="36"/>
  <c r="AV30" i="36"/>
  <c r="AU30" i="36"/>
  <c r="AT30" i="36"/>
  <c r="AS30" i="36"/>
  <c r="BH28" i="36"/>
  <c r="BG28" i="36"/>
  <c r="BD28" i="36" s="1"/>
  <c r="P28" i="36" s="1"/>
  <c r="E29" i="36"/>
  <c r="H29" i="36" s="1"/>
  <c r="K29" i="36" s="1"/>
  <c r="I29" i="36"/>
  <c r="B31" i="36"/>
  <c r="BF30" i="36"/>
  <c r="BC30" i="36" s="1"/>
  <c r="AR30" i="36"/>
  <c r="AO30" i="36" s="1"/>
  <c r="G30" i="36"/>
  <c r="J30" i="36" s="1"/>
  <c r="F30" i="36"/>
  <c r="L30" i="36" s="1"/>
  <c r="M30" i="36" s="1"/>
  <c r="T30" i="36"/>
  <c r="U30" i="36" s="1"/>
  <c r="Q28" i="36"/>
  <c r="R28" i="36" s="1"/>
  <c r="O28" i="36"/>
  <c r="BA30" i="35"/>
  <c r="AZ30" i="35"/>
  <c r="AY30" i="35"/>
  <c r="AP30" i="35" s="1"/>
  <c r="N30" i="35" s="1"/>
  <c r="AX30" i="35"/>
  <c r="AW30" i="35"/>
  <c r="AV30" i="35"/>
  <c r="AU30" i="35"/>
  <c r="AT30" i="35"/>
  <c r="AS30" i="35"/>
  <c r="BH28" i="35"/>
  <c r="BG28" i="35"/>
  <c r="BD28" i="35" s="1"/>
  <c r="P28" i="35" s="1"/>
  <c r="E29" i="35"/>
  <c r="H29" i="35" s="1"/>
  <c r="K29" i="35" s="1"/>
  <c r="I29" i="35"/>
  <c r="B31" i="35"/>
  <c r="BF30" i="35"/>
  <c r="BC30" i="35" s="1"/>
  <c r="AR30" i="35"/>
  <c r="AO30" i="35" s="1"/>
  <c r="G30" i="35"/>
  <c r="J30" i="35" s="1"/>
  <c r="F30" i="35"/>
  <c r="L30" i="35" s="1"/>
  <c r="M30" i="35" s="1"/>
  <c r="T30" i="35"/>
  <c r="U30" i="35" s="1"/>
  <c r="Q28" i="35"/>
  <c r="R28" i="35" s="1"/>
  <c r="O28" i="35"/>
  <c r="BA30" i="34"/>
  <c r="AZ30" i="34"/>
  <c r="AY30" i="34"/>
  <c r="AP30" i="34" s="1"/>
  <c r="N30" i="34" s="1"/>
  <c r="AX30" i="34"/>
  <c r="AW30" i="34"/>
  <c r="AV30" i="34"/>
  <c r="AU30" i="34"/>
  <c r="AT30" i="34"/>
  <c r="AS30" i="34"/>
  <c r="BH28" i="34"/>
  <c r="BG28" i="34"/>
  <c r="BD28" i="34" s="1"/>
  <c r="P28" i="34" s="1"/>
  <c r="E29" i="34"/>
  <c r="H29" i="34" s="1"/>
  <c r="K29" i="34" s="1"/>
  <c r="I29" i="34"/>
  <c r="B31" i="34"/>
  <c r="BF30" i="34"/>
  <c r="BC30" i="34" s="1"/>
  <c r="AR30" i="34"/>
  <c r="AO30" i="34" s="1"/>
  <c r="G30" i="34"/>
  <c r="J30" i="34" s="1"/>
  <c r="F30" i="34"/>
  <c r="L30" i="34" s="1"/>
  <c r="M30" i="34" s="1"/>
  <c r="T30" i="34"/>
  <c r="U30" i="34" s="1"/>
  <c r="Q28" i="34"/>
  <c r="R28" i="34" s="1"/>
  <c r="O28" i="34"/>
  <c r="BA30" i="33"/>
  <c r="AZ30" i="33"/>
  <c r="AY30" i="33"/>
  <c r="AP30" i="33" s="1"/>
  <c r="N30" i="33" s="1"/>
  <c r="AX30" i="33"/>
  <c r="AW30" i="33"/>
  <c r="AV30" i="33"/>
  <c r="AU30" i="33"/>
  <c r="AT30" i="33"/>
  <c r="AS30" i="33"/>
  <c r="BH28" i="33"/>
  <c r="BG28" i="33"/>
  <c r="BD28" i="33" s="1"/>
  <c r="P28" i="33" s="1"/>
  <c r="E29" i="33"/>
  <c r="H29" i="33" s="1"/>
  <c r="K29" i="33" s="1"/>
  <c r="I29" i="33"/>
  <c r="B31" i="33"/>
  <c r="BF30" i="33"/>
  <c r="BC30" i="33" s="1"/>
  <c r="AR30" i="33"/>
  <c r="AO30" i="33" s="1"/>
  <c r="G30" i="33"/>
  <c r="J30" i="33" s="1"/>
  <c r="F30" i="33"/>
  <c r="L30" i="33" s="1"/>
  <c r="M30" i="33" s="1"/>
  <c r="T30" i="33"/>
  <c r="U30" i="33" s="1"/>
  <c r="Q28" i="33"/>
  <c r="R28" i="33" s="1"/>
  <c r="O28" i="33"/>
  <c r="BA30" i="32"/>
  <c r="AZ30" i="32"/>
  <c r="AY30" i="32"/>
  <c r="AP30" i="32" s="1"/>
  <c r="N30" i="32" s="1"/>
  <c r="AX30" i="32"/>
  <c r="AW30" i="32"/>
  <c r="AV30" i="32"/>
  <c r="AU30" i="32"/>
  <c r="AT30" i="32"/>
  <c r="AS30" i="32"/>
  <c r="BH28" i="32"/>
  <c r="BG28" i="32"/>
  <c r="BD28" i="32" s="1"/>
  <c r="P28" i="32" s="1"/>
  <c r="E29" i="32"/>
  <c r="H29" i="32" s="1"/>
  <c r="K29" i="32" s="1"/>
  <c r="I29" i="32"/>
  <c r="B31" i="32"/>
  <c r="BF30" i="32"/>
  <c r="BC30" i="32" s="1"/>
  <c r="AR30" i="32"/>
  <c r="AO30" i="32" s="1"/>
  <c r="G30" i="32"/>
  <c r="J30" i="32" s="1"/>
  <c r="F30" i="32"/>
  <c r="L30" i="32" s="1"/>
  <c r="M30" i="32" s="1"/>
  <c r="T30" i="32"/>
  <c r="U30" i="32" s="1"/>
  <c r="Q28" i="32"/>
  <c r="R28" i="32" s="1"/>
  <c r="O28" i="32"/>
  <c r="BA31" i="37" l="1"/>
  <c r="AZ31" i="37"/>
  <c r="AY31" i="37"/>
  <c r="AP31" i="37" s="1"/>
  <c r="N31" i="37" s="1"/>
  <c r="AX31" i="37"/>
  <c r="AW31" i="37"/>
  <c r="AV31" i="37"/>
  <c r="AU31" i="37"/>
  <c r="AT31" i="37"/>
  <c r="AS31" i="37"/>
  <c r="BH29" i="37"/>
  <c r="BG29" i="37"/>
  <c r="BD29" i="37" s="1"/>
  <c r="P29" i="37" s="1"/>
  <c r="E30" i="37"/>
  <c r="H30" i="37" s="1"/>
  <c r="K30" i="37" s="1"/>
  <c r="I30" i="37"/>
  <c r="B32" i="37"/>
  <c r="BF31" i="37"/>
  <c r="BC31" i="37" s="1"/>
  <c r="AR31" i="37"/>
  <c r="AO31" i="37" s="1"/>
  <c r="G31" i="37"/>
  <c r="J31" i="37" s="1"/>
  <c r="F31" i="37"/>
  <c r="L31" i="37" s="1"/>
  <c r="M31" i="37" s="1"/>
  <c r="T31" i="37"/>
  <c r="U31" i="37" s="1"/>
  <c r="Q29" i="37"/>
  <c r="R29" i="37" s="1"/>
  <c r="O29" i="37"/>
  <c r="BA31" i="36"/>
  <c r="AZ31" i="36"/>
  <c r="AY31" i="36"/>
  <c r="AP31" i="36" s="1"/>
  <c r="N31" i="36" s="1"/>
  <c r="AX31" i="36"/>
  <c r="AW31" i="36"/>
  <c r="AV31" i="36"/>
  <c r="AU31" i="36"/>
  <c r="AT31" i="36"/>
  <c r="AS31" i="36"/>
  <c r="BH29" i="36"/>
  <c r="BG29" i="36"/>
  <c r="BD29" i="36" s="1"/>
  <c r="P29" i="36" s="1"/>
  <c r="E30" i="36"/>
  <c r="H30" i="36" s="1"/>
  <c r="K30" i="36" s="1"/>
  <c r="I30" i="36"/>
  <c r="B32" i="36"/>
  <c r="BF31" i="36"/>
  <c r="BC31" i="36" s="1"/>
  <c r="AR31" i="36"/>
  <c r="AO31" i="36" s="1"/>
  <c r="G31" i="36"/>
  <c r="J31" i="36" s="1"/>
  <c r="F31" i="36"/>
  <c r="L31" i="36" s="1"/>
  <c r="M31" i="36" s="1"/>
  <c r="T31" i="36"/>
  <c r="U31" i="36" s="1"/>
  <c r="Q29" i="36"/>
  <c r="R29" i="36" s="1"/>
  <c r="O29" i="36"/>
  <c r="BA31" i="35"/>
  <c r="AZ31" i="35"/>
  <c r="AY31" i="35"/>
  <c r="AP31" i="35" s="1"/>
  <c r="N31" i="35" s="1"/>
  <c r="AX31" i="35"/>
  <c r="AW31" i="35"/>
  <c r="AV31" i="35"/>
  <c r="AU31" i="35"/>
  <c r="AT31" i="35"/>
  <c r="AS31" i="35"/>
  <c r="BH29" i="35"/>
  <c r="BG29" i="35"/>
  <c r="BD29" i="35" s="1"/>
  <c r="P29" i="35" s="1"/>
  <c r="E30" i="35"/>
  <c r="H30" i="35" s="1"/>
  <c r="K30" i="35" s="1"/>
  <c r="I30" i="35"/>
  <c r="B32" i="35"/>
  <c r="BF31" i="35"/>
  <c r="BC31" i="35" s="1"/>
  <c r="AR31" i="35"/>
  <c r="AO31" i="35" s="1"/>
  <c r="G31" i="35"/>
  <c r="J31" i="35" s="1"/>
  <c r="F31" i="35"/>
  <c r="L31" i="35" s="1"/>
  <c r="M31" i="35" s="1"/>
  <c r="T31" i="35"/>
  <c r="U31" i="35" s="1"/>
  <c r="Q29" i="35"/>
  <c r="R29" i="35" s="1"/>
  <c r="O29" i="35"/>
  <c r="BA31" i="34"/>
  <c r="AZ31" i="34"/>
  <c r="AY31" i="34"/>
  <c r="AP31" i="34" s="1"/>
  <c r="N31" i="34" s="1"/>
  <c r="AX31" i="34"/>
  <c r="AW31" i="34"/>
  <c r="AV31" i="34"/>
  <c r="AU31" i="34"/>
  <c r="AT31" i="34"/>
  <c r="AS31" i="34"/>
  <c r="BH29" i="34"/>
  <c r="BG29" i="34"/>
  <c r="BD29" i="34" s="1"/>
  <c r="P29" i="34" s="1"/>
  <c r="E30" i="34"/>
  <c r="H30" i="34" s="1"/>
  <c r="K30" i="34" s="1"/>
  <c r="I30" i="34"/>
  <c r="B32" i="34"/>
  <c r="BF31" i="34"/>
  <c r="BC31" i="34" s="1"/>
  <c r="AR31" i="34"/>
  <c r="AO31" i="34" s="1"/>
  <c r="G31" i="34"/>
  <c r="J31" i="34" s="1"/>
  <c r="F31" i="34"/>
  <c r="L31" i="34" s="1"/>
  <c r="M31" i="34" s="1"/>
  <c r="T31" i="34"/>
  <c r="U31" i="34" s="1"/>
  <c r="Q29" i="34"/>
  <c r="R29" i="34" s="1"/>
  <c r="O29" i="34"/>
  <c r="BA31" i="33"/>
  <c r="AZ31" i="33"/>
  <c r="AY31" i="33"/>
  <c r="AP31" i="33" s="1"/>
  <c r="N31" i="33" s="1"/>
  <c r="AX31" i="33"/>
  <c r="AW31" i="33"/>
  <c r="AV31" i="33"/>
  <c r="AU31" i="33"/>
  <c r="AT31" i="33"/>
  <c r="AS31" i="33"/>
  <c r="BH29" i="33"/>
  <c r="BG29" i="33"/>
  <c r="BD29" i="33" s="1"/>
  <c r="P29" i="33" s="1"/>
  <c r="E30" i="33"/>
  <c r="H30" i="33" s="1"/>
  <c r="K30" i="33" s="1"/>
  <c r="I30" i="33"/>
  <c r="B32" i="33"/>
  <c r="BF31" i="33"/>
  <c r="BC31" i="33" s="1"/>
  <c r="AR31" i="33"/>
  <c r="AO31" i="33" s="1"/>
  <c r="G31" i="33"/>
  <c r="J31" i="33" s="1"/>
  <c r="F31" i="33"/>
  <c r="L31" i="33" s="1"/>
  <c r="M31" i="33" s="1"/>
  <c r="T31" i="33"/>
  <c r="U31" i="33" s="1"/>
  <c r="Q29" i="33"/>
  <c r="R29" i="33" s="1"/>
  <c r="O29" i="33"/>
  <c r="BA31" i="32"/>
  <c r="AZ31" i="32"/>
  <c r="AY31" i="32"/>
  <c r="AP31" i="32" s="1"/>
  <c r="N31" i="32" s="1"/>
  <c r="AX31" i="32"/>
  <c r="AW31" i="32"/>
  <c r="AV31" i="32"/>
  <c r="AU31" i="32"/>
  <c r="AT31" i="32"/>
  <c r="AS31" i="32"/>
  <c r="BH29" i="32"/>
  <c r="BG29" i="32"/>
  <c r="BD29" i="32" s="1"/>
  <c r="P29" i="32" s="1"/>
  <c r="E30" i="32"/>
  <c r="H30" i="32" s="1"/>
  <c r="K30" i="32" s="1"/>
  <c r="I30" i="32"/>
  <c r="B32" i="32"/>
  <c r="BF31" i="32"/>
  <c r="BC31" i="32" s="1"/>
  <c r="AR31" i="32"/>
  <c r="AO31" i="32" s="1"/>
  <c r="G31" i="32"/>
  <c r="J31" i="32" s="1"/>
  <c r="F31" i="32"/>
  <c r="L31" i="32" s="1"/>
  <c r="M31" i="32" s="1"/>
  <c r="T31" i="32"/>
  <c r="U31" i="32" s="1"/>
  <c r="Q29" i="32"/>
  <c r="R29" i="32" s="1"/>
  <c r="O29" i="32"/>
  <c r="BA32" i="37" l="1"/>
  <c r="AZ32" i="37"/>
  <c r="AY32" i="37"/>
  <c r="AP32" i="37" s="1"/>
  <c r="N32" i="37" s="1"/>
  <c r="AX32" i="37"/>
  <c r="AW32" i="37"/>
  <c r="AV32" i="37"/>
  <c r="AU32" i="37"/>
  <c r="AT32" i="37"/>
  <c r="AS32" i="37"/>
  <c r="BH30" i="37"/>
  <c r="BG30" i="37"/>
  <c r="BD30" i="37" s="1"/>
  <c r="P30" i="37" s="1"/>
  <c r="E31" i="37"/>
  <c r="H31" i="37" s="1"/>
  <c r="K31" i="37" s="1"/>
  <c r="I31" i="37"/>
  <c r="B33" i="37"/>
  <c r="BF32" i="37"/>
  <c r="BC32" i="37" s="1"/>
  <c r="AR32" i="37"/>
  <c r="AO32" i="37" s="1"/>
  <c r="G32" i="37"/>
  <c r="J32" i="37" s="1"/>
  <c r="F32" i="37"/>
  <c r="L32" i="37" s="1"/>
  <c r="M32" i="37" s="1"/>
  <c r="T32" i="37"/>
  <c r="U32" i="37" s="1"/>
  <c r="Q30" i="37"/>
  <c r="R30" i="37" s="1"/>
  <c r="O30" i="37"/>
  <c r="BA32" i="36"/>
  <c r="AZ32" i="36"/>
  <c r="AY32" i="36"/>
  <c r="AP32" i="36" s="1"/>
  <c r="N32" i="36" s="1"/>
  <c r="AX32" i="36"/>
  <c r="AW32" i="36"/>
  <c r="AV32" i="36"/>
  <c r="AU32" i="36"/>
  <c r="AT32" i="36"/>
  <c r="AS32" i="36"/>
  <c r="BH30" i="36"/>
  <c r="BG30" i="36"/>
  <c r="BD30" i="36" s="1"/>
  <c r="P30" i="36" s="1"/>
  <c r="E31" i="36"/>
  <c r="H31" i="36" s="1"/>
  <c r="K31" i="36" s="1"/>
  <c r="I31" i="36"/>
  <c r="B33" i="36"/>
  <c r="BF32" i="36"/>
  <c r="BC32" i="36" s="1"/>
  <c r="AR32" i="36"/>
  <c r="AO32" i="36" s="1"/>
  <c r="G32" i="36"/>
  <c r="J32" i="36" s="1"/>
  <c r="F32" i="36"/>
  <c r="L32" i="36" s="1"/>
  <c r="M32" i="36" s="1"/>
  <c r="T32" i="36"/>
  <c r="U32" i="36" s="1"/>
  <c r="Q30" i="36"/>
  <c r="R30" i="36" s="1"/>
  <c r="O30" i="36"/>
  <c r="BA32" i="35"/>
  <c r="AZ32" i="35"/>
  <c r="AY32" i="35"/>
  <c r="AP32" i="35" s="1"/>
  <c r="N32" i="35" s="1"/>
  <c r="AX32" i="35"/>
  <c r="AW32" i="35"/>
  <c r="AV32" i="35"/>
  <c r="AU32" i="35"/>
  <c r="AT32" i="35"/>
  <c r="AS32" i="35"/>
  <c r="BH30" i="35"/>
  <c r="BG30" i="35"/>
  <c r="BD30" i="35" s="1"/>
  <c r="P30" i="35" s="1"/>
  <c r="E31" i="35"/>
  <c r="H31" i="35" s="1"/>
  <c r="K31" i="35" s="1"/>
  <c r="I31" i="35"/>
  <c r="B33" i="35"/>
  <c r="BF32" i="35"/>
  <c r="BC32" i="35" s="1"/>
  <c r="AR32" i="35"/>
  <c r="AO32" i="35" s="1"/>
  <c r="G32" i="35"/>
  <c r="J32" i="35" s="1"/>
  <c r="F32" i="35"/>
  <c r="L32" i="35" s="1"/>
  <c r="M32" i="35" s="1"/>
  <c r="T32" i="35"/>
  <c r="U32" i="35" s="1"/>
  <c r="Q30" i="35"/>
  <c r="R30" i="35" s="1"/>
  <c r="O30" i="35"/>
  <c r="BA32" i="34"/>
  <c r="AZ32" i="34"/>
  <c r="AY32" i="34"/>
  <c r="AP32" i="34" s="1"/>
  <c r="N32" i="34" s="1"/>
  <c r="AX32" i="34"/>
  <c r="AW32" i="34"/>
  <c r="AV32" i="34"/>
  <c r="AU32" i="34"/>
  <c r="AT32" i="34"/>
  <c r="AS32" i="34"/>
  <c r="BH30" i="34"/>
  <c r="BG30" i="34"/>
  <c r="BD30" i="34" s="1"/>
  <c r="P30" i="34" s="1"/>
  <c r="E31" i="34"/>
  <c r="H31" i="34" s="1"/>
  <c r="K31" i="34" s="1"/>
  <c r="I31" i="34"/>
  <c r="B33" i="34"/>
  <c r="BF32" i="34"/>
  <c r="BC32" i="34" s="1"/>
  <c r="AR32" i="34"/>
  <c r="AO32" i="34" s="1"/>
  <c r="G32" i="34"/>
  <c r="J32" i="34" s="1"/>
  <c r="F32" i="34"/>
  <c r="L32" i="34" s="1"/>
  <c r="M32" i="34" s="1"/>
  <c r="T32" i="34"/>
  <c r="U32" i="34" s="1"/>
  <c r="Q30" i="34"/>
  <c r="R30" i="34" s="1"/>
  <c r="O30" i="34"/>
  <c r="BA32" i="33"/>
  <c r="AZ32" i="33"/>
  <c r="AY32" i="33"/>
  <c r="AP32" i="33" s="1"/>
  <c r="N32" i="33" s="1"/>
  <c r="AX32" i="33"/>
  <c r="AW32" i="33"/>
  <c r="AV32" i="33"/>
  <c r="AU32" i="33"/>
  <c r="AT32" i="33"/>
  <c r="AS32" i="33"/>
  <c r="BH30" i="33"/>
  <c r="BG30" i="33"/>
  <c r="BD30" i="33" s="1"/>
  <c r="P30" i="33" s="1"/>
  <c r="E31" i="33"/>
  <c r="H31" i="33" s="1"/>
  <c r="K31" i="33" s="1"/>
  <c r="I31" i="33"/>
  <c r="B33" i="33"/>
  <c r="BF32" i="33"/>
  <c r="BC32" i="33" s="1"/>
  <c r="AR32" i="33"/>
  <c r="AO32" i="33" s="1"/>
  <c r="G32" i="33"/>
  <c r="J32" i="33" s="1"/>
  <c r="F32" i="33"/>
  <c r="L32" i="33" s="1"/>
  <c r="M32" i="33" s="1"/>
  <c r="T32" i="33"/>
  <c r="U32" i="33" s="1"/>
  <c r="Q30" i="33"/>
  <c r="R30" i="33" s="1"/>
  <c r="O30" i="33"/>
  <c r="BA32" i="32"/>
  <c r="AZ32" i="32"/>
  <c r="AY32" i="32"/>
  <c r="AP32" i="32" s="1"/>
  <c r="N32" i="32" s="1"/>
  <c r="AX32" i="32"/>
  <c r="AW32" i="32"/>
  <c r="AV32" i="32"/>
  <c r="AU32" i="32"/>
  <c r="AT32" i="32"/>
  <c r="AS32" i="32"/>
  <c r="BH30" i="32"/>
  <c r="BG30" i="32"/>
  <c r="BD30" i="32" s="1"/>
  <c r="P30" i="32" s="1"/>
  <c r="E31" i="32"/>
  <c r="H31" i="32" s="1"/>
  <c r="K31" i="32" s="1"/>
  <c r="I31" i="32"/>
  <c r="B33" i="32"/>
  <c r="BF32" i="32"/>
  <c r="BC32" i="32" s="1"/>
  <c r="AR32" i="32"/>
  <c r="AO32" i="32" s="1"/>
  <c r="G32" i="32"/>
  <c r="J32" i="32" s="1"/>
  <c r="F32" i="32"/>
  <c r="L32" i="32" s="1"/>
  <c r="M32" i="32" s="1"/>
  <c r="T32" i="32"/>
  <c r="U32" i="32" s="1"/>
  <c r="Q30" i="32"/>
  <c r="R30" i="32" s="1"/>
  <c r="O30" i="32"/>
  <c r="BA33" i="37" l="1"/>
  <c r="AZ33" i="37"/>
  <c r="AY33" i="37"/>
  <c r="AP33" i="37" s="1"/>
  <c r="N33" i="37" s="1"/>
  <c r="AX33" i="37"/>
  <c r="AW33" i="37"/>
  <c r="AV33" i="37"/>
  <c r="AU33" i="37"/>
  <c r="AT33" i="37"/>
  <c r="AS33" i="37"/>
  <c r="BH31" i="37"/>
  <c r="BG31" i="37"/>
  <c r="BD31" i="37" s="1"/>
  <c r="P31" i="37" s="1"/>
  <c r="E32" i="37"/>
  <c r="H32" i="37" s="1"/>
  <c r="K32" i="37" s="1"/>
  <c r="I32" i="37"/>
  <c r="B34" i="37"/>
  <c r="BF33" i="37"/>
  <c r="BC33" i="37" s="1"/>
  <c r="AR33" i="37"/>
  <c r="AO33" i="37" s="1"/>
  <c r="G33" i="37"/>
  <c r="J33" i="37" s="1"/>
  <c r="F33" i="37"/>
  <c r="L33" i="37" s="1"/>
  <c r="M33" i="37" s="1"/>
  <c r="T33" i="37"/>
  <c r="U33" i="37" s="1"/>
  <c r="Q31" i="37"/>
  <c r="R31" i="37" s="1"/>
  <c r="O31" i="37"/>
  <c r="BA33" i="36"/>
  <c r="AZ33" i="36"/>
  <c r="AY33" i="36"/>
  <c r="AP33" i="36" s="1"/>
  <c r="N33" i="36" s="1"/>
  <c r="AX33" i="36"/>
  <c r="AW33" i="36"/>
  <c r="AV33" i="36"/>
  <c r="AU33" i="36"/>
  <c r="AT33" i="36"/>
  <c r="AS33" i="36"/>
  <c r="BH31" i="36"/>
  <c r="BG31" i="36"/>
  <c r="BD31" i="36" s="1"/>
  <c r="P31" i="36" s="1"/>
  <c r="E32" i="36"/>
  <c r="H32" i="36" s="1"/>
  <c r="K32" i="36" s="1"/>
  <c r="I32" i="36"/>
  <c r="B34" i="36"/>
  <c r="BF33" i="36"/>
  <c r="BC33" i="36" s="1"/>
  <c r="AR33" i="36"/>
  <c r="AO33" i="36" s="1"/>
  <c r="G33" i="36"/>
  <c r="J33" i="36" s="1"/>
  <c r="F33" i="36"/>
  <c r="L33" i="36" s="1"/>
  <c r="M33" i="36" s="1"/>
  <c r="T33" i="36"/>
  <c r="U33" i="36" s="1"/>
  <c r="Q31" i="36"/>
  <c r="R31" i="36" s="1"/>
  <c r="O31" i="36"/>
  <c r="BA33" i="35"/>
  <c r="AZ33" i="35"/>
  <c r="AY33" i="35"/>
  <c r="AP33" i="35" s="1"/>
  <c r="N33" i="35" s="1"/>
  <c r="AX33" i="35"/>
  <c r="AW33" i="35"/>
  <c r="AV33" i="35"/>
  <c r="AU33" i="35"/>
  <c r="AT33" i="35"/>
  <c r="AS33" i="35"/>
  <c r="BH31" i="35"/>
  <c r="BG31" i="35"/>
  <c r="BD31" i="35" s="1"/>
  <c r="P31" i="35" s="1"/>
  <c r="E32" i="35"/>
  <c r="H32" i="35" s="1"/>
  <c r="K32" i="35" s="1"/>
  <c r="I32" i="35"/>
  <c r="B34" i="35"/>
  <c r="BF33" i="35"/>
  <c r="BC33" i="35" s="1"/>
  <c r="AR33" i="35"/>
  <c r="AO33" i="35" s="1"/>
  <c r="G33" i="35"/>
  <c r="J33" i="35" s="1"/>
  <c r="F33" i="35"/>
  <c r="L33" i="35" s="1"/>
  <c r="M33" i="35" s="1"/>
  <c r="T33" i="35"/>
  <c r="U33" i="35" s="1"/>
  <c r="Q31" i="35"/>
  <c r="R31" i="35" s="1"/>
  <c r="O31" i="35"/>
  <c r="BA33" i="34"/>
  <c r="AZ33" i="34"/>
  <c r="AY33" i="34"/>
  <c r="AP33" i="34" s="1"/>
  <c r="N33" i="34" s="1"/>
  <c r="AX33" i="34"/>
  <c r="AW33" i="34"/>
  <c r="AV33" i="34"/>
  <c r="AU33" i="34"/>
  <c r="AT33" i="34"/>
  <c r="AS33" i="34"/>
  <c r="BH31" i="34"/>
  <c r="BG31" i="34"/>
  <c r="BD31" i="34" s="1"/>
  <c r="P31" i="34" s="1"/>
  <c r="E32" i="34"/>
  <c r="H32" i="34" s="1"/>
  <c r="K32" i="34" s="1"/>
  <c r="I32" i="34"/>
  <c r="B34" i="34"/>
  <c r="BF33" i="34"/>
  <c r="BC33" i="34" s="1"/>
  <c r="AR33" i="34"/>
  <c r="AO33" i="34" s="1"/>
  <c r="G33" i="34"/>
  <c r="J33" i="34" s="1"/>
  <c r="F33" i="34"/>
  <c r="L33" i="34" s="1"/>
  <c r="M33" i="34" s="1"/>
  <c r="T33" i="34"/>
  <c r="U33" i="34" s="1"/>
  <c r="Q31" i="34"/>
  <c r="R31" i="34" s="1"/>
  <c r="O31" i="34"/>
  <c r="BA33" i="33"/>
  <c r="AZ33" i="33"/>
  <c r="AY33" i="33"/>
  <c r="AP33" i="33" s="1"/>
  <c r="N33" i="33" s="1"/>
  <c r="AX33" i="33"/>
  <c r="AW33" i="33"/>
  <c r="AV33" i="33"/>
  <c r="AU33" i="33"/>
  <c r="AT33" i="33"/>
  <c r="AS33" i="33"/>
  <c r="BH31" i="33"/>
  <c r="BG31" i="33"/>
  <c r="BD31" i="33" s="1"/>
  <c r="P31" i="33" s="1"/>
  <c r="E32" i="33"/>
  <c r="H32" i="33" s="1"/>
  <c r="K32" i="33" s="1"/>
  <c r="I32" i="33"/>
  <c r="B34" i="33"/>
  <c r="BF33" i="33"/>
  <c r="BC33" i="33" s="1"/>
  <c r="AR33" i="33"/>
  <c r="AO33" i="33" s="1"/>
  <c r="G33" i="33"/>
  <c r="J33" i="33" s="1"/>
  <c r="F33" i="33"/>
  <c r="L33" i="33" s="1"/>
  <c r="M33" i="33" s="1"/>
  <c r="T33" i="33"/>
  <c r="U33" i="33" s="1"/>
  <c r="Q31" i="33"/>
  <c r="R31" i="33" s="1"/>
  <c r="O31" i="33"/>
  <c r="BA33" i="32"/>
  <c r="AZ33" i="32"/>
  <c r="AY33" i="32"/>
  <c r="AP33" i="32" s="1"/>
  <c r="N33" i="32" s="1"/>
  <c r="AX33" i="32"/>
  <c r="AW33" i="32"/>
  <c r="AV33" i="32"/>
  <c r="AU33" i="32"/>
  <c r="AT33" i="32"/>
  <c r="AS33" i="32"/>
  <c r="BH31" i="32"/>
  <c r="BG31" i="32"/>
  <c r="BD31" i="32" s="1"/>
  <c r="P31" i="32" s="1"/>
  <c r="E32" i="32"/>
  <c r="H32" i="32" s="1"/>
  <c r="K32" i="32" s="1"/>
  <c r="I32" i="32"/>
  <c r="B34" i="32"/>
  <c r="BF33" i="32"/>
  <c r="BC33" i="32" s="1"/>
  <c r="AR33" i="32"/>
  <c r="AO33" i="32" s="1"/>
  <c r="G33" i="32"/>
  <c r="J33" i="32" s="1"/>
  <c r="F33" i="32"/>
  <c r="L33" i="32" s="1"/>
  <c r="M33" i="32" s="1"/>
  <c r="T33" i="32"/>
  <c r="U33" i="32" s="1"/>
  <c r="Q31" i="32"/>
  <c r="R31" i="32" s="1"/>
  <c r="O31" i="32"/>
  <c r="BA34" i="37" l="1"/>
  <c r="AZ34" i="37"/>
  <c r="AY34" i="37"/>
  <c r="AP34" i="37" s="1"/>
  <c r="N34" i="37" s="1"/>
  <c r="AX34" i="37"/>
  <c r="AW34" i="37"/>
  <c r="AV34" i="37"/>
  <c r="AU34" i="37"/>
  <c r="AT34" i="37"/>
  <c r="AS34" i="37"/>
  <c r="BH32" i="37"/>
  <c r="BG32" i="37"/>
  <c r="BD32" i="37" s="1"/>
  <c r="P32" i="37" s="1"/>
  <c r="E33" i="37"/>
  <c r="H33" i="37" s="1"/>
  <c r="K33" i="37" s="1"/>
  <c r="I33" i="37"/>
  <c r="B35" i="37"/>
  <c r="BF34" i="37"/>
  <c r="BC34" i="37" s="1"/>
  <c r="AR34" i="37"/>
  <c r="AO34" i="37" s="1"/>
  <c r="G34" i="37"/>
  <c r="J34" i="37" s="1"/>
  <c r="F34" i="37"/>
  <c r="L34" i="37" s="1"/>
  <c r="M34" i="37" s="1"/>
  <c r="T34" i="37"/>
  <c r="U34" i="37" s="1"/>
  <c r="Q32" i="37"/>
  <c r="R32" i="37" s="1"/>
  <c r="O32" i="37"/>
  <c r="BA34" i="36"/>
  <c r="AZ34" i="36"/>
  <c r="AY34" i="36"/>
  <c r="AP34" i="36" s="1"/>
  <c r="N34" i="36" s="1"/>
  <c r="AX34" i="36"/>
  <c r="AW34" i="36"/>
  <c r="AV34" i="36"/>
  <c r="AU34" i="36"/>
  <c r="AT34" i="36"/>
  <c r="AS34" i="36"/>
  <c r="BH32" i="36"/>
  <c r="BG32" i="36"/>
  <c r="BD32" i="36" s="1"/>
  <c r="P32" i="36" s="1"/>
  <c r="E33" i="36"/>
  <c r="H33" i="36" s="1"/>
  <c r="K33" i="36" s="1"/>
  <c r="I33" i="36"/>
  <c r="B35" i="36"/>
  <c r="BF34" i="36"/>
  <c r="BC34" i="36" s="1"/>
  <c r="AR34" i="36"/>
  <c r="AO34" i="36" s="1"/>
  <c r="G34" i="36"/>
  <c r="J34" i="36" s="1"/>
  <c r="F34" i="36"/>
  <c r="L34" i="36" s="1"/>
  <c r="M34" i="36" s="1"/>
  <c r="T34" i="36"/>
  <c r="U34" i="36" s="1"/>
  <c r="Q32" i="36"/>
  <c r="R32" i="36" s="1"/>
  <c r="O32" i="36"/>
  <c r="BA34" i="35"/>
  <c r="AZ34" i="35"/>
  <c r="AY34" i="35"/>
  <c r="AP34" i="35" s="1"/>
  <c r="N34" i="35" s="1"/>
  <c r="AX34" i="35"/>
  <c r="AW34" i="35"/>
  <c r="AV34" i="35"/>
  <c r="AU34" i="35"/>
  <c r="AT34" i="35"/>
  <c r="AS34" i="35"/>
  <c r="BH32" i="35"/>
  <c r="BG32" i="35"/>
  <c r="BD32" i="35" s="1"/>
  <c r="P32" i="35" s="1"/>
  <c r="E33" i="35"/>
  <c r="H33" i="35" s="1"/>
  <c r="K33" i="35" s="1"/>
  <c r="I33" i="35"/>
  <c r="B35" i="35"/>
  <c r="BF34" i="35"/>
  <c r="BC34" i="35" s="1"/>
  <c r="AR34" i="35"/>
  <c r="AO34" i="35" s="1"/>
  <c r="G34" i="35"/>
  <c r="J34" i="35" s="1"/>
  <c r="F34" i="35"/>
  <c r="L34" i="35" s="1"/>
  <c r="M34" i="35" s="1"/>
  <c r="T34" i="35"/>
  <c r="U34" i="35" s="1"/>
  <c r="Q32" i="35"/>
  <c r="R32" i="35" s="1"/>
  <c r="O32" i="35"/>
  <c r="BA34" i="34"/>
  <c r="AZ34" i="34"/>
  <c r="AY34" i="34"/>
  <c r="AP34" i="34" s="1"/>
  <c r="N34" i="34" s="1"/>
  <c r="AX34" i="34"/>
  <c r="AW34" i="34"/>
  <c r="AV34" i="34"/>
  <c r="AU34" i="34"/>
  <c r="AT34" i="34"/>
  <c r="AS34" i="34"/>
  <c r="BH32" i="34"/>
  <c r="BG32" i="34"/>
  <c r="BD32" i="34" s="1"/>
  <c r="P32" i="34" s="1"/>
  <c r="E33" i="34"/>
  <c r="H33" i="34" s="1"/>
  <c r="K33" i="34" s="1"/>
  <c r="I33" i="34"/>
  <c r="B35" i="34"/>
  <c r="BF34" i="34"/>
  <c r="BC34" i="34" s="1"/>
  <c r="AR34" i="34"/>
  <c r="AO34" i="34" s="1"/>
  <c r="G34" i="34"/>
  <c r="J34" i="34" s="1"/>
  <c r="F34" i="34"/>
  <c r="L34" i="34" s="1"/>
  <c r="M34" i="34" s="1"/>
  <c r="T34" i="34"/>
  <c r="U34" i="34" s="1"/>
  <c r="Q32" i="34"/>
  <c r="R32" i="34" s="1"/>
  <c r="O32" i="34"/>
  <c r="BA34" i="33"/>
  <c r="AZ34" i="33"/>
  <c r="AY34" i="33"/>
  <c r="AP34" i="33" s="1"/>
  <c r="N34" i="33" s="1"/>
  <c r="AX34" i="33"/>
  <c r="AW34" i="33"/>
  <c r="AV34" i="33"/>
  <c r="AU34" i="33"/>
  <c r="AT34" i="33"/>
  <c r="AS34" i="33"/>
  <c r="BH32" i="33"/>
  <c r="BG32" i="33"/>
  <c r="BD32" i="33" s="1"/>
  <c r="P32" i="33" s="1"/>
  <c r="E33" i="33"/>
  <c r="H33" i="33" s="1"/>
  <c r="K33" i="33" s="1"/>
  <c r="I33" i="33"/>
  <c r="B35" i="33"/>
  <c r="BF34" i="33"/>
  <c r="BC34" i="33" s="1"/>
  <c r="AR34" i="33"/>
  <c r="AO34" i="33" s="1"/>
  <c r="G34" i="33"/>
  <c r="J34" i="33" s="1"/>
  <c r="F34" i="33"/>
  <c r="L34" i="33" s="1"/>
  <c r="M34" i="33" s="1"/>
  <c r="T34" i="33"/>
  <c r="U34" i="33" s="1"/>
  <c r="Q32" i="33"/>
  <c r="R32" i="33" s="1"/>
  <c r="O32" i="33"/>
  <c r="BA34" i="32"/>
  <c r="AZ34" i="32"/>
  <c r="AY34" i="32"/>
  <c r="AP34" i="32" s="1"/>
  <c r="N34" i="32" s="1"/>
  <c r="AX34" i="32"/>
  <c r="AW34" i="32"/>
  <c r="AV34" i="32"/>
  <c r="AU34" i="32"/>
  <c r="AT34" i="32"/>
  <c r="AS34" i="32"/>
  <c r="BH32" i="32"/>
  <c r="BG32" i="32"/>
  <c r="BD32" i="32" s="1"/>
  <c r="P32" i="32" s="1"/>
  <c r="E33" i="32"/>
  <c r="H33" i="32" s="1"/>
  <c r="K33" i="32" s="1"/>
  <c r="I33" i="32"/>
  <c r="B35" i="32"/>
  <c r="BF34" i="32"/>
  <c r="BC34" i="32" s="1"/>
  <c r="AR34" i="32"/>
  <c r="AO34" i="32" s="1"/>
  <c r="G34" i="32"/>
  <c r="J34" i="32" s="1"/>
  <c r="F34" i="32"/>
  <c r="L34" i="32" s="1"/>
  <c r="M34" i="32" s="1"/>
  <c r="T34" i="32"/>
  <c r="U34" i="32" s="1"/>
  <c r="Q32" i="32"/>
  <c r="R32" i="32" s="1"/>
  <c r="O32" i="32"/>
  <c r="BA35" i="37" l="1"/>
  <c r="AZ35" i="37"/>
  <c r="AY35" i="37"/>
  <c r="AP35" i="37" s="1"/>
  <c r="N35" i="37" s="1"/>
  <c r="AX35" i="37"/>
  <c r="AW35" i="37"/>
  <c r="AV35" i="37"/>
  <c r="AU35" i="37"/>
  <c r="AT35" i="37"/>
  <c r="AS35" i="37"/>
  <c r="BH33" i="37"/>
  <c r="BG33" i="37"/>
  <c r="BD33" i="37" s="1"/>
  <c r="P33" i="37" s="1"/>
  <c r="E34" i="37"/>
  <c r="H34" i="37" s="1"/>
  <c r="K34" i="37" s="1"/>
  <c r="I34" i="37"/>
  <c r="B36" i="37"/>
  <c r="BF35" i="37"/>
  <c r="BC35" i="37" s="1"/>
  <c r="AR35" i="37"/>
  <c r="AO35" i="37" s="1"/>
  <c r="G35" i="37"/>
  <c r="J35" i="37" s="1"/>
  <c r="F35" i="37"/>
  <c r="L35" i="37" s="1"/>
  <c r="M35" i="37" s="1"/>
  <c r="T35" i="37"/>
  <c r="U35" i="37" s="1"/>
  <c r="Q33" i="37"/>
  <c r="R33" i="37" s="1"/>
  <c r="O33" i="37"/>
  <c r="BA35" i="36"/>
  <c r="AZ35" i="36"/>
  <c r="AY35" i="36"/>
  <c r="AP35" i="36" s="1"/>
  <c r="N35" i="36" s="1"/>
  <c r="AX35" i="36"/>
  <c r="AW35" i="36"/>
  <c r="AV35" i="36"/>
  <c r="AU35" i="36"/>
  <c r="AT35" i="36"/>
  <c r="AS35" i="36"/>
  <c r="BH33" i="36"/>
  <c r="BG33" i="36"/>
  <c r="BD33" i="36" s="1"/>
  <c r="P33" i="36" s="1"/>
  <c r="E34" i="36"/>
  <c r="H34" i="36" s="1"/>
  <c r="K34" i="36" s="1"/>
  <c r="I34" i="36"/>
  <c r="B36" i="36"/>
  <c r="BF35" i="36"/>
  <c r="BC35" i="36" s="1"/>
  <c r="AR35" i="36"/>
  <c r="AO35" i="36" s="1"/>
  <c r="G35" i="36"/>
  <c r="J35" i="36" s="1"/>
  <c r="F35" i="36"/>
  <c r="L35" i="36" s="1"/>
  <c r="M35" i="36" s="1"/>
  <c r="T35" i="36"/>
  <c r="U35" i="36" s="1"/>
  <c r="Q33" i="36"/>
  <c r="R33" i="36" s="1"/>
  <c r="O33" i="36"/>
  <c r="BA35" i="35"/>
  <c r="AZ35" i="35"/>
  <c r="AY35" i="35"/>
  <c r="AP35" i="35" s="1"/>
  <c r="N35" i="35" s="1"/>
  <c r="AX35" i="35"/>
  <c r="AW35" i="35"/>
  <c r="AV35" i="35"/>
  <c r="AU35" i="35"/>
  <c r="AT35" i="35"/>
  <c r="AS35" i="35"/>
  <c r="BH33" i="35"/>
  <c r="BG33" i="35"/>
  <c r="BD33" i="35" s="1"/>
  <c r="P33" i="35" s="1"/>
  <c r="E34" i="35"/>
  <c r="H34" i="35" s="1"/>
  <c r="K34" i="35" s="1"/>
  <c r="I34" i="35"/>
  <c r="B36" i="35"/>
  <c r="BF35" i="35"/>
  <c r="BC35" i="35" s="1"/>
  <c r="AR35" i="35"/>
  <c r="AO35" i="35" s="1"/>
  <c r="G35" i="35"/>
  <c r="J35" i="35" s="1"/>
  <c r="F35" i="35"/>
  <c r="L35" i="35" s="1"/>
  <c r="M35" i="35" s="1"/>
  <c r="T35" i="35"/>
  <c r="U35" i="35" s="1"/>
  <c r="Q33" i="35"/>
  <c r="R33" i="35" s="1"/>
  <c r="O33" i="35"/>
  <c r="BA35" i="34"/>
  <c r="AZ35" i="34"/>
  <c r="AY35" i="34"/>
  <c r="AP35" i="34" s="1"/>
  <c r="N35" i="34" s="1"/>
  <c r="AX35" i="34"/>
  <c r="AW35" i="34"/>
  <c r="AV35" i="34"/>
  <c r="AU35" i="34"/>
  <c r="AT35" i="34"/>
  <c r="AS35" i="34"/>
  <c r="BH33" i="34"/>
  <c r="BG33" i="34"/>
  <c r="BD33" i="34" s="1"/>
  <c r="P33" i="34" s="1"/>
  <c r="E34" i="34"/>
  <c r="H34" i="34" s="1"/>
  <c r="K34" i="34" s="1"/>
  <c r="I34" i="34"/>
  <c r="B36" i="34"/>
  <c r="BF35" i="34"/>
  <c r="BC35" i="34" s="1"/>
  <c r="AR35" i="34"/>
  <c r="AO35" i="34" s="1"/>
  <c r="G35" i="34"/>
  <c r="J35" i="34" s="1"/>
  <c r="F35" i="34"/>
  <c r="L35" i="34" s="1"/>
  <c r="M35" i="34" s="1"/>
  <c r="T35" i="34"/>
  <c r="U35" i="34" s="1"/>
  <c r="Q33" i="34"/>
  <c r="R33" i="34" s="1"/>
  <c r="O33" i="34"/>
  <c r="BA35" i="33"/>
  <c r="AZ35" i="33"/>
  <c r="AY35" i="33"/>
  <c r="AP35" i="33" s="1"/>
  <c r="N35" i="33" s="1"/>
  <c r="AX35" i="33"/>
  <c r="AW35" i="33"/>
  <c r="AV35" i="33"/>
  <c r="AU35" i="33"/>
  <c r="AT35" i="33"/>
  <c r="AS35" i="33"/>
  <c r="BH33" i="33"/>
  <c r="BG33" i="33"/>
  <c r="BD33" i="33" s="1"/>
  <c r="P33" i="33" s="1"/>
  <c r="E34" i="33"/>
  <c r="H34" i="33" s="1"/>
  <c r="K34" i="33" s="1"/>
  <c r="I34" i="33"/>
  <c r="B36" i="33"/>
  <c r="BF35" i="33"/>
  <c r="BC35" i="33" s="1"/>
  <c r="AR35" i="33"/>
  <c r="AO35" i="33" s="1"/>
  <c r="G35" i="33"/>
  <c r="J35" i="33" s="1"/>
  <c r="F35" i="33"/>
  <c r="L35" i="33" s="1"/>
  <c r="M35" i="33" s="1"/>
  <c r="T35" i="33"/>
  <c r="U35" i="33" s="1"/>
  <c r="Q33" i="33"/>
  <c r="R33" i="33" s="1"/>
  <c r="O33" i="33"/>
  <c r="BA35" i="32"/>
  <c r="AZ35" i="32"/>
  <c r="AY35" i="32"/>
  <c r="AP35" i="32" s="1"/>
  <c r="N35" i="32" s="1"/>
  <c r="AX35" i="32"/>
  <c r="AW35" i="32"/>
  <c r="AV35" i="32"/>
  <c r="AU35" i="32"/>
  <c r="AT35" i="32"/>
  <c r="AS35" i="32"/>
  <c r="BH33" i="32"/>
  <c r="BG33" i="32"/>
  <c r="BD33" i="32" s="1"/>
  <c r="P33" i="32" s="1"/>
  <c r="E34" i="32"/>
  <c r="H34" i="32" s="1"/>
  <c r="K34" i="32" s="1"/>
  <c r="I34" i="32"/>
  <c r="B36" i="32"/>
  <c r="BF35" i="32"/>
  <c r="BC35" i="32" s="1"/>
  <c r="AR35" i="32"/>
  <c r="AO35" i="32" s="1"/>
  <c r="G35" i="32"/>
  <c r="J35" i="32" s="1"/>
  <c r="F35" i="32"/>
  <c r="L35" i="32" s="1"/>
  <c r="M35" i="32" s="1"/>
  <c r="T35" i="32"/>
  <c r="U35" i="32" s="1"/>
  <c r="Q33" i="32"/>
  <c r="R33" i="32" s="1"/>
  <c r="O33" i="32"/>
  <c r="BA36" i="37" l="1"/>
  <c r="AZ36" i="37"/>
  <c r="AY36" i="37"/>
  <c r="AP36" i="37" s="1"/>
  <c r="N36" i="37" s="1"/>
  <c r="AX36" i="37"/>
  <c r="AW36" i="37"/>
  <c r="AV36" i="37"/>
  <c r="AU36" i="37"/>
  <c r="AT36" i="37"/>
  <c r="AS36" i="37"/>
  <c r="BH34" i="37"/>
  <c r="BG34" i="37"/>
  <c r="BD34" i="37" s="1"/>
  <c r="P34" i="37" s="1"/>
  <c r="E35" i="37"/>
  <c r="H35" i="37" s="1"/>
  <c r="K35" i="37" s="1"/>
  <c r="I35" i="37"/>
  <c r="B37" i="37"/>
  <c r="BF36" i="37"/>
  <c r="BC36" i="37" s="1"/>
  <c r="AR36" i="37"/>
  <c r="AO36" i="37" s="1"/>
  <c r="G36" i="37"/>
  <c r="J36" i="37" s="1"/>
  <c r="F36" i="37"/>
  <c r="L36" i="37" s="1"/>
  <c r="M36" i="37" s="1"/>
  <c r="T36" i="37"/>
  <c r="U36" i="37" s="1"/>
  <c r="Q34" i="37"/>
  <c r="R34" i="37" s="1"/>
  <c r="O34" i="37"/>
  <c r="BA36" i="36"/>
  <c r="AZ36" i="36"/>
  <c r="AY36" i="36"/>
  <c r="AP36" i="36" s="1"/>
  <c r="N36" i="36" s="1"/>
  <c r="AX36" i="36"/>
  <c r="AW36" i="36"/>
  <c r="AV36" i="36"/>
  <c r="AU36" i="36"/>
  <c r="AT36" i="36"/>
  <c r="AS36" i="36"/>
  <c r="BH34" i="36"/>
  <c r="BG34" i="36"/>
  <c r="BD34" i="36" s="1"/>
  <c r="P34" i="36" s="1"/>
  <c r="E35" i="36"/>
  <c r="H35" i="36" s="1"/>
  <c r="K35" i="36" s="1"/>
  <c r="I35" i="36"/>
  <c r="B37" i="36"/>
  <c r="BF36" i="36"/>
  <c r="BC36" i="36" s="1"/>
  <c r="AR36" i="36"/>
  <c r="AO36" i="36" s="1"/>
  <c r="G36" i="36"/>
  <c r="J36" i="36" s="1"/>
  <c r="F36" i="36"/>
  <c r="L36" i="36" s="1"/>
  <c r="M36" i="36" s="1"/>
  <c r="T36" i="36"/>
  <c r="U36" i="36" s="1"/>
  <c r="Q34" i="36"/>
  <c r="R34" i="36" s="1"/>
  <c r="O34" i="36"/>
  <c r="BA36" i="35"/>
  <c r="AZ36" i="35"/>
  <c r="AY36" i="35"/>
  <c r="AP36" i="35" s="1"/>
  <c r="N36" i="35" s="1"/>
  <c r="AX36" i="35"/>
  <c r="AW36" i="35"/>
  <c r="AV36" i="35"/>
  <c r="AU36" i="35"/>
  <c r="AT36" i="35"/>
  <c r="AS36" i="35"/>
  <c r="BH34" i="35"/>
  <c r="BG34" i="35"/>
  <c r="BD34" i="35" s="1"/>
  <c r="P34" i="35" s="1"/>
  <c r="E35" i="35"/>
  <c r="H35" i="35" s="1"/>
  <c r="K35" i="35" s="1"/>
  <c r="I35" i="35"/>
  <c r="B37" i="35"/>
  <c r="BF36" i="35"/>
  <c r="BC36" i="35" s="1"/>
  <c r="AR36" i="35"/>
  <c r="AO36" i="35" s="1"/>
  <c r="G36" i="35"/>
  <c r="J36" i="35" s="1"/>
  <c r="F36" i="35"/>
  <c r="L36" i="35" s="1"/>
  <c r="M36" i="35" s="1"/>
  <c r="T36" i="35"/>
  <c r="U36" i="35" s="1"/>
  <c r="Q34" i="35"/>
  <c r="R34" i="35" s="1"/>
  <c r="O34" i="35"/>
  <c r="BA36" i="34"/>
  <c r="AZ36" i="34"/>
  <c r="AY36" i="34"/>
  <c r="AP36" i="34" s="1"/>
  <c r="N36" i="34" s="1"/>
  <c r="AX36" i="34"/>
  <c r="AW36" i="34"/>
  <c r="AV36" i="34"/>
  <c r="AU36" i="34"/>
  <c r="AT36" i="34"/>
  <c r="AS36" i="34"/>
  <c r="BH34" i="34"/>
  <c r="BG34" i="34"/>
  <c r="BD34" i="34" s="1"/>
  <c r="P34" i="34" s="1"/>
  <c r="E35" i="34"/>
  <c r="H35" i="34" s="1"/>
  <c r="K35" i="34" s="1"/>
  <c r="I35" i="34"/>
  <c r="B37" i="34"/>
  <c r="BF36" i="34"/>
  <c r="BC36" i="34" s="1"/>
  <c r="AR36" i="34"/>
  <c r="AO36" i="34" s="1"/>
  <c r="G36" i="34"/>
  <c r="J36" i="34" s="1"/>
  <c r="F36" i="34"/>
  <c r="L36" i="34" s="1"/>
  <c r="M36" i="34" s="1"/>
  <c r="T36" i="34"/>
  <c r="U36" i="34" s="1"/>
  <c r="Q34" i="34"/>
  <c r="R34" i="34" s="1"/>
  <c r="O34" i="34"/>
  <c r="BA36" i="33"/>
  <c r="AZ36" i="33"/>
  <c r="AY36" i="33"/>
  <c r="AP36" i="33" s="1"/>
  <c r="N36" i="33" s="1"/>
  <c r="AX36" i="33"/>
  <c r="AW36" i="33"/>
  <c r="AV36" i="33"/>
  <c r="AU36" i="33"/>
  <c r="AT36" i="33"/>
  <c r="AS36" i="33"/>
  <c r="BH34" i="33"/>
  <c r="BG34" i="33"/>
  <c r="BD34" i="33" s="1"/>
  <c r="P34" i="33" s="1"/>
  <c r="E35" i="33"/>
  <c r="H35" i="33" s="1"/>
  <c r="K35" i="33" s="1"/>
  <c r="I35" i="33"/>
  <c r="B37" i="33"/>
  <c r="BF36" i="33"/>
  <c r="BC36" i="33" s="1"/>
  <c r="AR36" i="33"/>
  <c r="AO36" i="33" s="1"/>
  <c r="G36" i="33"/>
  <c r="J36" i="33" s="1"/>
  <c r="F36" i="33"/>
  <c r="L36" i="33" s="1"/>
  <c r="M36" i="33" s="1"/>
  <c r="T36" i="33"/>
  <c r="U36" i="33" s="1"/>
  <c r="Q34" i="33"/>
  <c r="R34" i="33" s="1"/>
  <c r="O34" i="33"/>
  <c r="BA36" i="32"/>
  <c r="AZ36" i="32"/>
  <c r="AY36" i="32"/>
  <c r="AP36" i="32" s="1"/>
  <c r="N36" i="32" s="1"/>
  <c r="AX36" i="32"/>
  <c r="AW36" i="32"/>
  <c r="AV36" i="32"/>
  <c r="AU36" i="32"/>
  <c r="AT36" i="32"/>
  <c r="AS36" i="32"/>
  <c r="BH34" i="32"/>
  <c r="BG34" i="32"/>
  <c r="BD34" i="32" s="1"/>
  <c r="P34" i="32" s="1"/>
  <c r="E35" i="32"/>
  <c r="H35" i="32" s="1"/>
  <c r="K35" i="32" s="1"/>
  <c r="I35" i="32"/>
  <c r="B37" i="32"/>
  <c r="BF36" i="32"/>
  <c r="BC36" i="32" s="1"/>
  <c r="AR36" i="32"/>
  <c r="AO36" i="32" s="1"/>
  <c r="G36" i="32"/>
  <c r="J36" i="32" s="1"/>
  <c r="F36" i="32"/>
  <c r="L36" i="32" s="1"/>
  <c r="M36" i="32" s="1"/>
  <c r="T36" i="32"/>
  <c r="U36" i="32" s="1"/>
  <c r="Q34" i="32"/>
  <c r="R34" i="32" s="1"/>
  <c r="O34" i="32"/>
  <c r="BA37" i="37" l="1"/>
  <c r="AZ37" i="37"/>
  <c r="AY37" i="37"/>
  <c r="AP37" i="37" s="1"/>
  <c r="N37" i="37" s="1"/>
  <c r="AX37" i="37"/>
  <c r="AW37" i="37"/>
  <c r="AV37" i="37"/>
  <c r="AU37" i="37"/>
  <c r="AT37" i="37"/>
  <c r="AS37" i="37"/>
  <c r="BH35" i="37"/>
  <c r="BG35" i="37"/>
  <c r="BD35" i="37" s="1"/>
  <c r="P35" i="37" s="1"/>
  <c r="E36" i="37"/>
  <c r="H36" i="37" s="1"/>
  <c r="K36" i="37" s="1"/>
  <c r="I36" i="37"/>
  <c r="B38" i="37"/>
  <c r="BF37" i="37"/>
  <c r="BC37" i="37" s="1"/>
  <c r="AR37" i="37"/>
  <c r="AO37" i="37" s="1"/>
  <c r="G37" i="37"/>
  <c r="J37" i="37" s="1"/>
  <c r="F37" i="37"/>
  <c r="L37" i="37" s="1"/>
  <c r="M37" i="37" s="1"/>
  <c r="T37" i="37"/>
  <c r="U37" i="37" s="1"/>
  <c r="Q35" i="37"/>
  <c r="R35" i="37" s="1"/>
  <c r="O35" i="37"/>
  <c r="BA37" i="36"/>
  <c r="AZ37" i="36"/>
  <c r="AY37" i="36"/>
  <c r="AP37" i="36" s="1"/>
  <c r="N37" i="36" s="1"/>
  <c r="AX37" i="36"/>
  <c r="AW37" i="36"/>
  <c r="AV37" i="36"/>
  <c r="AU37" i="36"/>
  <c r="AT37" i="36"/>
  <c r="AS37" i="36"/>
  <c r="BH35" i="36"/>
  <c r="BG35" i="36"/>
  <c r="BD35" i="36" s="1"/>
  <c r="P35" i="36" s="1"/>
  <c r="E36" i="36"/>
  <c r="H36" i="36" s="1"/>
  <c r="K36" i="36" s="1"/>
  <c r="I36" i="36"/>
  <c r="B38" i="36"/>
  <c r="BF37" i="36"/>
  <c r="BC37" i="36" s="1"/>
  <c r="AR37" i="36"/>
  <c r="AO37" i="36" s="1"/>
  <c r="G37" i="36"/>
  <c r="J37" i="36" s="1"/>
  <c r="F37" i="36"/>
  <c r="L37" i="36" s="1"/>
  <c r="M37" i="36" s="1"/>
  <c r="T37" i="36"/>
  <c r="U37" i="36" s="1"/>
  <c r="Q35" i="36"/>
  <c r="R35" i="36" s="1"/>
  <c r="O35" i="36"/>
  <c r="BA37" i="35"/>
  <c r="AZ37" i="35"/>
  <c r="AY37" i="35"/>
  <c r="AP37" i="35" s="1"/>
  <c r="N37" i="35" s="1"/>
  <c r="AX37" i="35"/>
  <c r="AW37" i="35"/>
  <c r="AV37" i="35"/>
  <c r="AU37" i="35"/>
  <c r="AT37" i="35"/>
  <c r="AS37" i="35"/>
  <c r="BH35" i="35"/>
  <c r="BG35" i="35"/>
  <c r="BD35" i="35" s="1"/>
  <c r="P35" i="35" s="1"/>
  <c r="E36" i="35"/>
  <c r="H36" i="35" s="1"/>
  <c r="K36" i="35" s="1"/>
  <c r="I36" i="35"/>
  <c r="B38" i="35"/>
  <c r="BF37" i="35"/>
  <c r="BC37" i="35" s="1"/>
  <c r="AR37" i="35"/>
  <c r="AO37" i="35" s="1"/>
  <c r="G37" i="35"/>
  <c r="J37" i="35" s="1"/>
  <c r="F37" i="35"/>
  <c r="L37" i="35" s="1"/>
  <c r="M37" i="35" s="1"/>
  <c r="T37" i="35"/>
  <c r="U37" i="35" s="1"/>
  <c r="Q35" i="35"/>
  <c r="R35" i="35" s="1"/>
  <c r="O35" i="35"/>
  <c r="BA37" i="34"/>
  <c r="AZ37" i="34"/>
  <c r="AY37" i="34"/>
  <c r="AP37" i="34" s="1"/>
  <c r="N37" i="34" s="1"/>
  <c r="AX37" i="34"/>
  <c r="AW37" i="34"/>
  <c r="AV37" i="34"/>
  <c r="AU37" i="34"/>
  <c r="AT37" i="34"/>
  <c r="AS37" i="34"/>
  <c r="BH35" i="34"/>
  <c r="BG35" i="34"/>
  <c r="BD35" i="34" s="1"/>
  <c r="P35" i="34" s="1"/>
  <c r="E36" i="34"/>
  <c r="H36" i="34" s="1"/>
  <c r="K36" i="34" s="1"/>
  <c r="I36" i="34"/>
  <c r="B38" i="34"/>
  <c r="BF37" i="34"/>
  <c r="BC37" i="34" s="1"/>
  <c r="AR37" i="34"/>
  <c r="AO37" i="34" s="1"/>
  <c r="G37" i="34"/>
  <c r="J37" i="34" s="1"/>
  <c r="F37" i="34"/>
  <c r="L37" i="34" s="1"/>
  <c r="M37" i="34" s="1"/>
  <c r="T37" i="34"/>
  <c r="U37" i="34" s="1"/>
  <c r="Q35" i="34"/>
  <c r="R35" i="34" s="1"/>
  <c r="O35" i="34"/>
  <c r="BA37" i="33"/>
  <c r="AZ37" i="33"/>
  <c r="AY37" i="33"/>
  <c r="AP37" i="33" s="1"/>
  <c r="N37" i="33" s="1"/>
  <c r="AX37" i="33"/>
  <c r="AW37" i="33"/>
  <c r="AV37" i="33"/>
  <c r="AU37" i="33"/>
  <c r="AT37" i="33"/>
  <c r="AS37" i="33"/>
  <c r="BH35" i="33"/>
  <c r="BG35" i="33"/>
  <c r="BD35" i="33" s="1"/>
  <c r="P35" i="33" s="1"/>
  <c r="E36" i="33"/>
  <c r="H36" i="33" s="1"/>
  <c r="K36" i="33" s="1"/>
  <c r="I36" i="33"/>
  <c r="B38" i="33"/>
  <c r="BF37" i="33"/>
  <c r="BC37" i="33" s="1"/>
  <c r="AR37" i="33"/>
  <c r="AO37" i="33" s="1"/>
  <c r="G37" i="33"/>
  <c r="J37" i="33" s="1"/>
  <c r="F37" i="33"/>
  <c r="L37" i="33" s="1"/>
  <c r="M37" i="33" s="1"/>
  <c r="T37" i="33"/>
  <c r="U37" i="33" s="1"/>
  <c r="Q35" i="33"/>
  <c r="R35" i="33" s="1"/>
  <c r="O35" i="33"/>
  <c r="BA37" i="32"/>
  <c r="AZ37" i="32"/>
  <c r="AY37" i="32"/>
  <c r="AP37" i="32" s="1"/>
  <c r="N37" i="32" s="1"/>
  <c r="AX37" i="32"/>
  <c r="AW37" i="32"/>
  <c r="AV37" i="32"/>
  <c r="AU37" i="32"/>
  <c r="AT37" i="32"/>
  <c r="AS37" i="32"/>
  <c r="BH35" i="32"/>
  <c r="BG35" i="32"/>
  <c r="BD35" i="32" s="1"/>
  <c r="P35" i="32" s="1"/>
  <c r="E36" i="32"/>
  <c r="H36" i="32" s="1"/>
  <c r="K36" i="32" s="1"/>
  <c r="I36" i="32"/>
  <c r="B38" i="32"/>
  <c r="BF37" i="32"/>
  <c r="BC37" i="32" s="1"/>
  <c r="AR37" i="32"/>
  <c r="AO37" i="32" s="1"/>
  <c r="G37" i="32"/>
  <c r="J37" i="32" s="1"/>
  <c r="F37" i="32"/>
  <c r="L37" i="32" s="1"/>
  <c r="M37" i="32" s="1"/>
  <c r="T37" i="32"/>
  <c r="U37" i="32" s="1"/>
  <c r="Q35" i="32"/>
  <c r="R35" i="32" s="1"/>
  <c r="O35" i="32"/>
  <c r="BA38" i="37" l="1"/>
  <c r="AZ38" i="37"/>
  <c r="AY38" i="37"/>
  <c r="AP38" i="37" s="1"/>
  <c r="N38" i="37" s="1"/>
  <c r="AX38" i="37"/>
  <c r="AW38" i="37"/>
  <c r="AV38" i="37"/>
  <c r="AU38" i="37"/>
  <c r="AT38" i="37"/>
  <c r="AS38" i="37"/>
  <c r="BH36" i="37"/>
  <c r="BG36" i="37"/>
  <c r="BD36" i="37" s="1"/>
  <c r="P36" i="37" s="1"/>
  <c r="E37" i="37"/>
  <c r="H37" i="37" s="1"/>
  <c r="K37" i="37" s="1"/>
  <c r="I37" i="37"/>
  <c r="B39" i="37"/>
  <c r="BF38" i="37"/>
  <c r="BC38" i="37" s="1"/>
  <c r="AR38" i="37"/>
  <c r="AO38" i="37" s="1"/>
  <c r="G38" i="37"/>
  <c r="J38" i="37" s="1"/>
  <c r="F38" i="37"/>
  <c r="L38" i="37" s="1"/>
  <c r="M38" i="37" s="1"/>
  <c r="T38" i="37"/>
  <c r="U38" i="37" s="1"/>
  <c r="Q36" i="37"/>
  <c r="R36" i="37" s="1"/>
  <c r="O36" i="37"/>
  <c r="BA38" i="36"/>
  <c r="AZ38" i="36"/>
  <c r="AY38" i="36"/>
  <c r="AP38" i="36" s="1"/>
  <c r="N38" i="36" s="1"/>
  <c r="AX38" i="36"/>
  <c r="AW38" i="36"/>
  <c r="AV38" i="36"/>
  <c r="AU38" i="36"/>
  <c r="AT38" i="36"/>
  <c r="AS38" i="36"/>
  <c r="BH36" i="36"/>
  <c r="BG36" i="36"/>
  <c r="BD36" i="36" s="1"/>
  <c r="P36" i="36" s="1"/>
  <c r="E37" i="36"/>
  <c r="H37" i="36" s="1"/>
  <c r="K37" i="36" s="1"/>
  <c r="I37" i="36"/>
  <c r="B39" i="36"/>
  <c r="BF38" i="36"/>
  <c r="BC38" i="36" s="1"/>
  <c r="AR38" i="36"/>
  <c r="AO38" i="36" s="1"/>
  <c r="G38" i="36"/>
  <c r="J38" i="36" s="1"/>
  <c r="F38" i="36"/>
  <c r="L38" i="36" s="1"/>
  <c r="M38" i="36" s="1"/>
  <c r="T38" i="36"/>
  <c r="U38" i="36" s="1"/>
  <c r="Q36" i="36"/>
  <c r="R36" i="36" s="1"/>
  <c r="O36" i="36"/>
  <c r="BA38" i="35"/>
  <c r="AZ38" i="35"/>
  <c r="AY38" i="35"/>
  <c r="AP38" i="35" s="1"/>
  <c r="N38" i="35" s="1"/>
  <c r="AX38" i="35"/>
  <c r="AW38" i="35"/>
  <c r="AV38" i="35"/>
  <c r="AU38" i="35"/>
  <c r="AT38" i="35"/>
  <c r="AS38" i="35"/>
  <c r="BH36" i="35"/>
  <c r="BG36" i="35"/>
  <c r="BD36" i="35" s="1"/>
  <c r="P36" i="35" s="1"/>
  <c r="E37" i="35"/>
  <c r="H37" i="35" s="1"/>
  <c r="K37" i="35" s="1"/>
  <c r="I37" i="35"/>
  <c r="B39" i="35"/>
  <c r="BF38" i="35"/>
  <c r="BC38" i="35" s="1"/>
  <c r="AR38" i="35"/>
  <c r="AO38" i="35" s="1"/>
  <c r="G38" i="35"/>
  <c r="J38" i="35" s="1"/>
  <c r="F38" i="35"/>
  <c r="L38" i="35" s="1"/>
  <c r="M38" i="35" s="1"/>
  <c r="T38" i="35"/>
  <c r="U38" i="35" s="1"/>
  <c r="Q36" i="35"/>
  <c r="R36" i="35" s="1"/>
  <c r="O36" i="35"/>
  <c r="BA38" i="34"/>
  <c r="AZ38" i="34"/>
  <c r="AY38" i="34"/>
  <c r="AP38" i="34" s="1"/>
  <c r="N38" i="34" s="1"/>
  <c r="AX38" i="34"/>
  <c r="AW38" i="34"/>
  <c r="AV38" i="34"/>
  <c r="AU38" i="34"/>
  <c r="AT38" i="34"/>
  <c r="AS38" i="34"/>
  <c r="BH36" i="34"/>
  <c r="BG36" i="34"/>
  <c r="BD36" i="34" s="1"/>
  <c r="P36" i="34" s="1"/>
  <c r="E37" i="34"/>
  <c r="H37" i="34" s="1"/>
  <c r="K37" i="34" s="1"/>
  <c r="I37" i="34"/>
  <c r="B39" i="34"/>
  <c r="BF38" i="34"/>
  <c r="BC38" i="34" s="1"/>
  <c r="AR38" i="34"/>
  <c r="AO38" i="34" s="1"/>
  <c r="G38" i="34"/>
  <c r="J38" i="34" s="1"/>
  <c r="F38" i="34"/>
  <c r="L38" i="34" s="1"/>
  <c r="M38" i="34" s="1"/>
  <c r="T38" i="34"/>
  <c r="U38" i="34" s="1"/>
  <c r="Q36" i="34"/>
  <c r="R36" i="34" s="1"/>
  <c r="O36" i="34"/>
  <c r="BA38" i="33"/>
  <c r="AZ38" i="33"/>
  <c r="AY38" i="33"/>
  <c r="AP38" i="33" s="1"/>
  <c r="N38" i="33" s="1"/>
  <c r="AX38" i="33"/>
  <c r="AW38" i="33"/>
  <c r="AV38" i="33"/>
  <c r="AU38" i="33"/>
  <c r="AT38" i="33"/>
  <c r="AS38" i="33"/>
  <c r="BH36" i="33"/>
  <c r="BG36" i="33"/>
  <c r="BD36" i="33" s="1"/>
  <c r="P36" i="33" s="1"/>
  <c r="E37" i="33"/>
  <c r="H37" i="33" s="1"/>
  <c r="K37" i="33" s="1"/>
  <c r="I37" i="33"/>
  <c r="B39" i="33"/>
  <c r="BF38" i="33"/>
  <c r="BC38" i="33" s="1"/>
  <c r="AR38" i="33"/>
  <c r="AO38" i="33" s="1"/>
  <c r="G38" i="33"/>
  <c r="J38" i="33" s="1"/>
  <c r="F38" i="33"/>
  <c r="L38" i="33" s="1"/>
  <c r="M38" i="33" s="1"/>
  <c r="T38" i="33"/>
  <c r="U38" i="33" s="1"/>
  <c r="Q36" i="33"/>
  <c r="R36" i="33" s="1"/>
  <c r="O36" i="33"/>
  <c r="BA38" i="32"/>
  <c r="AZ38" i="32"/>
  <c r="AY38" i="32"/>
  <c r="AP38" i="32" s="1"/>
  <c r="N38" i="32" s="1"/>
  <c r="AX38" i="32"/>
  <c r="AW38" i="32"/>
  <c r="AV38" i="32"/>
  <c r="AU38" i="32"/>
  <c r="AT38" i="32"/>
  <c r="AS38" i="32"/>
  <c r="BH36" i="32"/>
  <c r="BG36" i="32"/>
  <c r="BD36" i="32" s="1"/>
  <c r="P36" i="32" s="1"/>
  <c r="E37" i="32"/>
  <c r="H37" i="32" s="1"/>
  <c r="K37" i="32" s="1"/>
  <c r="I37" i="32"/>
  <c r="B39" i="32"/>
  <c r="BF38" i="32"/>
  <c r="BC38" i="32" s="1"/>
  <c r="AR38" i="32"/>
  <c r="AO38" i="32" s="1"/>
  <c r="G38" i="32"/>
  <c r="J38" i="32" s="1"/>
  <c r="F38" i="32"/>
  <c r="L38" i="32" s="1"/>
  <c r="M38" i="32" s="1"/>
  <c r="T38" i="32"/>
  <c r="U38" i="32" s="1"/>
  <c r="Q36" i="32"/>
  <c r="R36" i="32" s="1"/>
  <c r="O36" i="32"/>
  <c r="BA39" i="37" l="1"/>
  <c r="AZ39" i="37"/>
  <c r="AY39" i="37"/>
  <c r="AP39" i="37" s="1"/>
  <c r="N39" i="37" s="1"/>
  <c r="AX39" i="37"/>
  <c r="AW39" i="37"/>
  <c r="AV39" i="37"/>
  <c r="AU39" i="37"/>
  <c r="AT39" i="37"/>
  <c r="AS39" i="37"/>
  <c r="BH37" i="37"/>
  <c r="BG37" i="37"/>
  <c r="BD37" i="37" s="1"/>
  <c r="P37" i="37" s="1"/>
  <c r="E38" i="37"/>
  <c r="H38" i="37" s="1"/>
  <c r="K38" i="37" s="1"/>
  <c r="I38" i="37"/>
  <c r="B40" i="37"/>
  <c r="BF39" i="37"/>
  <c r="BC39" i="37" s="1"/>
  <c r="AR39" i="37"/>
  <c r="AO39" i="37" s="1"/>
  <c r="G39" i="37"/>
  <c r="J39" i="37" s="1"/>
  <c r="F39" i="37"/>
  <c r="L39" i="37" s="1"/>
  <c r="M39" i="37" s="1"/>
  <c r="T39" i="37"/>
  <c r="U39" i="37" s="1"/>
  <c r="Q37" i="37"/>
  <c r="R37" i="37" s="1"/>
  <c r="O37" i="37"/>
  <c r="BA39" i="36"/>
  <c r="AZ39" i="36"/>
  <c r="AY39" i="36"/>
  <c r="AP39" i="36" s="1"/>
  <c r="N39" i="36" s="1"/>
  <c r="AX39" i="36"/>
  <c r="AW39" i="36"/>
  <c r="AV39" i="36"/>
  <c r="AU39" i="36"/>
  <c r="AT39" i="36"/>
  <c r="AS39" i="36"/>
  <c r="BH37" i="36"/>
  <c r="BG37" i="36"/>
  <c r="BD37" i="36" s="1"/>
  <c r="P37" i="36" s="1"/>
  <c r="E38" i="36"/>
  <c r="H38" i="36" s="1"/>
  <c r="K38" i="36" s="1"/>
  <c r="I38" i="36"/>
  <c r="B40" i="36"/>
  <c r="BF39" i="36"/>
  <c r="BC39" i="36" s="1"/>
  <c r="AR39" i="36"/>
  <c r="AO39" i="36" s="1"/>
  <c r="G39" i="36"/>
  <c r="J39" i="36" s="1"/>
  <c r="F39" i="36"/>
  <c r="L39" i="36" s="1"/>
  <c r="M39" i="36" s="1"/>
  <c r="T39" i="36"/>
  <c r="U39" i="36" s="1"/>
  <c r="Q37" i="36"/>
  <c r="R37" i="36" s="1"/>
  <c r="O37" i="36"/>
  <c r="BA39" i="35"/>
  <c r="AZ39" i="35"/>
  <c r="AY39" i="35"/>
  <c r="AP39" i="35" s="1"/>
  <c r="N39" i="35" s="1"/>
  <c r="AX39" i="35"/>
  <c r="AW39" i="35"/>
  <c r="AV39" i="35"/>
  <c r="AU39" i="35"/>
  <c r="AT39" i="35"/>
  <c r="AS39" i="35"/>
  <c r="BH37" i="35"/>
  <c r="BG37" i="35"/>
  <c r="BD37" i="35" s="1"/>
  <c r="P37" i="35" s="1"/>
  <c r="E38" i="35"/>
  <c r="H38" i="35" s="1"/>
  <c r="K38" i="35" s="1"/>
  <c r="I38" i="35"/>
  <c r="B40" i="35"/>
  <c r="BF39" i="35"/>
  <c r="BC39" i="35" s="1"/>
  <c r="AR39" i="35"/>
  <c r="AO39" i="35" s="1"/>
  <c r="G39" i="35"/>
  <c r="J39" i="35" s="1"/>
  <c r="F39" i="35"/>
  <c r="L39" i="35" s="1"/>
  <c r="M39" i="35" s="1"/>
  <c r="T39" i="35"/>
  <c r="U39" i="35" s="1"/>
  <c r="Q37" i="35"/>
  <c r="R37" i="35" s="1"/>
  <c r="O37" i="35"/>
  <c r="BA39" i="34"/>
  <c r="AZ39" i="34"/>
  <c r="AY39" i="34"/>
  <c r="AP39" i="34" s="1"/>
  <c r="N39" i="34" s="1"/>
  <c r="AX39" i="34"/>
  <c r="AW39" i="34"/>
  <c r="AV39" i="34"/>
  <c r="AU39" i="34"/>
  <c r="AT39" i="34"/>
  <c r="AS39" i="34"/>
  <c r="BH37" i="34"/>
  <c r="BG37" i="34"/>
  <c r="BD37" i="34" s="1"/>
  <c r="P37" i="34" s="1"/>
  <c r="E38" i="34"/>
  <c r="H38" i="34" s="1"/>
  <c r="K38" i="34" s="1"/>
  <c r="I38" i="34"/>
  <c r="B40" i="34"/>
  <c r="BF39" i="34"/>
  <c r="BC39" i="34" s="1"/>
  <c r="AR39" i="34"/>
  <c r="AO39" i="34" s="1"/>
  <c r="G39" i="34"/>
  <c r="J39" i="34" s="1"/>
  <c r="F39" i="34"/>
  <c r="L39" i="34" s="1"/>
  <c r="M39" i="34" s="1"/>
  <c r="T39" i="34"/>
  <c r="U39" i="34" s="1"/>
  <c r="Q37" i="34"/>
  <c r="R37" i="34" s="1"/>
  <c r="O37" i="34"/>
  <c r="BA39" i="33"/>
  <c r="AZ39" i="33"/>
  <c r="AY39" i="33"/>
  <c r="AP39" i="33" s="1"/>
  <c r="N39" i="33" s="1"/>
  <c r="AX39" i="33"/>
  <c r="AW39" i="33"/>
  <c r="AV39" i="33"/>
  <c r="AU39" i="33"/>
  <c r="AT39" i="33"/>
  <c r="AS39" i="33"/>
  <c r="BH37" i="33"/>
  <c r="BG37" i="33"/>
  <c r="BD37" i="33" s="1"/>
  <c r="P37" i="33" s="1"/>
  <c r="E38" i="33"/>
  <c r="H38" i="33" s="1"/>
  <c r="K38" i="33" s="1"/>
  <c r="I38" i="33"/>
  <c r="B40" i="33"/>
  <c r="BF39" i="33"/>
  <c r="BC39" i="33" s="1"/>
  <c r="AR39" i="33"/>
  <c r="AO39" i="33" s="1"/>
  <c r="G39" i="33"/>
  <c r="J39" i="33" s="1"/>
  <c r="F39" i="33"/>
  <c r="L39" i="33" s="1"/>
  <c r="M39" i="33" s="1"/>
  <c r="T39" i="33"/>
  <c r="U39" i="33" s="1"/>
  <c r="Q37" i="33"/>
  <c r="R37" i="33" s="1"/>
  <c r="O37" i="33"/>
  <c r="BA39" i="32"/>
  <c r="AZ39" i="32"/>
  <c r="AY39" i="32"/>
  <c r="AP39" i="32" s="1"/>
  <c r="N39" i="32" s="1"/>
  <c r="AX39" i="32"/>
  <c r="AW39" i="32"/>
  <c r="AV39" i="32"/>
  <c r="AU39" i="32"/>
  <c r="AT39" i="32"/>
  <c r="AS39" i="32"/>
  <c r="BH37" i="32"/>
  <c r="BG37" i="32"/>
  <c r="BD37" i="32" s="1"/>
  <c r="P37" i="32" s="1"/>
  <c r="E38" i="32"/>
  <c r="H38" i="32" s="1"/>
  <c r="K38" i="32" s="1"/>
  <c r="I38" i="32"/>
  <c r="B40" i="32"/>
  <c r="BF39" i="32"/>
  <c r="BC39" i="32" s="1"/>
  <c r="AR39" i="32"/>
  <c r="AO39" i="32" s="1"/>
  <c r="G39" i="32"/>
  <c r="J39" i="32" s="1"/>
  <c r="F39" i="32"/>
  <c r="L39" i="32" s="1"/>
  <c r="M39" i="32" s="1"/>
  <c r="T39" i="32"/>
  <c r="U39" i="32" s="1"/>
  <c r="Q37" i="32"/>
  <c r="R37" i="32" s="1"/>
  <c r="O37" i="32"/>
  <c r="BA40" i="37" l="1"/>
  <c r="AZ40" i="37"/>
  <c r="AY40" i="37"/>
  <c r="AP40" i="37" s="1"/>
  <c r="N40" i="37" s="1"/>
  <c r="AX40" i="37"/>
  <c r="AW40" i="37"/>
  <c r="AV40" i="37"/>
  <c r="AU40" i="37"/>
  <c r="AT40" i="37"/>
  <c r="AS40" i="37"/>
  <c r="BH38" i="37"/>
  <c r="BG38" i="37"/>
  <c r="BD38" i="37" s="1"/>
  <c r="P38" i="37" s="1"/>
  <c r="E39" i="37"/>
  <c r="H39" i="37" s="1"/>
  <c r="K39" i="37" s="1"/>
  <c r="I39" i="37"/>
  <c r="B41" i="37"/>
  <c r="BF40" i="37"/>
  <c r="BC40" i="37" s="1"/>
  <c r="AR40" i="37"/>
  <c r="AO40" i="37" s="1"/>
  <c r="G40" i="37"/>
  <c r="J40" i="37" s="1"/>
  <c r="F40" i="37"/>
  <c r="L40" i="37" s="1"/>
  <c r="M40" i="37" s="1"/>
  <c r="T40" i="37"/>
  <c r="U40" i="37" s="1"/>
  <c r="Q38" i="37"/>
  <c r="R38" i="37" s="1"/>
  <c r="O38" i="37"/>
  <c r="BA40" i="36"/>
  <c r="AZ40" i="36"/>
  <c r="AY40" i="36"/>
  <c r="AP40" i="36" s="1"/>
  <c r="N40" i="36" s="1"/>
  <c r="AX40" i="36"/>
  <c r="AW40" i="36"/>
  <c r="AV40" i="36"/>
  <c r="AU40" i="36"/>
  <c r="AT40" i="36"/>
  <c r="AS40" i="36"/>
  <c r="BH38" i="36"/>
  <c r="BG38" i="36"/>
  <c r="BD38" i="36" s="1"/>
  <c r="P38" i="36" s="1"/>
  <c r="E39" i="36"/>
  <c r="H39" i="36" s="1"/>
  <c r="K39" i="36" s="1"/>
  <c r="I39" i="36"/>
  <c r="B41" i="36"/>
  <c r="BF40" i="36"/>
  <c r="BC40" i="36" s="1"/>
  <c r="AR40" i="36"/>
  <c r="AO40" i="36" s="1"/>
  <c r="G40" i="36"/>
  <c r="J40" i="36" s="1"/>
  <c r="F40" i="36"/>
  <c r="L40" i="36" s="1"/>
  <c r="M40" i="36" s="1"/>
  <c r="T40" i="36"/>
  <c r="U40" i="36" s="1"/>
  <c r="Q38" i="36"/>
  <c r="R38" i="36" s="1"/>
  <c r="O38" i="36"/>
  <c r="BA40" i="35"/>
  <c r="AZ40" i="35"/>
  <c r="AY40" i="35"/>
  <c r="AP40" i="35" s="1"/>
  <c r="N40" i="35" s="1"/>
  <c r="AX40" i="35"/>
  <c r="AW40" i="35"/>
  <c r="AV40" i="35"/>
  <c r="AU40" i="35"/>
  <c r="AT40" i="35"/>
  <c r="AS40" i="35"/>
  <c r="BH38" i="35"/>
  <c r="BG38" i="35"/>
  <c r="BD38" i="35" s="1"/>
  <c r="P38" i="35" s="1"/>
  <c r="E39" i="35"/>
  <c r="H39" i="35" s="1"/>
  <c r="K39" i="35" s="1"/>
  <c r="I39" i="35"/>
  <c r="B41" i="35"/>
  <c r="BF40" i="35"/>
  <c r="BC40" i="35" s="1"/>
  <c r="AR40" i="35"/>
  <c r="AO40" i="35" s="1"/>
  <c r="G40" i="35"/>
  <c r="J40" i="35" s="1"/>
  <c r="F40" i="35"/>
  <c r="L40" i="35" s="1"/>
  <c r="M40" i="35" s="1"/>
  <c r="T40" i="35"/>
  <c r="U40" i="35" s="1"/>
  <c r="Q38" i="35"/>
  <c r="R38" i="35" s="1"/>
  <c r="O38" i="35"/>
  <c r="BA40" i="34"/>
  <c r="AZ40" i="34"/>
  <c r="AY40" i="34"/>
  <c r="AP40" i="34" s="1"/>
  <c r="N40" i="34" s="1"/>
  <c r="AX40" i="34"/>
  <c r="AW40" i="34"/>
  <c r="AV40" i="34"/>
  <c r="AU40" i="34"/>
  <c r="AT40" i="34"/>
  <c r="AS40" i="34"/>
  <c r="BH38" i="34"/>
  <c r="BG38" i="34"/>
  <c r="BD38" i="34" s="1"/>
  <c r="P38" i="34" s="1"/>
  <c r="E39" i="34"/>
  <c r="H39" i="34" s="1"/>
  <c r="K39" i="34" s="1"/>
  <c r="I39" i="34"/>
  <c r="B41" i="34"/>
  <c r="BF40" i="34"/>
  <c r="BC40" i="34" s="1"/>
  <c r="AR40" i="34"/>
  <c r="AO40" i="34" s="1"/>
  <c r="G40" i="34"/>
  <c r="J40" i="34" s="1"/>
  <c r="F40" i="34"/>
  <c r="L40" i="34" s="1"/>
  <c r="M40" i="34" s="1"/>
  <c r="T40" i="34"/>
  <c r="U40" i="34" s="1"/>
  <c r="Q38" i="34"/>
  <c r="R38" i="34" s="1"/>
  <c r="O38" i="34"/>
  <c r="BA40" i="33"/>
  <c r="AZ40" i="33"/>
  <c r="AY40" i="33"/>
  <c r="AP40" i="33" s="1"/>
  <c r="N40" i="33" s="1"/>
  <c r="AX40" i="33"/>
  <c r="AW40" i="33"/>
  <c r="AV40" i="33"/>
  <c r="AU40" i="33"/>
  <c r="AT40" i="33"/>
  <c r="AS40" i="33"/>
  <c r="BH38" i="33"/>
  <c r="BG38" i="33"/>
  <c r="BD38" i="33" s="1"/>
  <c r="P38" i="33" s="1"/>
  <c r="E39" i="33"/>
  <c r="H39" i="33" s="1"/>
  <c r="K39" i="33" s="1"/>
  <c r="I39" i="33"/>
  <c r="B41" i="33"/>
  <c r="BF40" i="33"/>
  <c r="BC40" i="33" s="1"/>
  <c r="AR40" i="33"/>
  <c r="AO40" i="33" s="1"/>
  <c r="G40" i="33"/>
  <c r="J40" i="33" s="1"/>
  <c r="F40" i="33"/>
  <c r="L40" i="33" s="1"/>
  <c r="M40" i="33" s="1"/>
  <c r="T40" i="33"/>
  <c r="U40" i="33" s="1"/>
  <c r="Q38" i="33"/>
  <c r="R38" i="33" s="1"/>
  <c r="O38" i="33"/>
  <c r="BA40" i="32"/>
  <c r="AZ40" i="32"/>
  <c r="AY40" i="32"/>
  <c r="AP40" i="32" s="1"/>
  <c r="N40" i="32" s="1"/>
  <c r="AX40" i="32"/>
  <c r="AW40" i="32"/>
  <c r="AV40" i="32"/>
  <c r="AU40" i="32"/>
  <c r="AT40" i="32"/>
  <c r="AS40" i="32"/>
  <c r="BH38" i="32"/>
  <c r="BG38" i="32"/>
  <c r="BD38" i="32" s="1"/>
  <c r="P38" i="32" s="1"/>
  <c r="E39" i="32"/>
  <c r="H39" i="32" s="1"/>
  <c r="K39" i="32" s="1"/>
  <c r="I39" i="32"/>
  <c r="B41" i="32"/>
  <c r="BF40" i="32"/>
  <c r="BC40" i="32" s="1"/>
  <c r="AR40" i="32"/>
  <c r="AO40" i="32" s="1"/>
  <c r="G40" i="32"/>
  <c r="J40" i="32" s="1"/>
  <c r="F40" i="32"/>
  <c r="L40" i="32" s="1"/>
  <c r="M40" i="32" s="1"/>
  <c r="T40" i="32"/>
  <c r="U40" i="32" s="1"/>
  <c r="Q38" i="32"/>
  <c r="R38" i="32" s="1"/>
  <c r="O38" i="32"/>
  <c r="BA41" i="37" l="1"/>
  <c r="AZ41" i="37"/>
  <c r="AY41" i="37"/>
  <c r="AP41" i="37" s="1"/>
  <c r="N41" i="37" s="1"/>
  <c r="AX41" i="37"/>
  <c r="AW41" i="37"/>
  <c r="AV41" i="37"/>
  <c r="AU41" i="37"/>
  <c r="AT41" i="37"/>
  <c r="AS41" i="37"/>
  <c r="BH39" i="37"/>
  <c r="BG39" i="37"/>
  <c r="BD39" i="37" s="1"/>
  <c r="P39" i="37" s="1"/>
  <c r="E40" i="37"/>
  <c r="H40" i="37" s="1"/>
  <c r="K40" i="37" s="1"/>
  <c r="I40" i="37"/>
  <c r="B42" i="37"/>
  <c r="BF41" i="37"/>
  <c r="BC41" i="37" s="1"/>
  <c r="AR41" i="37"/>
  <c r="AO41" i="37" s="1"/>
  <c r="G41" i="37"/>
  <c r="J41" i="37" s="1"/>
  <c r="F41" i="37"/>
  <c r="L41" i="37" s="1"/>
  <c r="M41" i="37" s="1"/>
  <c r="T41" i="37"/>
  <c r="U41" i="37" s="1"/>
  <c r="Q39" i="37"/>
  <c r="R39" i="37" s="1"/>
  <c r="O39" i="37"/>
  <c r="BA41" i="36"/>
  <c r="AZ41" i="36"/>
  <c r="AY41" i="36"/>
  <c r="AP41" i="36" s="1"/>
  <c r="N41" i="36" s="1"/>
  <c r="AX41" i="36"/>
  <c r="AW41" i="36"/>
  <c r="AV41" i="36"/>
  <c r="AU41" i="36"/>
  <c r="AT41" i="36"/>
  <c r="AS41" i="36"/>
  <c r="BH39" i="36"/>
  <c r="BG39" i="36"/>
  <c r="BD39" i="36" s="1"/>
  <c r="P39" i="36" s="1"/>
  <c r="E40" i="36"/>
  <c r="H40" i="36" s="1"/>
  <c r="K40" i="36" s="1"/>
  <c r="I40" i="36"/>
  <c r="B42" i="36"/>
  <c r="BF41" i="36"/>
  <c r="BC41" i="36" s="1"/>
  <c r="AR41" i="36"/>
  <c r="AO41" i="36" s="1"/>
  <c r="G41" i="36"/>
  <c r="J41" i="36" s="1"/>
  <c r="F41" i="36"/>
  <c r="L41" i="36" s="1"/>
  <c r="M41" i="36" s="1"/>
  <c r="T41" i="36"/>
  <c r="U41" i="36" s="1"/>
  <c r="Q39" i="36"/>
  <c r="R39" i="36" s="1"/>
  <c r="O39" i="36"/>
  <c r="BA41" i="35"/>
  <c r="AZ41" i="35"/>
  <c r="AY41" i="35"/>
  <c r="AP41" i="35" s="1"/>
  <c r="N41" i="35" s="1"/>
  <c r="AX41" i="35"/>
  <c r="AW41" i="35"/>
  <c r="AV41" i="35"/>
  <c r="AU41" i="35"/>
  <c r="AT41" i="35"/>
  <c r="AS41" i="35"/>
  <c r="BH39" i="35"/>
  <c r="BG39" i="35"/>
  <c r="BD39" i="35" s="1"/>
  <c r="P39" i="35" s="1"/>
  <c r="E40" i="35"/>
  <c r="H40" i="35" s="1"/>
  <c r="K40" i="35" s="1"/>
  <c r="I40" i="35"/>
  <c r="B42" i="35"/>
  <c r="BF41" i="35"/>
  <c r="BC41" i="35" s="1"/>
  <c r="AR41" i="35"/>
  <c r="AO41" i="35" s="1"/>
  <c r="G41" i="35"/>
  <c r="J41" i="35" s="1"/>
  <c r="F41" i="35"/>
  <c r="L41" i="35" s="1"/>
  <c r="M41" i="35" s="1"/>
  <c r="T41" i="35"/>
  <c r="U41" i="35" s="1"/>
  <c r="Q39" i="35"/>
  <c r="R39" i="35" s="1"/>
  <c r="O39" i="35"/>
  <c r="BA41" i="34"/>
  <c r="AZ41" i="34"/>
  <c r="AY41" i="34"/>
  <c r="AP41" i="34" s="1"/>
  <c r="N41" i="34" s="1"/>
  <c r="AX41" i="34"/>
  <c r="AW41" i="34"/>
  <c r="AV41" i="34"/>
  <c r="AU41" i="34"/>
  <c r="AT41" i="34"/>
  <c r="AS41" i="34"/>
  <c r="BH39" i="34"/>
  <c r="BG39" i="34"/>
  <c r="BD39" i="34" s="1"/>
  <c r="P39" i="34" s="1"/>
  <c r="E40" i="34"/>
  <c r="H40" i="34" s="1"/>
  <c r="K40" i="34" s="1"/>
  <c r="I40" i="34"/>
  <c r="B42" i="34"/>
  <c r="BF41" i="34"/>
  <c r="BC41" i="34" s="1"/>
  <c r="AR41" i="34"/>
  <c r="AO41" i="34" s="1"/>
  <c r="G41" i="34"/>
  <c r="J41" i="34" s="1"/>
  <c r="F41" i="34"/>
  <c r="L41" i="34" s="1"/>
  <c r="M41" i="34" s="1"/>
  <c r="T41" i="34"/>
  <c r="U41" i="34" s="1"/>
  <c r="Q39" i="34"/>
  <c r="R39" i="34" s="1"/>
  <c r="O39" i="34"/>
  <c r="BA41" i="33"/>
  <c r="AZ41" i="33"/>
  <c r="AY41" i="33"/>
  <c r="AP41" i="33" s="1"/>
  <c r="N41" i="33" s="1"/>
  <c r="AX41" i="33"/>
  <c r="AW41" i="33"/>
  <c r="AV41" i="33"/>
  <c r="AU41" i="33"/>
  <c r="AT41" i="33"/>
  <c r="AS41" i="33"/>
  <c r="BH39" i="33"/>
  <c r="BG39" i="33"/>
  <c r="BD39" i="33" s="1"/>
  <c r="P39" i="33" s="1"/>
  <c r="E40" i="33"/>
  <c r="H40" i="33" s="1"/>
  <c r="K40" i="33" s="1"/>
  <c r="I40" i="33"/>
  <c r="B42" i="33"/>
  <c r="BF41" i="33"/>
  <c r="BC41" i="33" s="1"/>
  <c r="AR41" i="33"/>
  <c r="AO41" i="33" s="1"/>
  <c r="G41" i="33"/>
  <c r="J41" i="33" s="1"/>
  <c r="F41" i="33"/>
  <c r="L41" i="33" s="1"/>
  <c r="M41" i="33" s="1"/>
  <c r="T41" i="33"/>
  <c r="U41" i="33" s="1"/>
  <c r="Q39" i="33"/>
  <c r="R39" i="33" s="1"/>
  <c r="O39" i="33"/>
  <c r="BA41" i="32"/>
  <c r="AZ41" i="32"/>
  <c r="AY41" i="32"/>
  <c r="AP41" i="32" s="1"/>
  <c r="N41" i="32" s="1"/>
  <c r="AX41" i="32"/>
  <c r="AW41" i="32"/>
  <c r="AV41" i="32"/>
  <c r="AU41" i="32"/>
  <c r="AT41" i="32"/>
  <c r="AS41" i="32"/>
  <c r="BH39" i="32"/>
  <c r="BG39" i="32"/>
  <c r="BD39" i="32" s="1"/>
  <c r="P39" i="32" s="1"/>
  <c r="E40" i="32"/>
  <c r="H40" i="32" s="1"/>
  <c r="K40" i="32" s="1"/>
  <c r="I40" i="32"/>
  <c r="B42" i="32"/>
  <c r="BF41" i="32"/>
  <c r="BC41" i="32" s="1"/>
  <c r="AR41" i="32"/>
  <c r="AO41" i="32" s="1"/>
  <c r="G41" i="32"/>
  <c r="J41" i="32" s="1"/>
  <c r="F41" i="32"/>
  <c r="L41" i="32" s="1"/>
  <c r="M41" i="32" s="1"/>
  <c r="T41" i="32"/>
  <c r="U41" i="32" s="1"/>
  <c r="Q39" i="32"/>
  <c r="R39" i="32" s="1"/>
  <c r="O39" i="32"/>
  <c r="BA42" i="37" l="1"/>
  <c r="AZ42" i="37"/>
  <c r="AY42" i="37"/>
  <c r="AP42" i="37" s="1"/>
  <c r="N42" i="37" s="1"/>
  <c r="AX42" i="37"/>
  <c r="AW42" i="37"/>
  <c r="AV42" i="37"/>
  <c r="AU42" i="37"/>
  <c r="AT42" i="37"/>
  <c r="AS42" i="37"/>
  <c r="BH40" i="37"/>
  <c r="BG40" i="37"/>
  <c r="BD40" i="37" s="1"/>
  <c r="P40" i="37" s="1"/>
  <c r="E41" i="37"/>
  <c r="H41" i="37" s="1"/>
  <c r="K41" i="37" s="1"/>
  <c r="I41" i="37"/>
  <c r="B43" i="37"/>
  <c r="BF42" i="37"/>
  <c r="BC42" i="37" s="1"/>
  <c r="AR42" i="37"/>
  <c r="AO42" i="37" s="1"/>
  <c r="G42" i="37"/>
  <c r="J42" i="37" s="1"/>
  <c r="F42" i="37"/>
  <c r="L42" i="37" s="1"/>
  <c r="M42" i="37" s="1"/>
  <c r="T42" i="37"/>
  <c r="U42" i="37" s="1"/>
  <c r="Q40" i="37"/>
  <c r="R40" i="37" s="1"/>
  <c r="O40" i="37"/>
  <c r="BA42" i="36"/>
  <c r="AZ42" i="36"/>
  <c r="AY42" i="36"/>
  <c r="AP42" i="36" s="1"/>
  <c r="N42" i="36" s="1"/>
  <c r="AX42" i="36"/>
  <c r="AW42" i="36"/>
  <c r="AV42" i="36"/>
  <c r="AU42" i="36"/>
  <c r="AT42" i="36"/>
  <c r="AS42" i="36"/>
  <c r="BH40" i="36"/>
  <c r="BG40" i="36"/>
  <c r="BD40" i="36" s="1"/>
  <c r="P40" i="36" s="1"/>
  <c r="E41" i="36"/>
  <c r="H41" i="36" s="1"/>
  <c r="K41" i="36" s="1"/>
  <c r="I41" i="36"/>
  <c r="B43" i="36"/>
  <c r="BF42" i="36"/>
  <c r="BC42" i="36" s="1"/>
  <c r="AR42" i="36"/>
  <c r="AO42" i="36" s="1"/>
  <c r="G42" i="36"/>
  <c r="J42" i="36" s="1"/>
  <c r="F42" i="36"/>
  <c r="L42" i="36" s="1"/>
  <c r="M42" i="36" s="1"/>
  <c r="T42" i="36"/>
  <c r="U42" i="36" s="1"/>
  <c r="Q40" i="36"/>
  <c r="R40" i="36" s="1"/>
  <c r="O40" i="36"/>
  <c r="BA42" i="35"/>
  <c r="AZ42" i="35"/>
  <c r="AY42" i="35"/>
  <c r="AP42" i="35" s="1"/>
  <c r="N42" i="35" s="1"/>
  <c r="AX42" i="35"/>
  <c r="AW42" i="35"/>
  <c r="AV42" i="35"/>
  <c r="AU42" i="35"/>
  <c r="AT42" i="35"/>
  <c r="AS42" i="35"/>
  <c r="BH40" i="35"/>
  <c r="BG40" i="35"/>
  <c r="BD40" i="35" s="1"/>
  <c r="P40" i="35" s="1"/>
  <c r="E41" i="35"/>
  <c r="H41" i="35" s="1"/>
  <c r="K41" i="35" s="1"/>
  <c r="I41" i="35"/>
  <c r="B43" i="35"/>
  <c r="BF42" i="35"/>
  <c r="BC42" i="35" s="1"/>
  <c r="AR42" i="35"/>
  <c r="AO42" i="35" s="1"/>
  <c r="G42" i="35"/>
  <c r="J42" i="35" s="1"/>
  <c r="F42" i="35"/>
  <c r="L42" i="35" s="1"/>
  <c r="M42" i="35" s="1"/>
  <c r="T42" i="35"/>
  <c r="U42" i="35" s="1"/>
  <c r="Q40" i="35"/>
  <c r="R40" i="35" s="1"/>
  <c r="O40" i="35"/>
  <c r="BA42" i="34"/>
  <c r="AZ42" i="34"/>
  <c r="AY42" i="34"/>
  <c r="AP42" i="34" s="1"/>
  <c r="N42" i="34" s="1"/>
  <c r="AX42" i="34"/>
  <c r="AW42" i="34"/>
  <c r="AV42" i="34"/>
  <c r="AU42" i="34"/>
  <c r="AT42" i="34"/>
  <c r="AS42" i="34"/>
  <c r="BH40" i="34"/>
  <c r="BG40" i="34"/>
  <c r="BD40" i="34" s="1"/>
  <c r="P40" i="34" s="1"/>
  <c r="E41" i="34"/>
  <c r="H41" i="34" s="1"/>
  <c r="K41" i="34" s="1"/>
  <c r="I41" i="34"/>
  <c r="B43" i="34"/>
  <c r="BF42" i="34"/>
  <c r="BC42" i="34" s="1"/>
  <c r="AR42" i="34"/>
  <c r="AO42" i="34" s="1"/>
  <c r="G42" i="34"/>
  <c r="J42" i="34" s="1"/>
  <c r="F42" i="34"/>
  <c r="L42" i="34" s="1"/>
  <c r="M42" i="34" s="1"/>
  <c r="T42" i="34"/>
  <c r="U42" i="34" s="1"/>
  <c r="Q40" i="34"/>
  <c r="R40" i="34" s="1"/>
  <c r="O40" i="34"/>
  <c r="BA42" i="33"/>
  <c r="AZ42" i="33"/>
  <c r="AY42" i="33"/>
  <c r="AP42" i="33" s="1"/>
  <c r="N42" i="33" s="1"/>
  <c r="AX42" i="33"/>
  <c r="AW42" i="33"/>
  <c r="AV42" i="33"/>
  <c r="AU42" i="33"/>
  <c r="AT42" i="33"/>
  <c r="AS42" i="33"/>
  <c r="BH40" i="33"/>
  <c r="BG40" i="33"/>
  <c r="BD40" i="33" s="1"/>
  <c r="P40" i="33" s="1"/>
  <c r="E41" i="33"/>
  <c r="H41" i="33" s="1"/>
  <c r="K41" i="33" s="1"/>
  <c r="I41" i="33"/>
  <c r="B43" i="33"/>
  <c r="BF42" i="33"/>
  <c r="BC42" i="33" s="1"/>
  <c r="AR42" i="33"/>
  <c r="AO42" i="33" s="1"/>
  <c r="G42" i="33"/>
  <c r="J42" i="33" s="1"/>
  <c r="F42" i="33"/>
  <c r="L42" i="33" s="1"/>
  <c r="M42" i="33" s="1"/>
  <c r="T42" i="33"/>
  <c r="U42" i="33" s="1"/>
  <c r="Q40" i="33"/>
  <c r="R40" i="33" s="1"/>
  <c r="O40" i="33"/>
  <c r="BA42" i="32"/>
  <c r="AZ42" i="32"/>
  <c r="AY42" i="32"/>
  <c r="AP42" i="32" s="1"/>
  <c r="N42" i="32" s="1"/>
  <c r="AX42" i="32"/>
  <c r="AW42" i="32"/>
  <c r="AV42" i="32"/>
  <c r="AU42" i="32"/>
  <c r="AT42" i="32"/>
  <c r="AS42" i="32"/>
  <c r="BH40" i="32"/>
  <c r="BG40" i="32"/>
  <c r="BD40" i="32" s="1"/>
  <c r="P40" i="32" s="1"/>
  <c r="E41" i="32"/>
  <c r="H41" i="32" s="1"/>
  <c r="K41" i="32" s="1"/>
  <c r="I41" i="32"/>
  <c r="B43" i="32"/>
  <c r="BF42" i="32"/>
  <c r="BC42" i="32" s="1"/>
  <c r="AR42" i="32"/>
  <c r="AO42" i="32" s="1"/>
  <c r="G42" i="32"/>
  <c r="J42" i="32" s="1"/>
  <c r="F42" i="32"/>
  <c r="L42" i="32" s="1"/>
  <c r="M42" i="32" s="1"/>
  <c r="T42" i="32"/>
  <c r="U42" i="32" s="1"/>
  <c r="Q40" i="32"/>
  <c r="R40" i="32" s="1"/>
  <c r="O40" i="32"/>
  <c r="BA43" i="37" l="1"/>
  <c r="AZ43" i="37"/>
  <c r="AY43" i="37"/>
  <c r="AP43" i="37" s="1"/>
  <c r="N43" i="37" s="1"/>
  <c r="AX43" i="37"/>
  <c r="AW43" i="37"/>
  <c r="AV43" i="37"/>
  <c r="AU43" i="37"/>
  <c r="AT43" i="37"/>
  <c r="AS43" i="37"/>
  <c r="BH41" i="37"/>
  <c r="BG41" i="37"/>
  <c r="BD41" i="37" s="1"/>
  <c r="P41" i="37" s="1"/>
  <c r="E42" i="37"/>
  <c r="H42" i="37" s="1"/>
  <c r="K42" i="37" s="1"/>
  <c r="I42" i="37"/>
  <c r="B44" i="37"/>
  <c r="BF43" i="37"/>
  <c r="BC43" i="37" s="1"/>
  <c r="AR43" i="37"/>
  <c r="AO43" i="37" s="1"/>
  <c r="G43" i="37"/>
  <c r="J43" i="37" s="1"/>
  <c r="F43" i="37"/>
  <c r="L43" i="37" s="1"/>
  <c r="M43" i="37" s="1"/>
  <c r="T43" i="37"/>
  <c r="U43" i="37" s="1"/>
  <c r="Q41" i="37"/>
  <c r="R41" i="37" s="1"/>
  <c r="O41" i="37"/>
  <c r="BA43" i="36"/>
  <c r="AZ43" i="36"/>
  <c r="AY43" i="36"/>
  <c r="AP43" i="36" s="1"/>
  <c r="N43" i="36" s="1"/>
  <c r="AX43" i="36"/>
  <c r="AW43" i="36"/>
  <c r="AV43" i="36"/>
  <c r="AU43" i="36"/>
  <c r="AT43" i="36"/>
  <c r="AS43" i="36"/>
  <c r="BH41" i="36"/>
  <c r="BG41" i="36"/>
  <c r="BD41" i="36" s="1"/>
  <c r="P41" i="36" s="1"/>
  <c r="E42" i="36"/>
  <c r="H42" i="36" s="1"/>
  <c r="K42" i="36" s="1"/>
  <c r="I42" i="36"/>
  <c r="B44" i="36"/>
  <c r="BF43" i="36"/>
  <c r="BC43" i="36" s="1"/>
  <c r="AR43" i="36"/>
  <c r="AO43" i="36" s="1"/>
  <c r="G43" i="36"/>
  <c r="J43" i="36" s="1"/>
  <c r="F43" i="36"/>
  <c r="L43" i="36" s="1"/>
  <c r="M43" i="36" s="1"/>
  <c r="T43" i="36"/>
  <c r="U43" i="36" s="1"/>
  <c r="Q41" i="36"/>
  <c r="R41" i="36" s="1"/>
  <c r="O41" i="36"/>
  <c r="BA43" i="35"/>
  <c r="AZ43" i="35"/>
  <c r="AY43" i="35"/>
  <c r="AP43" i="35" s="1"/>
  <c r="N43" i="35" s="1"/>
  <c r="AX43" i="35"/>
  <c r="AW43" i="35"/>
  <c r="AV43" i="35"/>
  <c r="AU43" i="35"/>
  <c r="AT43" i="35"/>
  <c r="AS43" i="35"/>
  <c r="BH41" i="35"/>
  <c r="BG41" i="35"/>
  <c r="BD41" i="35" s="1"/>
  <c r="P41" i="35" s="1"/>
  <c r="E42" i="35"/>
  <c r="H42" i="35" s="1"/>
  <c r="K42" i="35" s="1"/>
  <c r="I42" i="35"/>
  <c r="B44" i="35"/>
  <c r="BF43" i="35"/>
  <c r="BC43" i="35" s="1"/>
  <c r="AR43" i="35"/>
  <c r="AO43" i="35" s="1"/>
  <c r="G43" i="35"/>
  <c r="J43" i="35" s="1"/>
  <c r="F43" i="35"/>
  <c r="L43" i="35" s="1"/>
  <c r="M43" i="35" s="1"/>
  <c r="T43" i="35"/>
  <c r="U43" i="35" s="1"/>
  <c r="Q41" i="35"/>
  <c r="R41" i="35" s="1"/>
  <c r="O41" i="35"/>
  <c r="BA43" i="34"/>
  <c r="AZ43" i="34"/>
  <c r="AY43" i="34"/>
  <c r="AP43" i="34" s="1"/>
  <c r="N43" i="34" s="1"/>
  <c r="AX43" i="34"/>
  <c r="AW43" i="34"/>
  <c r="AV43" i="34"/>
  <c r="AU43" i="34"/>
  <c r="AT43" i="34"/>
  <c r="AS43" i="34"/>
  <c r="BH41" i="34"/>
  <c r="BG41" i="34"/>
  <c r="BD41" i="34" s="1"/>
  <c r="P41" i="34" s="1"/>
  <c r="E42" i="34"/>
  <c r="H42" i="34" s="1"/>
  <c r="K42" i="34" s="1"/>
  <c r="I42" i="34"/>
  <c r="B44" i="34"/>
  <c r="BF43" i="34"/>
  <c r="BC43" i="34" s="1"/>
  <c r="AR43" i="34"/>
  <c r="AO43" i="34" s="1"/>
  <c r="G43" i="34"/>
  <c r="J43" i="34" s="1"/>
  <c r="F43" i="34"/>
  <c r="L43" i="34" s="1"/>
  <c r="M43" i="34" s="1"/>
  <c r="T43" i="34"/>
  <c r="U43" i="34" s="1"/>
  <c r="Q41" i="34"/>
  <c r="R41" i="34" s="1"/>
  <c r="O41" i="34"/>
  <c r="BA43" i="33"/>
  <c r="AZ43" i="33"/>
  <c r="AY43" i="33"/>
  <c r="AP43" i="33" s="1"/>
  <c r="N43" i="33" s="1"/>
  <c r="AX43" i="33"/>
  <c r="AW43" i="33"/>
  <c r="AV43" i="33"/>
  <c r="AU43" i="33"/>
  <c r="AT43" i="33"/>
  <c r="AS43" i="33"/>
  <c r="BH41" i="33"/>
  <c r="BG41" i="33"/>
  <c r="BD41" i="33" s="1"/>
  <c r="P41" i="33" s="1"/>
  <c r="E42" i="33"/>
  <c r="H42" i="33" s="1"/>
  <c r="K42" i="33" s="1"/>
  <c r="I42" i="33"/>
  <c r="B44" i="33"/>
  <c r="BF43" i="33"/>
  <c r="BC43" i="33" s="1"/>
  <c r="AR43" i="33"/>
  <c r="AO43" i="33" s="1"/>
  <c r="G43" i="33"/>
  <c r="J43" i="33" s="1"/>
  <c r="F43" i="33"/>
  <c r="L43" i="33" s="1"/>
  <c r="M43" i="33" s="1"/>
  <c r="T43" i="33"/>
  <c r="U43" i="33" s="1"/>
  <c r="Q41" i="33"/>
  <c r="R41" i="33" s="1"/>
  <c r="O41" i="33"/>
  <c r="BA43" i="32"/>
  <c r="AZ43" i="32"/>
  <c r="AY43" i="32"/>
  <c r="AP43" i="32" s="1"/>
  <c r="N43" i="32" s="1"/>
  <c r="AX43" i="32"/>
  <c r="AW43" i="32"/>
  <c r="AV43" i="32"/>
  <c r="AU43" i="32"/>
  <c r="AT43" i="32"/>
  <c r="AS43" i="32"/>
  <c r="BH41" i="32"/>
  <c r="BG41" i="32"/>
  <c r="BD41" i="32" s="1"/>
  <c r="P41" i="32" s="1"/>
  <c r="E42" i="32"/>
  <c r="H42" i="32" s="1"/>
  <c r="K42" i="32" s="1"/>
  <c r="I42" i="32"/>
  <c r="B44" i="32"/>
  <c r="BF43" i="32"/>
  <c r="BC43" i="32" s="1"/>
  <c r="AR43" i="32"/>
  <c r="AO43" i="32" s="1"/>
  <c r="G43" i="32"/>
  <c r="J43" i="32" s="1"/>
  <c r="F43" i="32"/>
  <c r="L43" i="32" s="1"/>
  <c r="M43" i="32" s="1"/>
  <c r="T43" i="32"/>
  <c r="U43" i="32" s="1"/>
  <c r="Q41" i="32"/>
  <c r="R41" i="32" s="1"/>
  <c r="O41" i="32"/>
  <c r="BA44" i="37" l="1"/>
  <c r="AZ44" i="37"/>
  <c r="AY44" i="37"/>
  <c r="AP44" i="37" s="1"/>
  <c r="N44" i="37" s="1"/>
  <c r="AX44" i="37"/>
  <c r="AW44" i="37"/>
  <c r="AV44" i="37"/>
  <c r="AU44" i="37"/>
  <c r="AT44" i="37"/>
  <c r="AS44" i="37"/>
  <c r="BH42" i="37"/>
  <c r="BG42" i="37"/>
  <c r="BD42" i="37" s="1"/>
  <c r="P42" i="37" s="1"/>
  <c r="E43" i="37"/>
  <c r="H43" i="37" s="1"/>
  <c r="K43" i="37" s="1"/>
  <c r="I43" i="37"/>
  <c r="B45" i="37"/>
  <c r="BF44" i="37"/>
  <c r="BC44" i="37" s="1"/>
  <c r="AR44" i="37"/>
  <c r="AO44" i="37" s="1"/>
  <c r="G44" i="37"/>
  <c r="J44" i="37" s="1"/>
  <c r="F44" i="37"/>
  <c r="L44" i="37" s="1"/>
  <c r="M44" i="37" s="1"/>
  <c r="T44" i="37"/>
  <c r="U44" i="37" s="1"/>
  <c r="Q42" i="37"/>
  <c r="R42" i="37" s="1"/>
  <c r="O42" i="37"/>
  <c r="BA44" i="36"/>
  <c r="AZ44" i="36"/>
  <c r="AY44" i="36"/>
  <c r="AP44" i="36" s="1"/>
  <c r="N44" i="36" s="1"/>
  <c r="AX44" i="36"/>
  <c r="AW44" i="36"/>
  <c r="AV44" i="36"/>
  <c r="AU44" i="36"/>
  <c r="AT44" i="36"/>
  <c r="AS44" i="36"/>
  <c r="BH42" i="36"/>
  <c r="BG42" i="36"/>
  <c r="BD42" i="36" s="1"/>
  <c r="P42" i="36" s="1"/>
  <c r="E43" i="36"/>
  <c r="H43" i="36" s="1"/>
  <c r="K43" i="36" s="1"/>
  <c r="I43" i="36"/>
  <c r="B45" i="36"/>
  <c r="BF44" i="36"/>
  <c r="BC44" i="36" s="1"/>
  <c r="AR44" i="36"/>
  <c r="AO44" i="36" s="1"/>
  <c r="G44" i="36"/>
  <c r="J44" i="36" s="1"/>
  <c r="F44" i="36"/>
  <c r="L44" i="36" s="1"/>
  <c r="M44" i="36" s="1"/>
  <c r="T44" i="36"/>
  <c r="U44" i="36" s="1"/>
  <c r="Q42" i="36"/>
  <c r="R42" i="36" s="1"/>
  <c r="O42" i="36"/>
  <c r="BA44" i="35"/>
  <c r="AZ44" i="35"/>
  <c r="AY44" i="35"/>
  <c r="AP44" i="35" s="1"/>
  <c r="N44" i="35" s="1"/>
  <c r="AX44" i="35"/>
  <c r="AW44" i="35"/>
  <c r="AV44" i="35"/>
  <c r="AU44" i="35"/>
  <c r="AT44" i="35"/>
  <c r="AS44" i="35"/>
  <c r="BH42" i="35"/>
  <c r="BG42" i="35"/>
  <c r="BD42" i="35" s="1"/>
  <c r="P42" i="35" s="1"/>
  <c r="E43" i="35"/>
  <c r="H43" i="35" s="1"/>
  <c r="K43" i="35" s="1"/>
  <c r="I43" i="35"/>
  <c r="B45" i="35"/>
  <c r="BF44" i="35"/>
  <c r="BC44" i="35" s="1"/>
  <c r="AR44" i="35"/>
  <c r="AO44" i="35" s="1"/>
  <c r="G44" i="35"/>
  <c r="J44" i="35" s="1"/>
  <c r="F44" i="35"/>
  <c r="L44" i="35" s="1"/>
  <c r="M44" i="35" s="1"/>
  <c r="T44" i="35"/>
  <c r="U44" i="35" s="1"/>
  <c r="Q42" i="35"/>
  <c r="R42" i="35" s="1"/>
  <c r="O42" i="35"/>
  <c r="BA44" i="34"/>
  <c r="AZ44" i="34"/>
  <c r="AY44" i="34"/>
  <c r="AP44" i="34" s="1"/>
  <c r="N44" i="34" s="1"/>
  <c r="AX44" i="34"/>
  <c r="AW44" i="34"/>
  <c r="AV44" i="34"/>
  <c r="AU44" i="34"/>
  <c r="AT44" i="34"/>
  <c r="AS44" i="34"/>
  <c r="BH42" i="34"/>
  <c r="BG42" i="34"/>
  <c r="BD42" i="34" s="1"/>
  <c r="P42" i="34" s="1"/>
  <c r="E43" i="34"/>
  <c r="H43" i="34" s="1"/>
  <c r="K43" i="34" s="1"/>
  <c r="I43" i="34"/>
  <c r="B45" i="34"/>
  <c r="BF44" i="34"/>
  <c r="BC44" i="34" s="1"/>
  <c r="AR44" i="34"/>
  <c r="AO44" i="34" s="1"/>
  <c r="G44" i="34"/>
  <c r="J44" i="34" s="1"/>
  <c r="F44" i="34"/>
  <c r="L44" i="34" s="1"/>
  <c r="M44" i="34" s="1"/>
  <c r="T44" i="34"/>
  <c r="U44" i="34" s="1"/>
  <c r="Q42" i="34"/>
  <c r="R42" i="34" s="1"/>
  <c r="O42" i="34"/>
  <c r="BA44" i="33"/>
  <c r="AZ44" i="33"/>
  <c r="AY44" i="33"/>
  <c r="AP44" i="33" s="1"/>
  <c r="N44" i="33" s="1"/>
  <c r="AX44" i="33"/>
  <c r="AW44" i="33"/>
  <c r="AV44" i="33"/>
  <c r="AU44" i="33"/>
  <c r="AT44" i="33"/>
  <c r="AS44" i="33"/>
  <c r="BH42" i="33"/>
  <c r="BG42" i="33"/>
  <c r="BD42" i="33" s="1"/>
  <c r="P42" i="33" s="1"/>
  <c r="E43" i="33"/>
  <c r="H43" i="33" s="1"/>
  <c r="K43" i="33" s="1"/>
  <c r="I43" i="33"/>
  <c r="B45" i="33"/>
  <c r="BF44" i="33"/>
  <c r="BC44" i="33" s="1"/>
  <c r="AR44" i="33"/>
  <c r="AO44" i="33" s="1"/>
  <c r="G44" i="33"/>
  <c r="J44" i="33" s="1"/>
  <c r="F44" i="33"/>
  <c r="L44" i="33" s="1"/>
  <c r="M44" i="33" s="1"/>
  <c r="T44" i="33"/>
  <c r="U44" i="33" s="1"/>
  <c r="Q42" i="33"/>
  <c r="R42" i="33" s="1"/>
  <c r="O42" i="33"/>
  <c r="BA44" i="32"/>
  <c r="AZ44" i="32"/>
  <c r="AY44" i="32"/>
  <c r="AP44" i="32" s="1"/>
  <c r="N44" i="32" s="1"/>
  <c r="AX44" i="32"/>
  <c r="AW44" i="32"/>
  <c r="AV44" i="32"/>
  <c r="AU44" i="32"/>
  <c r="AT44" i="32"/>
  <c r="AS44" i="32"/>
  <c r="BH42" i="32"/>
  <c r="BG42" i="32"/>
  <c r="BD42" i="32" s="1"/>
  <c r="P42" i="32" s="1"/>
  <c r="E43" i="32"/>
  <c r="H43" i="32" s="1"/>
  <c r="K43" i="32" s="1"/>
  <c r="I43" i="32"/>
  <c r="B45" i="32"/>
  <c r="BF44" i="32"/>
  <c r="BC44" i="32" s="1"/>
  <c r="AR44" i="32"/>
  <c r="AO44" i="32" s="1"/>
  <c r="G44" i="32"/>
  <c r="J44" i="32" s="1"/>
  <c r="F44" i="32"/>
  <c r="L44" i="32" s="1"/>
  <c r="M44" i="32" s="1"/>
  <c r="T44" i="32"/>
  <c r="U44" i="32" s="1"/>
  <c r="Q42" i="32"/>
  <c r="R42" i="32" s="1"/>
  <c r="O42" i="32"/>
  <c r="BA45" i="37" l="1"/>
  <c r="AZ45" i="37"/>
  <c r="AY45" i="37"/>
  <c r="AP45" i="37" s="1"/>
  <c r="N45" i="37" s="1"/>
  <c r="AX45" i="37"/>
  <c r="AW45" i="37"/>
  <c r="AV45" i="37"/>
  <c r="AU45" i="37"/>
  <c r="AT45" i="37"/>
  <c r="AS45" i="37"/>
  <c r="BH43" i="37"/>
  <c r="BG43" i="37"/>
  <c r="BD43" i="37" s="1"/>
  <c r="P43" i="37" s="1"/>
  <c r="E44" i="37"/>
  <c r="H44" i="37" s="1"/>
  <c r="K44" i="37" s="1"/>
  <c r="I44" i="37"/>
  <c r="B46" i="37"/>
  <c r="BF45" i="37"/>
  <c r="BC45" i="37" s="1"/>
  <c r="AR45" i="37"/>
  <c r="AO45" i="37" s="1"/>
  <c r="G45" i="37"/>
  <c r="J45" i="37" s="1"/>
  <c r="F45" i="37"/>
  <c r="L45" i="37" s="1"/>
  <c r="M45" i="37" s="1"/>
  <c r="T45" i="37"/>
  <c r="U45" i="37" s="1"/>
  <c r="Q43" i="37"/>
  <c r="R43" i="37" s="1"/>
  <c r="O43" i="37"/>
  <c r="BA45" i="36"/>
  <c r="AZ45" i="36"/>
  <c r="AY45" i="36"/>
  <c r="AP45" i="36" s="1"/>
  <c r="N45" i="36" s="1"/>
  <c r="AX45" i="36"/>
  <c r="AW45" i="36"/>
  <c r="AV45" i="36"/>
  <c r="AU45" i="36"/>
  <c r="AT45" i="36"/>
  <c r="AS45" i="36"/>
  <c r="BH43" i="36"/>
  <c r="BG43" i="36"/>
  <c r="BD43" i="36" s="1"/>
  <c r="P43" i="36" s="1"/>
  <c r="E44" i="36"/>
  <c r="H44" i="36" s="1"/>
  <c r="K44" i="36" s="1"/>
  <c r="I44" i="36"/>
  <c r="B46" i="36"/>
  <c r="BF45" i="36"/>
  <c r="BC45" i="36" s="1"/>
  <c r="AR45" i="36"/>
  <c r="AO45" i="36" s="1"/>
  <c r="G45" i="36"/>
  <c r="J45" i="36" s="1"/>
  <c r="F45" i="36"/>
  <c r="L45" i="36" s="1"/>
  <c r="M45" i="36" s="1"/>
  <c r="T45" i="36"/>
  <c r="U45" i="36" s="1"/>
  <c r="Q43" i="36"/>
  <c r="R43" i="36" s="1"/>
  <c r="O43" i="36"/>
  <c r="BA45" i="35"/>
  <c r="AZ45" i="35"/>
  <c r="AY45" i="35"/>
  <c r="AP45" i="35" s="1"/>
  <c r="N45" i="35" s="1"/>
  <c r="AX45" i="35"/>
  <c r="AW45" i="35"/>
  <c r="AV45" i="35"/>
  <c r="AU45" i="35"/>
  <c r="AT45" i="35"/>
  <c r="AS45" i="35"/>
  <c r="BH43" i="35"/>
  <c r="BG43" i="35"/>
  <c r="BD43" i="35" s="1"/>
  <c r="P43" i="35" s="1"/>
  <c r="E44" i="35"/>
  <c r="H44" i="35" s="1"/>
  <c r="K44" i="35" s="1"/>
  <c r="I44" i="35"/>
  <c r="B46" i="35"/>
  <c r="BF45" i="35"/>
  <c r="BC45" i="35" s="1"/>
  <c r="AR45" i="35"/>
  <c r="AO45" i="35" s="1"/>
  <c r="G45" i="35"/>
  <c r="J45" i="35" s="1"/>
  <c r="F45" i="35"/>
  <c r="L45" i="35" s="1"/>
  <c r="M45" i="35" s="1"/>
  <c r="T45" i="35"/>
  <c r="U45" i="35" s="1"/>
  <c r="Q43" i="35"/>
  <c r="R43" i="35" s="1"/>
  <c r="O43" i="35"/>
  <c r="BA45" i="34"/>
  <c r="AZ45" i="34"/>
  <c r="AY45" i="34"/>
  <c r="AP45" i="34" s="1"/>
  <c r="N45" i="34" s="1"/>
  <c r="AX45" i="34"/>
  <c r="AW45" i="34"/>
  <c r="AV45" i="34"/>
  <c r="AU45" i="34"/>
  <c r="AT45" i="34"/>
  <c r="AS45" i="34"/>
  <c r="BH43" i="34"/>
  <c r="BG43" i="34"/>
  <c r="BD43" i="34" s="1"/>
  <c r="P43" i="34" s="1"/>
  <c r="E44" i="34"/>
  <c r="H44" i="34" s="1"/>
  <c r="K44" i="34" s="1"/>
  <c r="I44" i="34"/>
  <c r="B46" i="34"/>
  <c r="BF45" i="34"/>
  <c r="BC45" i="34" s="1"/>
  <c r="AR45" i="34"/>
  <c r="AO45" i="34" s="1"/>
  <c r="G45" i="34"/>
  <c r="J45" i="34" s="1"/>
  <c r="F45" i="34"/>
  <c r="L45" i="34" s="1"/>
  <c r="M45" i="34" s="1"/>
  <c r="T45" i="34"/>
  <c r="U45" i="34" s="1"/>
  <c r="Q43" i="34"/>
  <c r="R43" i="34" s="1"/>
  <c r="O43" i="34"/>
  <c r="BA45" i="33"/>
  <c r="AZ45" i="33"/>
  <c r="AY45" i="33"/>
  <c r="AP45" i="33" s="1"/>
  <c r="N45" i="33" s="1"/>
  <c r="AX45" i="33"/>
  <c r="AW45" i="33"/>
  <c r="AV45" i="33"/>
  <c r="AU45" i="33"/>
  <c r="AT45" i="33"/>
  <c r="AS45" i="33"/>
  <c r="BH43" i="33"/>
  <c r="BG43" i="33"/>
  <c r="BD43" i="33" s="1"/>
  <c r="P43" i="33" s="1"/>
  <c r="E44" i="33"/>
  <c r="H44" i="33" s="1"/>
  <c r="K44" i="33" s="1"/>
  <c r="I44" i="33"/>
  <c r="B46" i="33"/>
  <c r="BF45" i="33"/>
  <c r="BC45" i="33" s="1"/>
  <c r="AR45" i="33"/>
  <c r="AO45" i="33" s="1"/>
  <c r="G45" i="33"/>
  <c r="J45" i="33" s="1"/>
  <c r="F45" i="33"/>
  <c r="L45" i="33" s="1"/>
  <c r="M45" i="33" s="1"/>
  <c r="T45" i="33"/>
  <c r="U45" i="33" s="1"/>
  <c r="Q43" i="33"/>
  <c r="R43" i="33" s="1"/>
  <c r="O43" i="33"/>
  <c r="BA45" i="32"/>
  <c r="AZ45" i="32"/>
  <c r="AY45" i="32"/>
  <c r="AP45" i="32" s="1"/>
  <c r="N45" i="32" s="1"/>
  <c r="AX45" i="32"/>
  <c r="AW45" i="32"/>
  <c r="AV45" i="32"/>
  <c r="AU45" i="32"/>
  <c r="AT45" i="32"/>
  <c r="AS45" i="32"/>
  <c r="BH43" i="32"/>
  <c r="BG43" i="32"/>
  <c r="BD43" i="32" s="1"/>
  <c r="P43" i="32" s="1"/>
  <c r="E44" i="32"/>
  <c r="H44" i="32" s="1"/>
  <c r="K44" i="32" s="1"/>
  <c r="I44" i="32"/>
  <c r="B46" i="32"/>
  <c r="BF45" i="32"/>
  <c r="BC45" i="32" s="1"/>
  <c r="AR45" i="32"/>
  <c r="AO45" i="32" s="1"/>
  <c r="G45" i="32"/>
  <c r="J45" i="32" s="1"/>
  <c r="F45" i="32"/>
  <c r="L45" i="32" s="1"/>
  <c r="M45" i="32" s="1"/>
  <c r="T45" i="32"/>
  <c r="U45" i="32" s="1"/>
  <c r="Q43" i="32"/>
  <c r="R43" i="32" s="1"/>
  <c r="O43" i="32"/>
  <c r="BA46" i="37" l="1"/>
  <c r="AZ46" i="37"/>
  <c r="AY46" i="37"/>
  <c r="AP46" i="37" s="1"/>
  <c r="N46" i="37" s="1"/>
  <c r="AX46" i="37"/>
  <c r="AW46" i="37"/>
  <c r="AV46" i="37"/>
  <c r="AU46" i="37"/>
  <c r="AT46" i="37"/>
  <c r="AS46" i="37"/>
  <c r="BH44" i="37"/>
  <c r="BG44" i="37"/>
  <c r="BD44" i="37" s="1"/>
  <c r="P44" i="37" s="1"/>
  <c r="E45" i="37"/>
  <c r="H45" i="37" s="1"/>
  <c r="K45" i="37" s="1"/>
  <c r="I45" i="37"/>
  <c r="B47" i="37"/>
  <c r="BF46" i="37"/>
  <c r="BC46" i="37" s="1"/>
  <c r="AR46" i="37"/>
  <c r="AO46" i="37" s="1"/>
  <c r="G46" i="37"/>
  <c r="J46" i="37" s="1"/>
  <c r="F46" i="37"/>
  <c r="L46" i="37" s="1"/>
  <c r="M46" i="37" s="1"/>
  <c r="T46" i="37"/>
  <c r="U46" i="37" s="1"/>
  <c r="Q44" i="37"/>
  <c r="R44" i="37" s="1"/>
  <c r="O44" i="37"/>
  <c r="BA46" i="36"/>
  <c r="AZ46" i="36"/>
  <c r="AY46" i="36"/>
  <c r="AP46" i="36" s="1"/>
  <c r="N46" i="36" s="1"/>
  <c r="AX46" i="36"/>
  <c r="AW46" i="36"/>
  <c r="AV46" i="36"/>
  <c r="AU46" i="36"/>
  <c r="AT46" i="36"/>
  <c r="AS46" i="36"/>
  <c r="BH44" i="36"/>
  <c r="BG44" i="36"/>
  <c r="BD44" i="36" s="1"/>
  <c r="P44" i="36" s="1"/>
  <c r="E45" i="36"/>
  <c r="H45" i="36" s="1"/>
  <c r="K45" i="36" s="1"/>
  <c r="I45" i="36"/>
  <c r="B47" i="36"/>
  <c r="BF46" i="36"/>
  <c r="BC46" i="36" s="1"/>
  <c r="AR46" i="36"/>
  <c r="AO46" i="36" s="1"/>
  <c r="G46" i="36"/>
  <c r="J46" i="36" s="1"/>
  <c r="F46" i="36"/>
  <c r="L46" i="36" s="1"/>
  <c r="M46" i="36" s="1"/>
  <c r="T46" i="36"/>
  <c r="U46" i="36" s="1"/>
  <c r="Q44" i="36"/>
  <c r="R44" i="36" s="1"/>
  <c r="O44" i="36"/>
  <c r="BA46" i="35"/>
  <c r="AZ46" i="35"/>
  <c r="AY46" i="35"/>
  <c r="AP46" i="35" s="1"/>
  <c r="N46" i="35" s="1"/>
  <c r="AX46" i="35"/>
  <c r="AW46" i="35"/>
  <c r="AV46" i="35"/>
  <c r="AU46" i="35"/>
  <c r="AT46" i="35"/>
  <c r="AS46" i="35"/>
  <c r="BH44" i="35"/>
  <c r="BG44" i="35"/>
  <c r="BD44" i="35" s="1"/>
  <c r="P44" i="35" s="1"/>
  <c r="E45" i="35"/>
  <c r="H45" i="35" s="1"/>
  <c r="K45" i="35" s="1"/>
  <c r="I45" i="35"/>
  <c r="B47" i="35"/>
  <c r="BF46" i="35"/>
  <c r="BC46" i="35" s="1"/>
  <c r="AR46" i="35"/>
  <c r="AO46" i="35" s="1"/>
  <c r="G46" i="35"/>
  <c r="J46" i="35" s="1"/>
  <c r="F46" i="35"/>
  <c r="L46" i="35" s="1"/>
  <c r="M46" i="35" s="1"/>
  <c r="T46" i="35"/>
  <c r="U46" i="35" s="1"/>
  <c r="Q44" i="35"/>
  <c r="R44" i="35" s="1"/>
  <c r="O44" i="35"/>
  <c r="BA46" i="34"/>
  <c r="AZ46" i="34"/>
  <c r="AY46" i="34"/>
  <c r="AP46" i="34" s="1"/>
  <c r="N46" i="34" s="1"/>
  <c r="AX46" i="34"/>
  <c r="AW46" i="34"/>
  <c r="AV46" i="34"/>
  <c r="AU46" i="34"/>
  <c r="AT46" i="34"/>
  <c r="AS46" i="34"/>
  <c r="BH44" i="34"/>
  <c r="BG44" i="34"/>
  <c r="BD44" i="34" s="1"/>
  <c r="P44" i="34" s="1"/>
  <c r="E45" i="34"/>
  <c r="H45" i="34" s="1"/>
  <c r="K45" i="34" s="1"/>
  <c r="I45" i="34"/>
  <c r="B47" i="34"/>
  <c r="BF46" i="34"/>
  <c r="BC46" i="34" s="1"/>
  <c r="AR46" i="34"/>
  <c r="AO46" i="34" s="1"/>
  <c r="G46" i="34"/>
  <c r="J46" i="34" s="1"/>
  <c r="F46" i="34"/>
  <c r="L46" i="34" s="1"/>
  <c r="M46" i="34" s="1"/>
  <c r="T46" i="34"/>
  <c r="U46" i="34" s="1"/>
  <c r="Q44" i="34"/>
  <c r="R44" i="34" s="1"/>
  <c r="O44" i="34"/>
  <c r="BA46" i="33"/>
  <c r="AZ46" i="33"/>
  <c r="AY46" i="33"/>
  <c r="AP46" i="33" s="1"/>
  <c r="N46" i="33" s="1"/>
  <c r="AX46" i="33"/>
  <c r="AW46" i="33"/>
  <c r="AV46" i="33"/>
  <c r="AU46" i="33"/>
  <c r="AT46" i="33"/>
  <c r="AS46" i="33"/>
  <c r="BH44" i="33"/>
  <c r="BG44" i="33"/>
  <c r="BD44" i="33" s="1"/>
  <c r="P44" i="33" s="1"/>
  <c r="E45" i="33"/>
  <c r="H45" i="33" s="1"/>
  <c r="K45" i="33" s="1"/>
  <c r="I45" i="33"/>
  <c r="B47" i="33"/>
  <c r="BF46" i="33"/>
  <c r="BC46" i="33" s="1"/>
  <c r="AR46" i="33"/>
  <c r="AO46" i="33" s="1"/>
  <c r="G46" i="33"/>
  <c r="J46" i="33" s="1"/>
  <c r="F46" i="33"/>
  <c r="L46" i="33" s="1"/>
  <c r="M46" i="33" s="1"/>
  <c r="T46" i="33"/>
  <c r="U46" i="33" s="1"/>
  <c r="Q44" i="33"/>
  <c r="R44" i="33" s="1"/>
  <c r="O44" i="33"/>
  <c r="BA46" i="32"/>
  <c r="AZ46" i="32"/>
  <c r="AY46" i="32"/>
  <c r="AP46" i="32" s="1"/>
  <c r="N46" i="32" s="1"/>
  <c r="AX46" i="32"/>
  <c r="AW46" i="32"/>
  <c r="AV46" i="32"/>
  <c r="AU46" i="32"/>
  <c r="AT46" i="32"/>
  <c r="AS46" i="32"/>
  <c r="BH44" i="32"/>
  <c r="BG44" i="32"/>
  <c r="BD44" i="32" s="1"/>
  <c r="P44" i="32" s="1"/>
  <c r="E45" i="32"/>
  <c r="H45" i="32" s="1"/>
  <c r="K45" i="32" s="1"/>
  <c r="I45" i="32"/>
  <c r="B47" i="32"/>
  <c r="BF46" i="32"/>
  <c r="BC46" i="32" s="1"/>
  <c r="AR46" i="32"/>
  <c r="AO46" i="32" s="1"/>
  <c r="G46" i="32"/>
  <c r="J46" i="32" s="1"/>
  <c r="F46" i="32"/>
  <c r="L46" i="32" s="1"/>
  <c r="M46" i="32" s="1"/>
  <c r="T46" i="32"/>
  <c r="U46" i="32" s="1"/>
  <c r="Q44" i="32"/>
  <c r="R44" i="32" s="1"/>
  <c r="O44" i="32"/>
  <c r="BA47" i="37" l="1"/>
  <c r="AZ47" i="37"/>
  <c r="AY47" i="37"/>
  <c r="AP47" i="37" s="1"/>
  <c r="N47" i="37" s="1"/>
  <c r="AX47" i="37"/>
  <c r="AW47" i="37"/>
  <c r="AV47" i="37"/>
  <c r="AU47" i="37"/>
  <c r="AT47" i="37"/>
  <c r="AS47" i="37"/>
  <c r="BH45" i="37"/>
  <c r="BG45" i="37"/>
  <c r="BD45" i="37" s="1"/>
  <c r="P45" i="37" s="1"/>
  <c r="E46" i="37"/>
  <c r="H46" i="37" s="1"/>
  <c r="K46" i="37" s="1"/>
  <c r="I46" i="37"/>
  <c r="B48" i="37"/>
  <c r="BF47" i="37"/>
  <c r="BC47" i="37" s="1"/>
  <c r="AR47" i="37"/>
  <c r="AO47" i="37" s="1"/>
  <c r="G47" i="37"/>
  <c r="J47" i="37" s="1"/>
  <c r="F47" i="37"/>
  <c r="L47" i="37" s="1"/>
  <c r="M47" i="37" s="1"/>
  <c r="T47" i="37"/>
  <c r="U47" i="37" s="1"/>
  <c r="Q45" i="37"/>
  <c r="R45" i="37" s="1"/>
  <c r="O45" i="37"/>
  <c r="BA47" i="36"/>
  <c r="AZ47" i="36"/>
  <c r="AY47" i="36"/>
  <c r="AP47" i="36" s="1"/>
  <c r="N47" i="36" s="1"/>
  <c r="AX47" i="36"/>
  <c r="AW47" i="36"/>
  <c r="AV47" i="36"/>
  <c r="AU47" i="36"/>
  <c r="AT47" i="36"/>
  <c r="AS47" i="36"/>
  <c r="BH45" i="36"/>
  <c r="BG45" i="36"/>
  <c r="BD45" i="36" s="1"/>
  <c r="P45" i="36" s="1"/>
  <c r="E46" i="36"/>
  <c r="H46" i="36" s="1"/>
  <c r="K46" i="36" s="1"/>
  <c r="I46" i="36"/>
  <c r="B48" i="36"/>
  <c r="BF47" i="36"/>
  <c r="BC47" i="36" s="1"/>
  <c r="AR47" i="36"/>
  <c r="AO47" i="36" s="1"/>
  <c r="G47" i="36"/>
  <c r="J47" i="36" s="1"/>
  <c r="F47" i="36"/>
  <c r="L47" i="36" s="1"/>
  <c r="M47" i="36" s="1"/>
  <c r="T47" i="36"/>
  <c r="U47" i="36" s="1"/>
  <c r="Q45" i="36"/>
  <c r="R45" i="36" s="1"/>
  <c r="O45" i="36"/>
  <c r="BA47" i="35"/>
  <c r="AZ47" i="35"/>
  <c r="AY47" i="35"/>
  <c r="AP47" i="35" s="1"/>
  <c r="N47" i="35" s="1"/>
  <c r="AX47" i="35"/>
  <c r="AW47" i="35"/>
  <c r="AV47" i="35"/>
  <c r="AU47" i="35"/>
  <c r="AT47" i="35"/>
  <c r="AS47" i="35"/>
  <c r="BH45" i="35"/>
  <c r="BG45" i="35"/>
  <c r="BD45" i="35" s="1"/>
  <c r="P45" i="35" s="1"/>
  <c r="E46" i="35"/>
  <c r="H46" i="35" s="1"/>
  <c r="K46" i="35" s="1"/>
  <c r="I46" i="35"/>
  <c r="B48" i="35"/>
  <c r="BF47" i="35"/>
  <c r="BC47" i="35" s="1"/>
  <c r="AR47" i="35"/>
  <c r="AO47" i="35" s="1"/>
  <c r="G47" i="35"/>
  <c r="J47" i="35" s="1"/>
  <c r="F47" i="35"/>
  <c r="L47" i="35" s="1"/>
  <c r="M47" i="35" s="1"/>
  <c r="T47" i="35"/>
  <c r="U47" i="35" s="1"/>
  <c r="Q45" i="35"/>
  <c r="R45" i="35" s="1"/>
  <c r="O45" i="35"/>
  <c r="BA47" i="34"/>
  <c r="AZ47" i="34"/>
  <c r="AY47" i="34"/>
  <c r="AP47" i="34" s="1"/>
  <c r="N47" i="34" s="1"/>
  <c r="AX47" i="34"/>
  <c r="AW47" i="34"/>
  <c r="AV47" i="34"/>
  <c r="AU47" i="34"/>
  <c r="AT47" i="34"/>
  <c r="AS47" i="34"/>
  <c r="BH45" i="34"/>
  <c r="BG45" i="34"/>
  <c r="BD45" i="34" s="1"/>
  <c r="P45" i="34" s="1"/>
  <c r="E46" i="34"/>
  <c r="H46" i="34" s="1"/>
  <c r="K46" i="34" s="1"/>
  <c r="I46" i="34"/>
  <c r="B48" i="34"/>
  <c r="BF47" i="34"/>
  <c r="BC47" i="34" s="1"/>
  <c r="AR47" i="34"/>
  <c r="AO47" i="34" s="1"/>
  <c r="G47" i="34"/>
  <c r="J47" i="34" s="1"/>
  <c r="F47" i="34"/>
  <c r="L47" i="34" s="1"/>
  <c r="M47" i="34" s="1"/>
  <c r="T47" i="34"/>
  <c r="U47" i="34" s="1"/>
  <c r="Q45" i="34"/>
  <c r="R45" i="34" s="1"/>
  <c r="O45" i="34"/>
  <c r="BA47" i="33"/>
  <c r="AZ47" i="33"/>
  <c r="AY47" i="33"/>
  <c r="AP47" i="33" s="1"/>
  <c r="N47" i="33" s="1"/>
  <c r="AX47" i="33"/>
  <c r="AW47" i="33"/>
  <c r="AV47" i="33"/>
  <c r="AU47" i="33"/>
  <c r="AT47" i="33"/>
  <c r="AS47" i="33"/>
  <c r="BH45" i="33"/>
  <c r="BG45" i="33"/>
  <c r="BD45" i="33" s="1"/>
  <c r="P45" i="33" s="1"/>
  <c r="E46" i="33"/>
  <c r="H46" i="33" s="1"/>
  <c r="K46" i="33" s="1"/>
  <c r="I46" i="33"/>
  <c r="B48" i="33"/>
  <c r="BF47" i="33"/>
  <c r="BC47" i="33" s="1"/>
  <c r="AR47" i="33"/>
  <c r="AO47" i="33" s="1"/>
  <c r="G47" i="33"/>
  <c r="J47" i="33" s="1"/>
  <c r="F47" i="33"/>
  <c r="L47" i="33" s="1"/>
  <c r="M47" i="33" s="1"/>
  <c r="T47" i="33"/>
  <c r="U47" i="33" s="1"/>
  <c r="Q45" i="33"/>
  <c r="R45" i="33" s="1"/>
  <c r="O45" i="33"/>
  <c r="BA47" i="32"/>
  <c r="AZ47" i="32"/>
  <c r="AY47" i="32"/>
  <c r="AP47" i="32" s="1"/>
  <c r="N47" i="32" s="1"/>
  <c r="AX47" i="32"/>
  <c r="AW47" i="32"/>
  <c r="AV47" i="32"/>
  <c r="AU47" i="32"/>
  <c r="AT47" i="32"/>
  <c r="AS47" i="32"/>
  <c r="BH45" i="32"/>
  <c r="BG45" i="32"/>
  <c r="BD45" i="32" s="1"/>
  <c r="P45" i="32" s="1"/>
  <c r="E46" i="32"/>
  <c r="H46" i="32" s="1"/>
  <c r="K46" i="32" s="1"/>
  <c r="I46" i="32"/>
  <c r="B48" i="32"/>
  <c r="BF47" i="32"/>
  <c r="BC47" i="32" s="1"/>
  <c r="AR47" i="32"/>
  <c r="AO47" i="32" s="1"/>
  <c r="G47" i="32"/>
  <c r="J47" i="32" s="1"/>
  <c r="F47" i="32"/>
  <c r="L47" i="32" s="1"/>
  <c r="M47" i="32" s="1"/>
  <c r="T47" i="32"/>
  <c r="U47" i="32" s="1"/>
  <c r="Q45" i="32"/>
  <c r="R45" i="32" s="1"/>
  <c r="O45" i="32"/>
  <c r="BA48" i="37" l="1"/>
  <c r="AZ48" i="37"/>
  <c r="AY48" i="37"/>
  <c r="AP48" i="37" s="1"/>
  <c r="N48" i="37" s="1"/>
  <c r="AX48" i="37"/>
  <c r="AW48" i="37"/>
  <c r="AV48" i="37"/>
  <c r="AU48" i="37"/>
  <c r="AT48" i="37"/>
  <c r="AS48" i="37"/>
  <c r="BH46" i="37"/>
  <c r="BG46" i="37"/>
  <c r="BD46" i="37" s="1"/>
  <c r="P46" i="37" s="1"/>
  <c r="E47" i="37"/>
  <c r="H47" i="37" s="1"/>
  <c r="K47" i="37" s="1"/>
  <c r="I47" i="37"/>
  <c r="B49" i="37"/>
  <c r="BF48" i="37"/>
  <c r="BC48" i="37" s="1"/>
  <c r="AR48" i="37"/>
  <c r="AO48" i="37" s="1"/>
  <c r="G48" i="37"/>
  <c r="J48" i="37" s="1"/>
  <c r="F48" i="37"/>
  <c r="L48" i="37" s="1"/>
  <c r="M48" i="37" s="1"/>
  <c r="T48" i="37"/>
  <c r="U48" i="37" s="1"/>
  <c r="Q46" i="37"/>
  <c r="R46" i="37" s="1"/>
  <c r="O46" i="37"/>
  <c r="BA48" i="36"/>
  <c r="AZ48" i="36"/>
  <c r="AY48" i="36"/>
  <c r="AP48" i="36" s="1"/>
  <c r="N48" i="36" s="1"/>
  <c r="AX48" i="36"/>
  <c r="AW48" i="36"/>
  <c r="AV48" i="36"/>
  <c r="AU48" i="36"/>
  <c r="AT48" i="36"/>
  <c r="AS48" i="36"/>
  <c r="BH46" i="36"/>
  <c r="BG46" i="36"/>
  <c r="BD46" i="36" s="1"/>
  <c r="P46" i="36" s="1"/>
  <c r="E47" i="36"/>
  <c r="H47" i="36" s="1"/>
  <c r="K47" i="36" s="1"/>
  <c r="I47" i="36"/>
  <c r="B49" i="36"/>
  <c r="BF48" i="36"/>
  <c r="BC48" i="36" s="1"/>
  <c r="AR48" i="36"/>
  <c r="AO48" i="36" s="1"/>
  <c r="G48" i="36"/>
  <c r="J48" i="36" s="1"/>
  <c r="F48" i="36"/>
  <c r="L48" i="36" s="1"/>
  <c r="M48" i="36" s="1"/>
  <c r="T48" i="36"/>
  <c r="U48" i="36" s="1"/>
  <c r="Q46" i="36"/>
  <c r="R46" i="36" s="1"/>
  <c r="O46" i="36"/>
  <c r="BA48" i="35"/>
  <c r="AZ48" i="35"/>
  <c r="AY48" i="35"/>
  <c r="AP48" i="35" s="1"/>
  <c r="N48" i="35" s="1"/>
  <c r="AX48" i="35"/>
  <c r="AW48" i="35"/>
  <c r="AV48" i="35"/>
  <c r="AU48" i="35"/>
  <c r="AT48" i="35"/>
  <c r="AS48" i="35"/>
  <c r="BH46" i="35"/>
  <c r="BG46" i="35"/>
  <c r="BD46" i="35" s="1"/>
  <c r="P46" i="35" s="1"/>
  <c r="E47" i="35"/>
  <c r="H47" i="35" s="1"/>
  <c r="K47" i="35" s="1"/>
  <c r="I47" i="35"/>
  <c r="B49" i="35"/>
  <c r="BF48" i="35"/>
  <c r="BC48" i="35" s="1"/>
  <c r="AR48" i="35"/>
  <c r="AO48" i="35" s="1"/>
  <c r="G48" i="35"/>
  <c r="J48" i="35" s="1"/>
  <c r="F48" i="35"/>
  <c r="L48" i="35" s="1"/>
  <c r="M48" i="35" s="1"/>
  <c r="T48" i="35"/>
  <c r="U48" i="35" s="1"/>
  <c r="Q46" i="35"/>
  <c r="R46" i="35" s="1"/>
  <c r="O46" i="35"/>
  <c r="BA48" i="34"/>
  <c r="AZ48" i="34"/>
  <c r="AY48" i="34"/>
  <c r="AP48" i="34" s="1"/>
  <c r="N48" i="34" s="1"/>
  <c r="AX48" i="34"/>
  <c r="AW48" i="34"/>
  <c r="AV48" i="34"/>
  <c r="AU48" i="34"/>
  <c r="AT48" i="34"/>
  <c r="AS48" i="34"/>
  <c r="BH46" i="34"/>
  <c r="BG46" i="34"/>
  <c r="BD46" i="34" s="1"/>
  <c r="P46" i="34" s="1"/>
  <c r="E47" i="34"/>
  <c r="H47" i="34" s="1"/>
  <c r="K47" i="34" s="1"/>
  <c r="I47" i="34"/>
  <c r="B49" i="34"/>
  <c r="BF48" i="34"/>
  <c r="BC48" i="34" s="1"/>
  <c r="AR48" i="34"/>
  <c r="AO48" i="34" s="1"/>
  <c r="G48" i="34"/>
  <c r="J48" i="34" s="1"/>
  <c r="F48" i="34"/>
  <c r="L48" i="34" s="1"/>
  <c r="M48" i="34" s="1"/>
  <c r="T48" i="34"/>
  <c r="U48" i="34" s="1"/>
  <c r="Q46" i="34"/>
  <c r="R46" i="34" s="1"/>
  <c r="O46" i="34"/>
  <c r="BA48" i="33"/>
  <c r="AZ48" i="33"/>
  <c r="AY48" i="33"/>
  <c r="AP48" i="33" s="1"/>
  <c r="N48" i="33" s="1"/>
  <c r="AX48" i="33"/>
  <c r="AW48" i="33"/>
  <c r="AV48" i="33"/>
  <c r="AU48" i="33"/>
  <c r="AT48" i="33"/>
  <c r="AS48" i="33"/>
  <c r="BH46" i="33"/>
  <c r="BG46" i="33"/>
  <c r="BD46" i="33" s="1"/>
  <c r="P46" i="33" s="1"/>
  <c r="E47" i="33"/>
  <c r="H47" i="33" s="1"/>
  <c r="K47" i="33" s="1"/>
  <c r="I47" i="33"/>
  <c r="B49" i="33"/>
  <c r="BF48" i="33"/>
  <c r="BC48" i="33" s="1"/>
  <c r="AR48" i="33"/>
  <c r="AO48" i="33" s="1"/>
  <c r="G48" i="33"/>
  <c r="J48" i="33" s="1"/>
  <c r="F48" i="33"/>
  <c r="L48" i="33" s="1"/>
  <c r="M48" i="33" s="1"/>
  <c r="T48" i="33"/>
  <c r="U48" i="33" s="1"/>
  <c r="Q46" i="33"/>
  <c r="R46" i="33" s="1"/>
  <c r="O46" i="33"/>
  <c r="BA48" i="32"/>
  <c r="AZ48" i="32"/>
  <c r="AY48" i="32"/>
  <c r="AP48" i="32" s="1"/>
  <c r="N48" i="32" s="1"/>
  <c r="AX48" i="32"/>
  <c r="AW48" i="32"/>
  <c r="AV48" i="32"/>
  <c r="AU48" i="32"/>
  <c r="AT48" i="32"/>
  <c r="AS48" i="32"/>
  <c r="BH46" i="32"/>
  <c r="BG46" i="32"/>
  <c r="BD46" i="32" s="1"/>
  <c r="P46" i="32" s="1"/>
  <c r="E47" i="32"/>
  <c r="H47" i="32" s="1"/>
  <c r="K47" i="32" s="1"/>
  <c r="I47" i="32"/>
  <c r="B49" i="32"/>
  <c r="BF48" i="32"/>
  <c r="BC48" i="32" s="1"/>
  <c r="AR48" i="32"/>
  <c r="AO48" i="32" s="1"/>
  <c r="G48" i="32"/>
  <c r="J48" i="32" s="1"/>
  <c r="F48" i="32"/>
  <c r="L48" i="32" s="1"/>
  <c r="M48" i="32" s="1"/>
  <c r="T48" i="32"/>
  <c r="U48" i="32" s="1"/>
  <c r="Q46" i="32"/>
  <c r="R46" i="32" s="1"/>
  <c r="O46" i="32"/>
  <c r="BA49" i="37" l="1"/>
  <c r="AZ49" i="37"/>
  <c r="AY49" i="37"/>
  <c r="AP49" i="37" s="1"/>
  <c r="N49" i="37" s="1"/>
  <c r="AX49" i="37"/>
  <c r="AW49" i="37"/>
  <c r="AV49" i="37"/>
  <c r="AU49" i="37"/>
  <c r="AT49" i="37"/>
  <c r="AS49" i="37"/>
  <c r="BH47" i="37"/>
  <c r="BG47" i="37"/>
  <c r="BD47" i="37" s="1"/>
  <c r="P47" i="37" s="1"/>
  <c r="E48" i="37"/>
  <c r="H48" i="37" s="1"/>
  <c r="K48" i="37" s="1"/>
  <c r="I48" i="37"/>
  <c r="B50" i="37"/>
  <c r="BF49" i="37"/>
  <c r="BC49" i="37" s="1"/>
  <c r="AR49" i="37"/>
  <c r="AO49" i="37" s="1"/>
  <c r="G49" i="37"/>
  <c r="J49" i="37" s="1"/>
  <c r="F49" i="37"/>
  <c r="L49" i="37" s="1"/>
  <c r="M49" i="37" s="1"/>
  <c r="T49" i="37"/>
  <c r="U49" i="37" s="1"/>
  <c r="Q47" i="37"/>
  <c r="R47" i="37" s="1"/>
  <c r="O47" i="37"/>
  <c r="BA49" i="36"/>
  <c r="AZ49" i="36"/>
  <c r="AY49" i="36"/>
  <c r="AP49" i="36" s="1"/>
  <c r="N49" i="36" s="1"/>
  <c r="AX49" i="36"/>
  <c r="AW49" i="36"/>
  <c r="AV49" i="36"/>
  <c r="AU49" i="36"/>
  <c r="AT49" i="36"/>
  <c r="AS49" i="36"/>
  <c r="BH47" i="36"/>
  <c r="BG47" i="36"/>
  <c r="BD47" i="36" s="1"/>
  <c r="P47" i="36" s="1"/>
  <c r="E48" i="36"/>
  <c r="H48" i="36" s="1"/>
  <c r="K48" i="36" s="1"/>
  <c r="I48" i="36"/>
  <c r="B50" i="36"/>
  <c r="BF49" i="36"/>
  <c r="BC49" i="36" s="1"/>
  <c r="AR49" i="36"/>
  <c r="AO49" i="36" s="1"/>
  <c r="G49" i="36"/>
  <c r="J49" i="36" s="1"/>
  <c r="F49" i="36"/>
  <c r="L49" i="36" s="1"/>
  <c r="M49" i="36" s="1"/>
  <c r="T49" i="36"/>
  <c r="U49" i="36" s="1"/>
  <c r="Q47" i="36"/>
  <c r="R47" i="36" s="1"/>
  <c r="O47" i="36"/>
  <c r="BA49" i="35"/>
  <c r="AZ49" i="35"/>
  <c r="AY49" i="35"/>
  <c r="AP49" i="35" s="1"/>
  <c r="N49" i="35" s="1"/>
  <c r="AX49" i="35"/>
  <c r="AW49" i="35"/>
  <c r="AV49" i="35"/>
  <c r="AU49" i="35"/>
  <c r="AT49" i="35"/>
  <c r="AS49" i="35"/>
  <c r="BH47" i="35"/>
  <c r="BG47" i="35"/>
  <c r="BD47" i="35" s="1"/>
  <c r="P47" i="35" s="1"/>
  <c r="E48" i="35"/>
  <c r="H48" i="35" s="1"/>
  <c r="K48" i="35" s="1"/>
  <c r="I48" i="35"/>
  <c r="B50" i="35"/>
  <c r="BF49" i="35"/>
  <c r="BC49" i="35" s="1"/>
  <c r="AR49" i="35"/>
  <c r="AO49" i="35" s="1"/>
  <c r="G49" i="35"/>
  <c r="J49" i="35" s="1"/>
  <c r="F49" i="35"/>
  <c r="L49" i="35" s="1"/>
  <c r="M49" i="35" s="1"/>
  <c r="T49" i="35"/>
  <c r="U49" i="35" s="1"/>
  <c r="Q47" i="35"/>
  <c r="R47" i="35" s="1"/>
  <c r="O47" i="35"/>
  <c r="BA49" i="34"/>
  <c r="AZ49" i="34"/>
  <c r="AY49" i="34"/>
  <c r="AP49" i="34" s="1"/>
  <c r="N49" i="34" s="1"/>
  <c r="AX49" i="34"/>
  <c r="AW49" i="34"/>
  <c r="AV49" i="34"/>
  <c r="AU49" i="34"/>
  <c r="AT49" i="34"/>
  <c r="AS49" i="34"/>
  <c r="BH47" i="34"/>
  <c r="BG47" i="34"/>
  <c r="BD47" i="34" s="1"/>
  <c r="P47" i="34" s="1"/>
  <c r="E48" i="34"/>
  <c r="H48" i="34" s="1"/>
  <c r="K48" i="34" s="1"/>
  <c r="I48" i="34"/>
  <c r="B50" i="34"/>
  <c r="BF49" i="34"/>
  <c r="BC49" i="34" s="1"/>
  <c r="AR49" i="34"/>
  <c r="AO49" i="34" s="1"/>
  <c r="G49" i="34"/>
  <c r="J49" i="34" s="1"/>
  <c r="F49" i="34"/>
  <c r="L49" i="34" s="1"/>
  <c r="M49" i="34" s="1"/>
  <c r="T49" i="34"/>
  <c r="U49" i="34" s="1"/>
  <c r="Q47" i="34"/>
  <c r="R47" i="34" s="1"/>
  <c r="O47" i="34"/>
  <c r="BA49" i="33"/>
  <c r="AZ49" i="33"/>
  <c r="AY49" i="33"/>
  <c r="AP49" i="33" s="1"/>
  <c r="N49" i="33" s="1"/>
  <c r="AX49" i="33"/>
  <c r="AW49" i="33"/>
  <c r="AV49" i="33"/>
  <c r="AU49" i="33"/>
  <c r="AT49" i="33"/>
  <c r="AS49" i="33"/>
  <c r="BH47" i="33"/>
  <c r="BG47" i="33"/>
  <c r="BD47" i="33" s="1"/>
  <c r="P47" i="33" s="1"/>
  <c r="E48" i="33"/>
  <c r="H48" i="33" s="1"/>
  <c r="K48" i="33" s="1"/>
  <c r="I48" i="33"/>
  <c r="B50" i="33"/>
  <c r="BF49" i="33"/>
  <c r="BC49" i="33" s="1"/>
  <c r="AR49" i="33"/>
  <c r="AO49" i="33" s="1"/>
  <c r="G49" i="33"/>
  <c r="J49" i="33" s="1"/>
  <c r="F49" i="33"/>
  <c r="L49" i="33" s="1"/>
  <c r="M49" i="33" s="1"/>
  <c r="T49" i="33"/>
  <c r="U49" i="33" s="1"/>
  <c r="Q47" i="33"/>
  <c r="R47" i="33" s="1"/>
  <c r="O47" i="33"/>
  <c r="BA49" i="32"/>
  <c r="AZ49" i="32"/>
  <c r="AY49" i="32"/>
  <c r="AP49" i="32" s="1"/>
  <c r="N49" i="32" s="1"/>
  <c r="AX49" i="32"/>
  <c r="AW49" i="32"/>
  <c r="AV49" i="32"/>
  <c r="AU49" i="32"/>
  <c r="AT49" i="32"/>
  <c r="AS49" i="32"/>
  <c r="BH47" i="32"/>
  <c r="BG47" i="32"/>
  <c r="BD47" i="32" s="1"/>
  <c r="P47" i="32" s="1"/>
  <c r="E48" i="32"/>
  <c r="H48" i="32" s="1"/>
  <c r="K48" i="32" s="1"/>
  <c r="I48" i="32"/>
  <c r="B50" i="32"/>
  <c r="BF49" i="32"/>
  <c r="BC49" i="32" s="1"/>
  <c r="AR49" i="32"/>
  <c r="AO49" i="32" s="1"/>
  <c r="G49" i="32"/>
  <c r="J49" i="32" s="1"/>
  <c r="F49" i="32"/>
  <c r="L49" i="32" s="1"/>
  <c r="M49" i="32" s="1"/>
  <c r="T49" i="32"/>
  <c r="U49" i="32" s="1"/>
  <c r="Q47" i="32"/>
  <c r="R47" i="32" s="1"/>
  <c r="O47" i="32"/>
  <c r="BA50" i="37" l="1"/>
  <c r="AZ50" i="37"/>
  <c r="AY50" i="37"/>
  <c r="AP50" i="37" s="1"/>
  <c r="N50" i="37" s="1"/>
  <c r="AX50" i="37"/>
  <c r="AW50" i="37"/>
  <c r="AV50" i="37"/>
  <c r="AU50" i="37"/>
  <c r="AT50" i="37"/>
  <c r="AS50" i="37"/>
  <c r="BH48" i="37"/>
  <c r="BG48" i="37"/>
  <c r="BD48" i="37" s="1"/>
  <c r="P48" i="37" s="1"/>
  <c r="E49" i="37"/>
  <c r="H49" i="37" s="1"/>
  <c r="K49" i="37" s="1"/>
  <c r="I49" i="37"/>
  <c r="B51" i="37"/>
  <c r="BF50" i="37"/>
  <c r="BC50" i="37" s="1"/>
  <c r="AR50" i="37"/>
  <c r="AO50" i="37" s="1"/>
  <c r="G50" i="37"/>
  <c r="J50" i="37" s="1"/>
  <c r="F50" i="37"/>
  <c r="L50" i="37" s="1"/>
  <c r="M50" i="37" s="1"/>
  <c r="T50" i="37"/>
  <c r="U50" i="37" s="1"/>
  <c r="Q48" i="37"/>
  <c r="R48" i="37" s="1"/>
  <c r="O48" i="37"/>
  <c r="BA50" i="36"/>
  <c r="AZ50" i="36"/>
  <c r="AY50" i="36"/>
  <c r="AP50" i="36" s="1"/>
  <c r="N50" i="36" s="1"/>
  <c r="AX50" i="36"/>
  <c r="AW50" i="36"/>
  <c r="AV50" i="36"/>
  <c r="AU50" i="36"/>
  <c r="AT50" i="36"/>
  <c r="AS50" i="36"/>
  <c r="BH48" i="36"/>
  <c r="BG48" i="36"/>
  <c r="BD48" i="36" s="1"/>
  <c r="P48" i="36" s="1"/>
  <c r="E49" i="36"/>
  <c r="H49" i="36" s="1"/>
  <c r="K49" i="36" s="1"/>
  <c r="I49" i="36"/>
  <c r="B51" i="36"/>
  <c r="BF50" i="36"/>
  <c r="BC50" i="36" s="1"/>
  <c r="AR50" i="36"/>
  <c r="AO50" i="36" s="1"/>
  <c r="G50" i="36"/>
  <c r="J50" i="36" s="1"/>
  <c r="F50" i="36"/>
  <c r="L50" i="36" s="1"/>
  <c r="M50" i="36" s="1"/>
  <c r="T50" i="36"/>
  <c r="U50" i="36" s="1"/>
  <c r="Q48" i="36"/>
  <c r="R48" i="36" s="1"/>
  <c r="O48" i="36"/>
  <c r="BA50" i="35"/>
  <c r="AZ50" i="35"/>
  <c r="AY50" i="35"/>
  <c r="AP50" i="35" s="1"/>
  <c r="N50" i="35" s="1"/>
  <c r="AX50" i="35"/>
  <c r="AW50" i="35"/>
  <c r="AV50" i="35"/>
  <c r="AU50" i="35"/>
  <c r="AT50" i="35"/>
  <c r="AS50" i="35"/>
  <c r="BH48" i="35"/>
  <c r="BG48" i="35"/>
  <c r="BD48" i="35" s="1"/>
  <c r="P48" i="35" s="1"/>
  <c r="E49" i="35"/>
  <c r="H49" i="35" s="1"/>
  <c r="K49" i="35" s="1"/>
  <c r="I49" i="35"/>
  <c r="B51" i="35"/>
  <c r="BF50" i="35"/>
  <c r="BC50" i="35" s="1"/>
  <c r="AR50" i="35"/>
  <c r="AO50" i="35" s="1"/>
  <c r="G50" i="35"/>
  <c r="J50" i="35" s="1"/>
  <c r="F50" i="35"/>
  <c r="L50" i="35" s="1"/>
  <c r="M50" i="35" s="1"/>
  <c r="T50" i="35"/>
  <c r="U50" i="35" s="1"/>
  <c r="Q48" i="35"/>
  <c r="R48" i="35" s="1"/>
  <c r="O48" i="35"/>
  <c r="BA50" i="34"/>
  <c r="AZ50" i="34"/>
  <c r="AY50" i="34"/>
  <c r="AP50" i="34" s="1"/>
  <c r="N50" i="34" s="1"/>
  <c r="AX50" i="34"/>
  <c r="AW50" i="34"/>
  <c r="AV50" i="34"/>
  <c r="AU50" i="34"/>
  <c r="AT50" i="34"/>
  <c r="AS50" i="34"/>
  <c r="BH48" i="34"/>
  <c r="BG48" i="34"/>
  <c r="BD48" i="34" s="1"/>
  <c r="P48" i="34" s="1"/>
  <c r="E49" i="34"/>
  <c r="H49" i="34" s="1"/>
  <c r="K49" i="34" s="1"/>
  <c r="I49" i="34"/>
  <c r="B51" i="34"/>
  <c r="BF50" i="34"/>
  <c r="BC50" i="34" s="1"/>
  <c r="AR50" i="34"/>
  <c r="AO50" i="34" s="1"/>
  <c r="G50" i="34"/>
  <c r="J50" i="34" s="1"/>
  <c r="F50" i="34"/>
  <c r="L50" i="34" s="1"/>
  <c r="M50" i="34" s="1"/>
  <c r="T50" i="34"/>
  <c r="U50" i="34" s="1"/>
  <c r="Q48" i="34"/>
  <c r="R48" i="34" s="1"/>
  <c r="O48" i="34"/>
  <c r="BA50" i="33"/>
  <c r="AZ50" i="33"/>
  <c r="AY50" i="33"/>
  <c r="AP50" i="33" s="1"/>
  <c r="N50" i="33" s="1"/>
  <c r="AX50" i="33"/>
  <c r="AW50" i="33"/>
  <c r="AV50" i="33"/>
  <c r="AU50" i="33"/>
  <c r="AT50" i="33"/>
  <c r="AS50" i="33"/>
  <c r="BH48" i="33"/>
  <c r="BG48" i="33"/>
  <c r="BD48" i="33" s="1"/>
  <c r="P48" i="33" s="1"/>
  <c r="E49" i="33"/>
  <c r="H49" i="33" s="1"/>
  <c r="K49" i="33" s="1"/>
  <c r="I49" i="33"/>
  <c r="B51" i="33"/>
  <c r="BF50" i="33"/>
  <c r="BC50" i="33" s="1"/>
  <c r="AR50" i="33"/>
  <c r="AO50" i="33" s="1"/>
  <c r="G50" i="33"/>
  <c r="J50" i="33" s="1"/>
  <c r="F50" i="33"/>
  <c r="L50" i="33" s="1"/>
  <c r="M50" i="33" s="1"/>
  <c r="T50" i="33"/>
  <c r="U50" i="33" s="1"/>
  <c r="Q48" i="33"/>
  <c r="R48" i="33" s="1"/>
  <c r="O48" i="33"/>
  <c r="BA50" i="32"/>
  <c r="AZ50" i="32"/>
  <c r="AY50" i="32"/>
  <c r="AP50" i="32" s="1"/>
  <c r="N50" i="32" s="1"/>
  <c r="AX50" i="32"/>
  <c r="AW50" i="32"/>
  <c r="AV50" i="32"/>
  <c r="AU50" i="32"/>
  <c r="AT50" i="32"/>
  <c r="AS50" i="32"/>
  <c r="BH48" i="32"/>
  <c r="BG48" i="32"/>
  <c r="BD48" i="32" s="1"/>
  <c r="P48" i="32" s="1"/>
  <c r="E49" i="32"/>
  <c r="H49" i="32" s="1"/>
  <c r="K49" i="32" s="1"/>
  <c r="I49" i="32"/>
  <c r="B51" i="32"/>
  <c r="BF50" i="32"/>
  <c r="BC50" i="32" s="1"/>
  <c r="AR50" i="32"/>
  <c r="AO50" i="32" s="1"/>
  <c r="G50" i="32"/>
  <c r="J50" i="32" s="1"/>
  <c r="F50" i="32"/>
  <c r="L50" i="32" s="1"/>
  <c r="M50" i="32" s="1"/>
  <c r="T50" i="32"/>
  <c r="U50" i="32" s="1"/>
  <c r="Q48" i="32"/>
  <c r="R48" i="32" s="1"/>
  <c r="O48" i="32"/>
  <c r="BA51" i="37" l="1"/>
  <c r="AZ51" i="37"/>
  <c r="AY51" i="37"/>
  <c r="AP51" i="37" s="1"/>
  <c r="N51" i="37" s="1"/>
  <c r="AX51" i="37"/>
  <c r="AW51" i="37"/>
  <c r="AV51" i="37"/>
  <c r="AU51" i="37"/>
  <c r="AT51" i="37"/>
  <c r="AS51" i="37"/>
  <c r="BH49" i="37"/>
  <c r="BG49" i="37"/>
  <c r="BD49" i="37" s="1"/>
  <c r="P49" i="37" s="1"/>
  <c r="E50" i="37"/>
  <c r="H50" i="37" s="1"/>
  <c r="K50" i="37" s="1"/>
  <c r="I50" i="37"/>
  <c r="B52" i="37"/>
  <c r="BF51" i="37"/>
  <c r="BC51" i="37" s="1"/>
  <c r="AR51" i="37"/>
  <c r="AO51" i="37" s="1"/>
  <c r="G51" i="37"/>
  <c r="J51" i="37" s="1"/>
  <c r="F51" i="37"/>
  <c r="L51" i="37" s="1"/>
  <c r="M51" i="37" s="1"/>
  <c r="T51" i="37"/>
  <c r="U51" i="37" s="1"/>
  <c r="Q49" i="37"/>
  <c r="R49" i="37" s="1"/>
  <c r="O49" i="37"/>
  <c r="BA51" i="36"/>
  <c r="AZ51" i="36"/>
  <c r="AY51" i="36"/>
  <c r="AP51" i="36" s="1"/>
  <c r="N51" i="36" s="1"/>
  <c r="AX51" i="36"/>
  <c r="AW51" i="36"/>
  <c r="AV51" i="36"/>
  <c r="AU51" i="36"/>
  <c r="AT51" i="36"/>
  <c r="AS51" i="36"/>
  <c r="BH49" i="36"/>
  <c r="BG49" i="36"/>
  <c r="BD49" i="36" s="1"/>
  <c r="P49" i="36" s="1"/>
  <c r="E50" i="36"/>
  <c r="H50" i="36" s="1"/>
  <c r="K50" i="36" s="1"/>
  <c r="I50" i="36"/>
  <c r="B52" i="36"/>
  <c r="BF51" i="36"/>
  <c r="BC51" i="36" s="1"/>
  <c r="AR51" i="36"/>
  <c r="AO51" i="36" s="1"/>
  <c r="G51" i="36"/>
  <c r="J51" i="36" s="1"/>
  <c r="F51" i="36"/>
  <c r="L51" i="36" s="1"/>
  <c r="M51" i="36" s="1"/>
  <c r="T51" i="36"/>
  <c r="U51" i="36" s="1"/>
  <c r="Q49" i="36"/>
  <c r="R49" i="36" s="1"/>
  <c r="O49" i="36"/>
  <c r="BA51" i="35"/>
  <c r="AZ51" i="35"/>
  <c r="AY51" i="35"/>
  <c r="AP51" i="35" s="1"/>
  <c r="N51" i="35" s="1"/>
  <c r="AX51" i="35"/>
  <c r="AW51" i="35"/>
  <c r="AV51" i="35"/>
  <c r="AU51" i="35"/>
  <c r="AT51" i="35"/>
  <c r="AS51" i="35"/>
  <c r="BH49" i="35"/>
  <c r="BG49" i="35"/>
  <c r="BD49" i="35" s="1"/>
  <c r="P49" i="35" s="1"/>
  <c r="E50" i="35"/>
  <c r="H50" i="35" s="1"/>
  <c r="K50" i="35" s="1"/>
  <c r="I50" i="35"/>
  <c r="B52" i="35"/>
  <c r="BF51" i="35"/>
  <c r="BC51" i="35" s="1"/>
  <c r="AR51" i="35"/>
  <c r="AO51" i="35" s="1"/>
  <c r="G51" i="35"/>
  <c r="J51" i="35" s="1"/>
  <c r="F51" i="35"/>
  <c r="L51" i="35" s="1"/>
  <c r="M51" i="35" s="1"/>
  <c r="T51" i="35"/>
  <c r="U51" i="35" s="1"/>
  <c r="Q49" i="35"/>
  <c r="R49" i="35" s="1"/>
  <c r="O49" i="35"/>
  <c r="BA51" i="34"/>
  <c r="AZ51" i="34"/>
  <c r="AY51" i="34"/>
  <c r="AP51" i="34" s="1"/>
  <c r="N51" i="34" s="1"/>
  <c r="AX51" i="34"/>
  <c r="AW51" i="34"/>
  <c r="AV51" i="34"/>
  <c r="AU51" i="34"/>
  <c r="AT51" i="34"/>
  <c r="AS51" i="34"/>
  <c r="BH49" i="34"/>
  <c r="BG49" i="34"/>
  <c r="BD49" i="34" s="1"/>
  <c r="P49" i="34" s="1"/>
  <c r="E50" i="34"/>
  <c r="H50" i="34" s="1"/>
  <c r="K50" i="34" s="1"/>
  <c r="I50" i="34"/>
  <c r="B52" i="34"/>
  <c r="BF51" i="34"/>
  <c r="BC51" i="34" s="1"/>
  <c r="AR51" i="34"/>
  <c r="AO51" i="34" s="1"/>
  <c r="G51" i="34"/>
  <c r="J51" i="34" s="1"/>
  <c r="F51" i="34"/>
  <c r="L51" i="34" s="1"/>
  <c r="M51" i="34" s="1"/>
  <c r="T51" i="34"/>
  <c r="U51" i="34" s="1"/>
  <c r="Q49" i="34"/>
  <c r="R49" i="34" s="1"/>
  <c r="O49" i="34"/>
  <c r="BA51" i="33"/>
  <c r="AZ51" i="33"/>
  <c r="AY51" i="33"/>
  <c r="AP51" i="33" s="1"/>
  <c r="N51" i="33" s="1"/>
  <c r="AX51" i="33"/>
  <c r="AW51" i="33"/>
  <c r="AV51" i="33"/>
  <c r="AU51" i="33"/>
  <c r="AT51" i="33"/>
  <c r="AS51" i="33"/>
  <c r="BH49" i="33"/>
  <c r="BG49" i="33"/>
  <c r="BD49" i="33" s="1"/>
  <c r="P49" i="33" s="1"/>
  <c r="E50" i="33"/>
  <c r="H50" i="33" s="1"/>
  <c r="K50" i="33" s="1"/>
  <c r="I50" i="33"/>
  <c r="B52" i="33"/>
  <c r="BF51" i="33"/>
  <c r="BC51" i="33" s="1"/>
  <c r="AR51" i="33"/>
  <c r="AO51" i="33" s="1"/>
  <c r="G51" i="33"/>
  <c r="J51" i="33" s="1"/>
  <c r="F51" i="33"/>
  <c r="L51" i="33" s="1"/>
  <c r="M51" i="33" s="1"/>
  <c r="T51" i="33"/>
  <c r="U51" i="33" s="1"/>
  <c r="Q49" i="33"/>
  <c r="R49" i="33" s="1"/>
  <c r="O49" i="33"/>
  <c r="BA51" i="32"/>
  <c r="AZ51" i="32"/>
  <c r="AY51" i="32"/>
  <c r="AP51" i="32" s="1"/>
  <c r="N51" i="32" s="1"/>
  <c r="AX51" i="32"/>
  <c r="AW51" i="32"/>
  <c r="AV51" i="32"/>
  <c r="AU51" i="32"/>
  <c r="AT51" i="32"/>
  <c r="AS51" i="32"/>
  <c r="BH49" i="32"/>
  <c r="BG49" i="32"/>
  <c r="BD49" i="32" s="1"/>
  <c r="P49" i="32" s="1"/>
  <c r="E50" i="32"/>
  <c r="H50" i="32" s="1"/>
  <c r="K50" i="32" s="1"/>
  <c r="I50" i="32"/>
  <c r="B52" i="32"/>
  <c r="BF51" i="32"/>
  <c r="BC51" i="32" s="1"/>
  <c r="AR51" i="32"/>
  <c r="AO51" i="32" s="1"/>
  <c r="G51" i="32"/>
  <c r="J51" i="32" s="1"/>
  <c r="F51" i="32"/>
  <c r="L51" i="32" s="1"/>
  <c r="M51" i="32" s="1"/>
  <c r="T51" i="32"/>
  <c r="U51" i="32" s="1"/>
  <c r="Q49" i="32"/>
  <c r="R49" i="32" s="1"/>
  <c r="O49" i="32"/>
  <c r="BA52" i="37" l="1"/>
  <c r="AZ52" i="37"/>
  <c r="AY52" i="37"/>
  <c r="AP52" i="37" s="1"/>
  <c r="N52" i="37" s="1"/>
  <c r="AX52" i="37"/>
  <c r="AW52" i="37"/>
  <c r="AV52" i="37"/>
  <c r="AU52" i="37"/>
  <c r="AT52" i="37"/>
  <c r="AS52" i="37"/>
  <c r="BH50" i="37"/>
  <c r="BG50" i="37"/>
  <c r="BD50" i="37" s="1"/>
  <c r="P50" i="37" s="1"/>
  <c r="E51" i="37"/>
  <c r="H51" i="37" s="1"/>
  <c r="K51" i="37" s="1"/>
  <c r="I51" i="37"/>
  <c r="B53" i="37"/>
  <c r="BF52" i="37"/>
  <c r="BC52" i="37" s="1"/>
  <c r="AR52" i="37"/>
  <c r="AO52" i="37" s="1"/>
  <c r="G52" i="37"/>
  <c r="J52" i="37" s="1"/>
  <c r="F52" i="37"/>
  <c r="L52" i="37" s="1"/>
  <c r="M52" i="37" s="1"/>
  <c r="T52" i="37"/>
  <c r="U52" i="37" s="1"/>
  <c r="Q50" i="37"/>
  <c r="R50" i="37" s="1"/>
  <c r="O50" i="37"/>
  <c r="BA52" i="36"/>
  <c r="AZ52" i="36"/>
  <c r="AY52" i="36"/>
  <c r="AP52" i="36" s="1"/>
  <c r="N52" i="36" s="1"/>
  <c r="AX52" i="36"/>
  <c r="AW52" i="36"/>
  <c r="AV52" i="36"/>
  <c r="AU52" i="36"/>
  <c r="AT52" i="36"/>
  <c r="AS52" i="36"/>
  <c r="BH50" i="36"/>
  <c r="BG50" i="36"/>
  <c r="BD50" i="36" s="1"/>
  <c r="P50" i="36" s="1"/>
  <c r="E51" i="36"/>
  <c r="H51" i="36" s="1"/>
  <c r="K51" i="36" s="1"/>
  <c r="I51" i="36"/>
  <c r="B53" i="36"/>
  <c r="BF52" i="36"/>
  <c r="BC52" i="36" s="1"/>
  <c r="AR52" i="36"/>
  <c r="AO52" i="36" s="1"/>
  <c r="G52" i="36"/>
  <c r="J52" i="36" s="1"/>
  <c r="F52" i="36"/>
  <c r="L52" i="36" s="1"/>
  <c r="M52" i="36" s="1"/>
  <c r="T52" i="36"/>
  <c r="U52" i="36" s="1"/>
  <c r="Q50" i="36"/>
  <c r="R50" i="36" s="1"/>
  <c r="O50" i="36"/>
  <c r="BA52" i="35"/>
  <c r="AZ52" i="35"/>
  <c r="AY52" i="35"/>
  <c r="AP52" i="35" s="1"/>
  <c r="N52" i="35" s="1"/>
  <c r="AX52" i="35"/>
  <c r="AW52" i="35"/>
  <c r="AV52" i="35"/>
  <c r="AU52" i="35"/>
  <c r="AT52" i="35"/>
  <c r="AS52" i="35"/>
  <c r="BH50" i="35"/>
  <c r="BG50" i="35"/>
  <c r="BD50" i="35" s="1"/>
  <c r="P50" i="35" s="1"/>
  <c r="E51" i="35"/>
  <c r="H51" i="35" s="1"/>
  <c r="K51" i="35" s="1"/>
  <c r="I51" i="35"/>
  <c r="B53" i="35"/>
  <c r="BF52" i="35"/>
  <c r="BC52" i="35" s="1"/>
  <c r="AR52" i="35"/>
  <c r="AO52" i="35" s="1"/>
  <c r="G52" i="35"/>
  <c r="J52" i="35" s="1"/>
  <c r="F52" i="35"/>
  <c r="L52" i="35" s="1"/>
  <c r="M52" i="35" s="1"/>
  <c r="T52" i="35"/>
  <c r="U52" i="35" s="1"/>
  <c r="Q50" i="35"/>
  <c r="R50" i="35" s="1"/>
  <c r="O50" i="35"/>
  <c r="BA52" i="34"/>
  <c r="AZ52" i="34"/>
  <c r="AY52" i="34"/>
  <c r="AP52" i="34" s="1"/>
  <c r="N52" i="34" s="1"/>
  <c r="AX52" i="34"/>
  <c r="AW52" i="34"/>
  <c r="AV52" i="34"/>
  <c r="AU52" i="34"/>
  <c r="AT52" i="34"/>
  <c r="AS52" i="34"/>
  <c r="BH50" i="34"/>
  <c r="BG50" i="34"/>
  <c r="BD50" i="34" s="1"/>
  <c r="P50" i="34" s="1"/>
  <c r="E51" i="34"/>
  <c r="H51" i="34" s="1"/>
  <c r="K51" i="34" s="1"/>
  <c r="I51" i="34"/>
  <c r="B53" i="34"/>
  <c r="BF52" i="34"/>
  <c r="BC52" i="34" s="1"/>
  <c r="AR52" i="34"/>
  <c r="AO52" i="34" s="1"/>
  <c r="G52" i="34"/>
  <c r="J52" i="34" s="1"/>
  <c r="F52" i="34"/>
  <c r="L52" i="34" s="1"/>
  <c r="M52" i="34" s="1"/>
  <c r="T52" i="34"/>
  <c r="U52" i="34" s="1"/>
  <c r="Q50" i="34"/>
  <c r="R50" i="34" s="1"/>
  <c r="O50" i="34"/>
  <c r="BA52" i="33"/>
  <c r="AZ52" i="33"/>
  <c r="AY52" i="33"/>
  <c r="AP52" i="33" s="1"/>
  <c r="N52" i="33" s="1"/>
  <c r="AX52" i="33"/>
  <c r="AW52" i="33"/>
  <c r="AV52" i="33"/>
  <c r="AU52" i="33"/>
  <c r="AT52" i="33"/>
  <c r="AS52" i="33"/>
  <c r="BH50" i="33"/>
  <c r="BG50" i="33"/>
  <c r="BD50" i="33" s="1"/>
  <c r="P50" i="33" s="1"/>
  <c r="E51" i="33"/>
  <c r="H51" i="33" s="1"/>
  <c r="K51" i="33" s="1"/>
  <c r="I51" i="33"/>
  <c r="B53" i="33"/>
  <c r="BF52" i="33"/>
  <c r="BC52" i="33" s="1"/>
  <c r="AR52" i="33"/>
  <c r="AO52" i="33" s="1"/>
  <c r="G52" i="33"/>
  <c r="J52" i="33" s="1"/>
  <c r="F52" i="33"/>
  <c r="L52" i="33" s="1"/>
  <c r="M52" i="33" s="1"/>
  <c r="T52" i="33"/>
  <c r="U52" i="33" s="1"/>
  <c r="Q50" i="33"/>
  <c r="R50" i="33" s="1"/>
  <c r="O50" i="33"/>
  <c r="BA52" i="32"/>
  <c r="AZ52" i="32"/>
  <c r="AY52" i="32"/>
  <c r="AP52" i="32" s="1"/>
  <c r="N52" i="32" s="1"/>
  <c r="AX52" i="32"/>
  <c r="AW52" i="32"/>
  <c r="AV52" i="32"/>
  <c r="AU52" i="32"/>
  <c r="AT52" i="32"/>
  <c r="AS52" i="32"/>
  <c r="BH50" i="32"/>
  <c r="BG50" i="32"/>
  <c r="BD50" i="32" s="1"/>
  <c r="P50" i="32" s="1"/>
  <c r="E51" i="32"/>
  <c r="H51" i="32" s="1"/>
  <c r="K51" i="32" s="1"/>
  <c r="I51" i="32"/>
  <c r="B53" i="32"/>
  <c r="BF52" i="32"/>
  <c r="BC52" i="32" s="1"/>
  <c r="AR52" i="32"/>
  <c r="AO52" i="32" s="1"/>
  <c r="G52" i="32"/>
  <c r="J52" i="32" s="1"/>
  <c r="F52" i="32"/>
  <c r="L52" i="32" s="1"/>
  <c r="M52" i="32" s="1"/>
  <c r="T52" i="32"/>
  <c r="U52" i="32" s="1"/>
  <c r="Q50" i="32"/>
  <c r="R50" i="32" s="1"/>
  <c r="O50" i="32"/>
  <c r="BA53" i="37" l="1"/>
  <c r="AZ53" i="37"/>
  <c r="AY53" i="37"/>
  <c r="AP53" i="37" s="1"/>
  <c r="N53" i="37" s="1"/>
  <c r="AX53" i="37"/>
  <c r="AW53" i="37"/>
  <c r="AV53" i="37"/>
  <c r="AU53" i="37"/>
  <c r="AT53" i="37"/>
  <c r="AS53" i="37"/>
  <c r="BH51" i="37"/>
  <c r="BG51" i="37"/>
  <c r="BD51" i="37" s="1"/>
  <c r="P51" i="37" s="1"/>
  <c r="E52" i="37"/>
  <c r="H52" i="37" s="1"/>
  <c r="K52" i="37" s="1"/>
  <c r="I52" i="37"/>
  <c r="B54" i="37"/>
  <c r="BF53" i="37"/>
  <c r="BC53" i="37" s="1"/>
  <c r="AR53" i="37"/>
  <c r="AO53" i="37" s="1"/>
  <c r="G53" i="37"/>
  <c r="J53" i="37" s="1"/>
  <c r="F53" i="37"/>
  <c r="L53" i="37" s="1"/>
  <c r="M53" i="37" s="1"/>
  <c r="T53" i="37"/>
  <c r="U53" i="37" s="1"/>
  <c r="Q51" i="37"/>
  <c r="R51" i="37" s="1"/>
  <c r="O51" i="37"/>
  <c r="BA53" i="36"/>
  <c r="AZ53" i="36"/>
  <c r="AY53" i="36"/>
  <c r="AP53" i="36" s="1"/>
  <c r="N53" i="36" s="1"/>
  <c r="AX53" i="36"/>
  <c r="AW53" i="36"/>
  <c r="AV53" i="36"/>
  <c r="AU53" i="36"/>
  <c r="AT53" i="36"/>
  <c r="AS53" i="36"/>
  <c r="BH51" i="36"/>
  <c r="BG51" i="36"/>
  <c r="BD51" i="36" s="1"/>
  <c r="P51" i="36" s="1"/>
  <c r="E52" i="36"/>
  <c r="H52" i="36" s="1"/>
  <c r="K52" i="36" s="1"/>
  <c r="I52" i="36"/>
  <c r="B54" i="36"/>
  <c r="BF53" i="36"/>
  <c r="BC53" i="36" s="1"/>
  <c r="AR53" i="36"/>
  <c r="AO53" i="36" s="1"/>
  <c r="G53" i="36"/>
  <c r="J53" i="36" s="1"/>
  <c r="F53" i="36"/>
  <c r="L53" i="36" s="1"/>
  <c r="M53" i="36" s="1"/>
  <c r="T53" i="36"/>
  <c r="U53" i="36" s="1"/>
  <c r="Q51" i="36"/>
  <c r="R51" i="36" s="1"/>
  <c r="O51" i="36"/>
  <c r="BA53" i="35"/>
  <c r="AZ53" i="35"/>
  <c r="AY53" i="35"/>
  <c r="AP53" i="35" s="1"/>
  <c r="N53" i="35" s="1"/>
  <c r="AX53" i="35"/>
  <c r="AW53" i="35"/>
  <c r="AV53" i="35"/>
  <c r="AU53" i="35"/>
  <c r="AT53" i="35"/>
  <c r="AS53" i="35"/>
  <c r="BH51" i="35"/>
  <c r="BG51" i="35"/>
  <c r="BD51" i="35" s="1"/>
  <c r="P51" i="35" s="1"/>
  <c r="E52" i="35"/>
  <c r="H52" i="35" s="1"/>
  <c r="K52" i="35" s="1"/>
  <c r="I52" i="35"/>
  <c r="B54" i="35"/>
  <c r="BF53" i="35"/>
  <c r="BC53" i="35" s="1"/>
  <c r="AR53" i="35"/>
  <c r="AO53" i="35" s="1"/>
  <c r="G53" i="35"/>
  <c r="J53" i="35" s="1"/>
  <c r="F53" i="35"/>
  <c r="L53" i="35" s="1"/>
  <c r="M53" i="35" s="1"/>
  <c r="T53" i="35"/>
  <c r="U53" i="35" s="1"/>
  <c r="Q51" i="35"/>
  <c r="R51" i="35" s="1"/>
  <c r="O51" i="35"/>
  <c r="BA53" i="34"/>
  <c r="AZ53" i="34"/>
  <c r="AY53" i="34"/>
  <c r="AP53" i="34" s="1"/>
  <c r="N53" i="34" s="1"/>
  <c r="AX53" i="34"/>
  <c r="AW53" i="34"/>
  <c r="AV53" i="34"/>
  <c r="AU53" i="34"/>
  <c r="AT53" i="34"/>
  <c r="AS53" i="34"/>
  <c r="BH51" i="34"/>
  <c r="BG51" i="34"/>
  <c r="BD51" i="34" s="1"/>
  <c r="P51" i="34" s="1"/>
  <c r="E52" i="34"/>
  <c r="H52" i="34" s="1"/>
  <c r="K52" i="34" s="1"/>
  <c r="I52" i="34"/>
  <c r="B54" i="34"/>
  <c r="BF53" i="34"/>
  <c r="BC53" i="34" s="1"/>
  <c r="AR53" i="34"/>
  <c r="AO53" i="34" s="1"/>
  <c r="G53" i="34"/>
  <c r="J53" i="34" s="1"/>
  <c r="F53" i="34"/>
  <c r="L53" i="34" s="1"/>
  <c r="M53" i="34" s="1"/>
  <c r="T53" i="34"/>
  <c r="U53" i="34" s="1"/>
  <c r="Q51" i="34"/>
  <c r="R51" i="34" s="1"/>
  <c r="O51" i="34"/>
  <c r="BA53" i="33"/>
  <c r="AZ53" i="33"/>
  <c r="AY53" i="33"/>
  <c r="AP53" i="33" s="1"/>
  <c r="N53" i="33" s="1"/>
  <c r="AX53" i="33"/>
  <c r="AW53" i="33"/>
  <c r="AV53" i="33"/>
  <c r="AU53" i="33"/>
  <c r="AT53" i="33"/>
  <c r="AS53" i="33"/>
  <c r="BH51" i="33"/>
  <c r="BG51" i="33"/>
  <c r="BD51" i="33" s="1"/>
  <c r="P51" i="33" s="1"/>
  <c r="E52" i="33"/>
  <c r="H52" i="33" s="1"/>
  <c r="K52" i="33" s="1"/>
  <c r="I52" i="33"/>
  <c r="B54" i="33"/>
  <c r="BF53" i="33"/>
  <c r="BC53" i="33" s="1"/>
  <c r="AR53" i="33"/>
  <c r="AO53" i="33" s="1"/>
  <c r="G53" i="33"/>
  <c r="J53" i="33" s="1"/>
  <c r="F53" i="33"/>
  <c r="L53" i="33" s="1"/>
  <c r="M53" i="33" s="1"/>
  <c r="T53" i="33"/>
  <c r="U53" i="33" s="1"/>
  <c r="Q51" i="33"/>
  <c r="R51" i="33" s="1"/>
  <c r="O51" i="33"/>
  <c r="BA53" i="32"/>
  <c r="AZ53" i="32"/>
  <c r="AY53" i="32"/>
  <c r="AP53" i="32" s="1"/>
  <c r="N53" i="32" s="1"/>
  <c r="AX53" i="32"/>
  <c r="AW53" i="32"/>
  <c r="AV53" i="32"/>
  <c r="AU53" i="32"/>
  <c r="AT53" i="32"/>
  <c r="AS53" i="32"/>
  <c r="BH51" i="32"/>
  <c r="BG51" i="32"/>
  <c r="BD51" i="32" s="1"/>
  <c r="P51" i="32" s="1"/>
  <c r="E52" i="32"/>
  <c r="H52" i="32" s="1"/>
  <c r="K52" i="32" s="1"/>
  <c r="I52" i="32"/>
  <c r="B54" i="32"/>
  <c r="BF53" i="32"/>
  <c r="BC53" i="32" s="1"/>
  <c r="AR53" i="32"/>
  <c r="AO53" i="32" s="1"/>
  <c r="G53" i="32"/>
  <c r="J53" i="32" s="1"/>
  <c r="F53" i="32"/>
  <c r="L53" i="32" s="1"/>
  <c r="M53" i="32" s="1"/>
  <c r="T53" i="32"/>
  <c r="U53" i="32" s="1"/>
  <c r="Q51" i="32"/>
  <c r="R51" i="32" s="1"/>
  <c r="O51" i="32"/>
  <c r="BA54" i="37" l="1"/>
  <c r="AZ54" i="37"/>
  <c r="AY54" i="37"/>
  <c r="AP54" i="37" s="1"/>
  <c r="N54" i="37" s="1"/>
  <c r="AX54" i="37"/>
  <c r="AW54" i="37"/>
  <c r="AV54" i="37"/>
  <c r="AU54" i="37"/>
  <c r="AT54" i="37"/>
  <c r="AS54" i="37"/>
  <c r="BH52" i="37"/>
  <c r="BG52" i="37"/>
  <c r="BD52" i="37" s="1"/>
  <c r="P52" i="37" s="1"/>
  <c r="E53" i="37"/>
  <c r="H53" i="37" s="1"/>
  <c r="K53" i="37" s="1"/>
  <c r="I53" i="37"/>
  <c r="B55" i="37"/>
  <c r="BF54" i="37"/>
  <c r="BC54" i="37" s="1"/>
  <c r="AR54" i="37"/>
  <c r="AO54" i="37" s="1"/>
  <c r="G54" i="37"/>
  <c r="J54" i="37" s="1"/>
  <c r="F54" i="37"/>
  <c r="L54" i="37" s="1"/>
  <c r="M54" i="37" s="1"/>
  <c r="T54" i="37"/>
  <c r="U54" i="37" s="1"/>
  <c r="Q52" i="37"/>
  <c r="R52" i="37" s="1"/>
  <c r="O52" i="37"/>
  <c r="BA54" i="36"/>
  <c r="AZ54" i="36"/>
  <c r="AY54" i="36"/>
  <c r="AP54" i="36" s="1"/>
  <c r="N54" i="36" s="1"/>
  <c r="AX54" i="36"/>
  <c r="AW54" i="36"/>
  <c r="AV54" i="36"/>
  <c r="AU54" i="36"/>
  <c r="AT54" i="36"/>
  <c r="AS54" i="36"/>
  <c r="BH52" i="36"/>
  <c r="BG52" i="36"/>
  <c r="BD52" i="36" s="1"/>
  <c r="P52" i="36" s="1"/>
  <c r="E53" i="36"/>
  <c r="H53" i="36" s="1"/>
  <c r="K53" i="36" s="1"/>
  <c r="I53" i="36"/>
  <c r="B55" i="36"/>
  <c r="BF54" i="36"/>
  <c r="BC54" i="36" s="1"/>
  <c r="AR54" i="36"/>
  <c r="AO54" i="36" s="1"/>
  <c r="G54" i="36"/>
  <c r="J54" i="36" s="1"/>
  <c r="F54" i="36"/>
  <c r="L54" i="36" s="1"/>
  <c r="M54" i="36" s="1"/>
  <c r="T54" i="36"/>
  <c r="U54" i="36" s="1"/>
  <c r="Q52" i="36"/>
  <c r="R52" i="36" s="1"/>
  <c r="O52" i="36"/>
  <c r="BA54" i="35"/>
  <c r="AZ54" i="35"/>
  <c r="AY54" i="35"/>
  <c r="AP54" i="35" s="1"/>
  <c r="N54" i="35" s="1"/>
  <c r="AX54" i="35"/>
  <c r="AW54" i="35"/>
  <c r="AV54" i="35"/>
  <c r="AU54" i="35"/>
  <c r="AT54" i="35"/>
  <c r="AS54" i="35"/>
  <c r="BH52" i="35"/>
  <c r="BG52" i="35"/>
  <c r="BD52" i="35" s="1"/>
  <c r="P52" i="35" s="1"/>
  <c r="E53" i="35"/>
  <c r="H53" i="35" s="1"/>
  <c r="K53" i="35" s="1"/>
  <c r="I53" i="35"/>
  <c r="B55" i="35"/>
  <c r="BF54" i="35"/>
  <c r="BC54" i="35" s="1"/>
  <c r="AR54" i="35"/>
  <c r="AO54" i="35" s="1"/>
  <c r="G54" i="35"/>
  <c r="J54" i="35" s="1"/>
  <c r="F54" i="35"/>
  <c r="L54" i="35" s="1"/>
  <c r="M54" i="35" s="1"/>
  <c r="T54" i="35"/>
  <c r="U54" i="35" s="1"/>
  <c r="Q52" i="35"/>
  <c r="R52" i="35" s="1"/>
  <c r="O52" i="35"/>
  <c r="BA54" i="34"/>
  <c r="AZ54" i="34"/>
  <c r="AY54" i="34"/>
  <c r="AP54" i="34" s="1"/>
  <c r="N54" i="34" s="1"/>
  <c r="AX54" i="34"/>
  <c r="AW54" i="34"/>
  <c r="AV54" i="34"/>
  <c r="AU54" i="34"/>
  <c r="AT54" i="34"/>
  <c r="AS54" i="34"/>
  <c r="BH52" i="34"/>
  <c r="BG52" i="34"/>
  <c r="BD52" i="34" s="1"/>
  <c r="P52" i="34" s="1"/>
  <c r="E53" i="34"/>
  <c r="H53" i="34" s="1"/>
  <c r="K53" i="34" s="1"/>
  <c r="I53" i="34"/>
  <c r="B55" i="34"/>
  <c r="BF54" i="34"/>
  <c r="BC54" i="34" s="1"/>
  <c r="AR54" i="34"/>
  <c r="AO54" i="34" s="1"/>
  <c r="G54" i="34"/>
  <c r="J54" i="34" s="1"/>
  <c r="F54" i="34"/>
  <c r="L54" i="34" s="1"/>
  <c r="M54" i="34" s="1"/>
  <c r="T54" i="34"/>
  <c r="U54" i="34" s="1"/>
  <c r="Q52" i="34"/>
  <c r="R52" i="34" s="1"/>
  <c r="O52" i="34"/>
  <c r="BA54" i="33"/>
  <c r="AZ54" i="33"/>
  <c r="AY54" i="33"/>
  <c r="AP54" i="33" s="1"/>
  <c r="N54" i="33" s="1"/>
  <c r="AX54" i="33"/>
  <c r="AW54" i="33"/>
  <c r="AV54" i="33"/>
  <c r="AU54" i="33"/>
  <c r="AT54" i="33"/>
  <c r="AS54" i="33"/>
  <c r="BH52" i="33"/>
  <c r="BG52" i="33"/>
  <c r="BD52" i="33" s="1"/>
  <c r="P52" i="33" s="1"/>
  <c r="E53" i="33"/>
  <c r="H53" i="33" s="1"/>
  <c r="K53" i="33" s="1"/>
  <c r="I53" i="33"/>
  <c r="B55" i="33"/>
  <c r="BF54" i="33"/>
  <c r="BC54" i="33" s="1"/>
  <c r="AR54" i="33"/>
  <c r="AO54" i="33" s="1"/>
  <c r="G54" i="33"/>
  <c r="J54" i="33" s="1"/>
  <c r="F54" i="33"/>
  <c r="L54" i="33" s="1"/>
  <c r="M54" i="33" s="1"/>
  <c r="T54" i="33"/>
  <c r="U54" i="33" s="1"/>
  <c r="Q52" i="33"/>
  <c r="R52" i="33" s="1"/>
  <c r="O52" i="33"/>
  <c r="BA54" i="32"/>
  <c r="AZ54" i="32"/>
  <c r="AY54" i="32"/>
  <c r="AP54" i="32" s="1"/>
  <c r="N54" i="32" s="1"/>
  <c r="AX54" i="32"/>
  <c r="AW54" i="32"/>
  <c r="AV54" i="32"/>
  <c r="AU54" i="32"/>
  <c r="AT54" i="32"/>
  <c r="AS54" i="32"/>
  <c r="BH52" i="32"/>
  <c r="BG52" i="32"/>
  <c r="BD52" i="32" s="1"/>
  <c r="P52" i="32" s="1"/>
  <c r="E53" i="32"/>
  <c r="H53" i="32" s="1"/>
  <c r="K53" i="32" s="1"/>
  <c r="I53" i="32"/>
  <c r="B55" i="32"/>
  <c r="BF54" i="32"/>
  <c r="BC54" i="32" s="1"/>
  <c r="AR54" i="32"/>
  <c r="AO54" i="32" s="1"/>
  <c r="G54" i="32"/>
  <c r="J54" i="32" s="1"/>
  <c r="F54" i="32"/>
  <c r="L54" i="32" s="1"/>
  <c r="M54" i="32" s="1"/>
  <c r="T54" i="32"/>
  <c r="U54" i="32" s="1"/>
  <c r="Q52" i="32"/>
  <c r="R52" i="32" s="1"/>
  <c r="O52" i="32"/>
  <c r="BA55" i="37" l="1"/>
  <c r="AZ55" i="37"/>
  <c r="AY55" i="37"/>
  <c r="AP55" i="37" s="1"/>
  <c r="N55" i="37" s="1"/>
  <c r="AX55" i="37"/>
  <c r="AW55" i="37"/>
  <c r="AV55" i="37"/>
  <c r="AU55" i="37"/>
  <c r="AT55" i="37"/>
  <c r="AS55" i="37"/>
  <c r="BH53" i="37"/>
  <c r="BG53" i="37"/>
  <c r="BD53" i="37" s="1"/>
  <c r="P53" i="37" s="1"/>
  <c r="E54" i="37"/>
  <c r="H54" i="37" s="1"/>
  <c r="K54" i="37" s="1"/>
  <c r="I54" i="37"/>
  <c r="B56" i="37"/>
  <c r="BF55" i="37"/>
  <c r="BC55" i="37" s="1"/>
  <c r="AR55" i="37"/>
  <c r="AO55" i="37" s="1"/>
  <c r="G55" i="37"/>
  <c r="J55" i="37" s="1"/>
  <c r="F55" i="37"/>
  <c r="L55" i="37" s="1"/>
  <c r="M55" i="37" s="1"/>
  <c r="T55" i="37"/>
  <c r="U55" i="37" s="1"/>
  <c r="Q53" i="37"/>
  <c r="R53" i="37" s="1"/>
  <c r="O53" i="37"/>
  <c r="BA55" i="36"/>
  <c r="AZ55" i="36"/>
  <c r="AY55" i="36"/>
  <c r="AP55" i="36" s="1"/>
  <c r="N55" i="36" s="1"/>
  <c r="AX55" i="36"/>
  <c r="AW55" i="36"/>
  <c r="AV55" i="36"/>
  <c r="AU55" i="36"/>
  <c r="AT55" i="36"/>
  <c r="AS55" i="36"/>
  <c r="BH53" i="36"/>
  <c r="BG53" i="36"/>
  <c r="BD53" i="36" s="1"/>
  <c r="P53" i="36" s="1"/>
  <c r="E54" i="36"/>
  <c r="H54" i="36" s="1"/>
  <c r="K54" i="36" s="1"/>
  <c r="I54" i="36"/>
  <c r="B56" i="36"/>
  <c r="BF55" i="36"/>
  <c r="BC55" i="36" s="1"/>
  <c r="AR55" i="36"/>
  <c r="AO55" i="36" s="1"/>
  <c r="G55" i="36"/>
  <c r="J55" i="36" s="1"/>
  <c r="F55" i="36"/>
  <c r="L55" i="36" s="1"/>
  <c r="M55" i="36" s="1"/>
  <c r="T55" i="36"/>
  <c r="U55" i="36" s="1"/>
  <c r="Q53" i="36"/>
  <c r="R53" i="36" s="1"/>
  <c r="O53" i="36"/>
  <c r="BA55" i="35"/>
  <c r="AZ55" i="35"/>
  <c r="AY55" i="35"/>
  <c r="AP55" i="35" s="1"/>
  <c r="N55" i="35" s="1"/>
  <c r="AX55" i="35"/>
  <c r="AW55" i="35"/>
  <c r="AV55" i="35"/>
  <c r="AU55" i="35"/>
  <c r="AT55" i="35"/>
  <c r="AS55" i="35"/>
  <c r="BH53" i="35"/>
  <c r="BG53" i="35"/>
  <c r="BD53" i="35" s="1"/>
  <c r="P53" i="35" s="1"/>
  <c r="E54" i="35"/>
  <c r="H54" i="35" s="1"/>
  <c r="K54" i="35" s="1"/>
  <c r="I54" i="35"/>
  <c r="B56" i="35"/>
  <c r="BF55" i="35"/>
  <c r="BC55" i="35" s="1"/>
  <c r="AR55" i="35"/>
  <c r="AO55" i="35" s="1"/>
  <c r="G55" i="35"/>
  <c r="J55" i="35" s="1"/>
  <c r="F55" i="35"/>
  <c r="L55" i="35" s="1"/>
  <c r="M55" i="35" s="1"/>
  <c r="T55" i="35"/>
  <c r="U55" i="35" s="1"/>
  <c r="Q53" i="35"/>
  <c r="R53" i="35" s="1"/>
  <c r="O53" i="35"/>
  <c r="BA55" i="34"/>
  <c r="AZ55" i="34"/>
  <c r="AY55" i="34"/>
  <c r="AP55" i="34" s="1"/>
  <c r="N55" i="34" s="1"/>
  <c r="AX55" i="34"/>
  <c r="AW55" i="34"/>
  <c r="AV55" i="34"/>
  <c r="AU55" i="34"/>
  <c r="AT55" i="34"/>
  <c r="AS55" i="34"/>
  <c r="BH53" i="34"/>
  <c r="BG53" i="34"/>
  <c r="BD53" i="34" s="1"/>
  <c r="P53" i="34" s="1"/>
  <c r="E54" i="34"/>
  <c r="H54" i="34" s="1"/>
  <c r="K54" i="34" s="1"/>
  <c r="I54" i="34"/>
  <c r="B56" i="34"/>
  <c r="BF55" i="34"/>
  <c r="BC55" i="34" s="1"/>
  <c r="AR55" i="34"/>
  <c r="AO55" i="34" s="1"/>
  <c r="G55" i="34"/>
  <c r="J55" i="34" s="1"/>
  <c r="F55" i="34"/>
  <c r="L55" i="34" s="1"/>
  <c r="M55" i="34" s="1"/>
  <c r="T55" i="34"/>
  <c r="U55" i="34" s="1"/>
  <c r="Q53" i="34"/>
  <c r="R53" i="34" s="1"/>
  <c r="O53" i="34"/>
  <c r="BA55" i="33"/>
  <c r="AZ55" i="33"/>
  <c r="AY55" i="33"/>
  <c r="AP55" i="33" s="1"/>
  <c r="N55" i="33" s="1"/>
  <c r="AX55" i="33"/>
  <c r="AW55" i="33"/>
  <c r="AV55" i="33"/>
  <c r="AU55" i="33"/>
  <c r="AT55" i="33"/>
  <c r="AS55" i="33"/>
  <c r="BH53" i="33"/>
  <c r="BG53" i="33"/>
  <c r="BD53" i="33" s="1"/>
  <c r="P53" i="33" s="1"/>
  <c r="E54" i="33"/>
  <c r="H54" i="33" s="1"/>
  <c r="K54" i="33" s="1"/>
  <c r="I54" i="33"/>
  <c r="B56" i="33"/>
  <c r="BF55" i="33"/>
  <c r="BC55" i="33" s="1"/>
  <c r="AR55" i="33"/>
  <c r="AO55" i="33" s="1"/>
  <c r="G55" i="33"/>
  <c r="J55" i="33" s="1"/>
  <c r="F55" i="33"/>
  <c r="L55" i="33" s="1"/>
  <c r="M55" i="33" s="1"/>
  <c r="T55" i="33"/>
  <c r="U55" i="33" s="1"/>
  <c r="Q53" i="33"/>
  <c r="R53" i="33" s="1"/>
  <c r="O53" i="33"/>
  <c r="BA55" i="32"/>
  <c r="AZ55" i="32"/>
  <c r="AY55" i="32"/>
  <c r="AP55" i="32" s="1"/>
  <c r="N55" i="32" s="1"/>
  <c r="AX55" i="32"/>
  <c r="AW55" i="32"/>
  <c r="AV55" i="32"/>
  <c r="AU55" i="32"/>
  <c r="AT55" i="32"/>
  <c r="AS55" i="32"/>
  <c r="BH53" i="32"/>
  <c r="BG53" i="32"/>
  <c r="BD53" i="32" s="1"/>
  <c r="P53" i="32" s="1"/>
  <c r="E54" i="32"/>
  <c r="H54" i="32" s="1"/>
  <c r="K54" i="32" s="1"/>
  <c r="I54" i="32"/>
  <c r="B56" i="32"/>
  <c r="BF55" i="32"/>
  <c r="BC55" i="32" s="1"/>
  <c r="AR55" i="32"/>
  <c r="AO55" i="32" s="1"/>
  <c r="G55" i="32"/>
  <c r="J55" i="32" s="1"/>
  <c r="F55" i="32"/>
  <c r="L55" i="32" s="1"/>
  <c r="M55" i="32" s="1"/>
  <c r="T55" i="32"/>
  <c r="U55" i="32" s="1"/>
  <c r="Q53" i="32"/>
  <c r="R53" i="32" s="1"/>
  <c r="O53" i="32"/>
  <c r="BA56" i="37" l="1"/>
  <c r="AZ56" i="37"/>
  <c r="AY56" i="37"/>
  <c r="AP56" i="37" s="1"/>
  <c r="N56" i="37" s="1"/>
  <c r="AX56" i="37"/>
  <c r="AW56" i="37"/>
  <c r="AV56" i="37"/>
  <c r="AU56" i="37"/>
  <c r="AT56" i="37"/>
  <c r="AS56" i="37"/>
  <c r="BH54" i="37"/>
  <c r="BG54" i="37"/>
  <c r="BD54" i="37" s="1"/>
  <c r="P54" i="37" s="1"/>
  <c r="E55" i="37"/>
  <c r="H55" i="37" s="1"/>
  <c r="K55" i="37" s="1"/>
  <c r="I55" i="37"/>
  <c r="B57" i="37"/>
  <c r="BF56" i="37"/>
  <c r="BC56" i="37" s="1"/>
  <c r="AR56" i="37"/>
  <c r="AO56" i="37" s="1"/>
  <c r="G56" i="37"/>
  <c r="J56" i="37" s="1"/>
  <c r="F56" i="37"/>
  <c r="L56" i="37" s="1"/>
  <c r="M56" i="37" s="1"/>
  <c r="T56" i="37"/>
  <c r="U56" i="37" s="1"/>
  <c r="Q54" i="37"/>
  <c r="R54" i="37" s="1"/>
  <c r="O54" i="37"/>
  <c r="BA56" i="36"/>
  <c r="AZ56" i="36"/>
  <c r="AY56" i="36"/>
  <c r="AP56" i="36" s="1"/>
  <c r="N56" i="36" s="1"/>
  <c r="AX56" i="36"/>
  <c r="AW56" i="36"/>
  <c r="AV56" i="36"/>
  <c r="AU56" i="36"/>
  <c r="AT56" i="36"/>
  <c r="AS56" i="36"/>
  <c r="BH54" i="36"/>
  <c r="BG54" i="36"/>
  <c r="BD54" i="36" s="1"/>
  <c r="P54" i="36" s="1"/>
  <c r="E55" i="36"/>
  <c r="H55" i="36" s="1"/>
  <c r="K55" i="36" s="1"/>
  <c r="I55" i="36"/>
  <c r="B57" i="36"/>
  <c r="BF56" i="36"/>
  <c r="BC56" i="36" s="1"/>
  <c r="AR56" i="36"/>
  <c r="AO56" i="36" s="1"/>
  <c r="G56" i="36"/>
  <c r="J56" i="36" s="1"/>
  <c r="F56" i="36"/>
  <c r="L56" i="36" s="1"/>
  <c r="M56" i="36" s="1"/>
  <c r="T56" i="36"/>
  <c r="U56" i="36" s="1"/>
  <c r="Q54" i="36"/>
  <c r="R54" i="36" s="1"/>
  <c r="O54" i="36"/>
  <c r="BA56" i="35"/>
  <c r="AZ56" i="35"/>
  <c r="AY56" i="35"/>
  <c r="AP56" i="35" s="1"/>
  <c r="N56" i="35" s="1"/>
  <c r="AX56" i="35"/>
  <c r="AW56" i="35"/>
  <c r="AV56" i="35"/>
  <c r="AU56" i="35"/>
  <c r="AT56" i="35"/>
  <c r="AS56" i="35"/>
  <c r="BH54" i="35"/>
  <c r="BG54" i="35"/>
  <c r="BD54" i="35" s="1"/>
  <c r="P54" i="35" s="1"/>
  <c r="E55" i="35"/>
  <c r="H55" i="35" s="1"/>
  <c r="K55" i="35" s="1"/>
  <c r="I55" i="35"/>
  <c r="B57" i="35"/>
  <c r="BF56" i="35"/>
  <c r="BC56" i="35" s="1"/>
  <c r="AR56" i="35"/>
  <c r="AO56" i="35" s="1"/>
  <c r="G56" i="35"/>
  <c r="J56" i="35" s="1"/>
  <c r="F56" i="35"/>
  <c r="L56" i="35" s="1"/>
  <c r="M56" i="35" s="1"/>
  <c r="T56" i="35"/>
  <c r="U56" i="35" s="1"/>
  <c r="Q54" i="35"/>
  <c r="R54" i="35" s="1"/>
  <c r="O54" i="35"/>
  <c r="BA56" i="34"/>
  <c r="AZ56" i="34"/>
  <c r="AY56" i="34"/>
  <c r="AP56" i="34" s="1"/>
  <c r="N56" i="34" s="1"/>
  <c r="AX56" i="34"/>
  <c r="AW56" i="34"/>
  <c r="AV56" i="34"/>
  <c r="AU56" i="34"/>
  <c r="AT56" i="34"/>
  <c r="AS56" i="34"/>
  <c r="BH54" i="34"/>
  <c r="BG54" i="34"/>
  <c r="BD54" i="34" s="1"/>
  <c r="P54" i="34" s="1"/>
  <c r="E55" i="34"/>
  <c r="H55" i="34" s="1"/>
  <c r="K55" i="34" s="1"/>
  <c r="I55" i="34"/>
  <c r="B57" i="34"/>
  <c r="BF56" i="34"/>
  <c r="BC56" i="34" s="1"/>
  <c r="AR56" i="34"/>
  <c r="AO56" i="34" s="1"/>
  <c r="G56" i="34"/>
  <c r="J56" i="34" s="1"/>
  <c r="F56" i="34"/>
  <c r="L56" i="34" s="1"/>
  <c r="M56" i="34" s="1"/>
  <c r="T56" i="34"/>
  <c r="U56" i="34" s="1"/>
  <c r="Q54" i="34"/>
  <c r="R54" i="34" s="1"/>
  <c r="O54" i="34"/>
  <c r="BA56" i="33"/>
  <c r="AZ56" i="33"/>
  <c r="AY56" i="33"/>
  <c r="AP56" i="33" s="1"/>
  <c r="N56" i="33" s="1"/>
  <c r="AX56" i="33"/>
  <c r="AW56" i="33"/>
  <c r="AV56" i="33"/>
  <c r="AU56" i="33"/>
  <c r="AT56" i="33"/>
  <c r="AS56" i="33"/>
  <c r="BH54" i="33"/>
  <c r="BG54" i="33"/>
  <c r="BD54" i="33" s="1"/>
  <c r="P54" i="33" s="1"/>
  <c r="E55" i="33"/>
  <c r="H55" i="33" s="1"/>
  <c r="K55" i="33" s="1"/>
  <c r="I55" i="33"/>
  <c r="B57" i="33"/>
  <c r="BF56" i="33"/>
  <c r="BC56" i="33" s="1"/>
  <c r="AR56" i="33"/>
  <c r="AO56" i="33" s="1"/>
  <c r="G56" i="33"/>
  <c r="J56" i="33" s="1"/>
  <c r="F56" i="33"/>
  <c r="L56" i="33" s="1"/>
  <c r="M56" i="33" s="1"/>
  <c r="T56" i="33"/>
  <c r="U56" i="33" s="1"/>
  <c r="Q54" i="33"/>
  <c r="R54" i="33" s="1"/>
  <c r="O54" i="33"/>
  <c r="BA56" i="32"/>
  <c r="AZ56" i="32"/>
  <c r="AY56" i="32"/>
  <c r="AP56" i="32" s="1"/>
  <c r="N56" i="32" s="1"/>
  <c r="AX56" i="32"/>
  <c r="AW56" i="32"/>
  <c r="AV56" i="32"/>
  <c r="AU56" i="32"/>
  <c r="AT56" i="32"/>
  <c r="AS56" i="32"/>
  <c r="BH54" i="32"/>
  <c r="BG54" i="32"/>
  <c r="BD54" i="32" s="1"/>
  <c r="P54" i="32" s="1"/>
  <c r="E55" i="32"/>
  <c r="H55" i="32" s="1"/>
  <c r="K55" i="32" s="1"/>
  <c r="I55" i="32"/>
  <c r="B57" i="32"/>
  <c r="BF56" i="32"/>
  <c r="BC56" i="32" s="1"/>
  <c r="AR56" i="32"/>
  <c r="AO56" i="32" s="1"/>
  <c r="G56" i="32"/>
  <c r="J56" i="32" s="1"/>
  <c r="F56" i="32"/>
  <c r="L56" i="32" s="1"/>
  <c r="M56" i="32" s="1"/>
  <c r="T56" i="32"/>
  <c r="U56" i="32" s="1"/>
  <c r="Q54" i="32"/>
  <c r="R54" i="32" s="1"/>
  <c r="O54" i="32"/>
  <c r="BA57" i="37" l="1"/>
  <c r="AZ57" i="37"/>
  <c r="AY57" i="37"/>
  <c r="AP57" i="37" s="1"/>
  <c r="N57" i="37" s="1"/>
  <c r="AX57" i="37"/>
  <c r="AW57" i="37"/>
  <c r="AV57" i="37"/>
  <c r="AU57" i="37"/>
  <c r="AT57" i="37"/>
  <c r="AS57" i="37"/>
  <c r="BH55" i="37"/>
  <c r="BG55" i="37"/>
  <c r="BD55" i="37" s="1"/>
  <c r="P55" i="37" s="1"/>
  <c r="E56" i="37"/>
  <c r="H56" i="37" s="1"/>
  <c r="K56" i="37" s="1"/>
  <c r="I56" i="37"/>
  <c r="B58" i="37"/>
  <c r="BF57" i="37"/>
  <c r="BC57" i="37" s="1"/>
  <c r="AR57" i="37"/>
  <c r="AO57" i="37" s="1"/>
  <c r="G57" i="37"/>
  <c r="J57" i="37" s="1"/>
  <c r="F57" i="37"/>
  <c r="L57" i="37" s="1"/>
  <c r="M57" i="37" s="1"/>
  <c r="T57" i="37"/>
  <c r="U57" i="37" s="1"/>
  <c r="Q55" i="37"/>
  <c r="R55" i="37" s="1"/>
  <c r="O55" i="37"/>
  <c r="BA57" i="36"/>
  <c r="AZ57" i="36"/>
  <c r="AY57" i="36"/>
  <c r="AP57" i="36" s="1"/>
  <c r="N57" i="36" s="1"/>
  <c r="AX57" i="36"/>
  <c r="AW57" i="36"/>
  <c r="AV57" i="36"/>
  <c r="AU57" i="36"/>
  <c r="AT57" i="36"/>
  <c r="AS57" i="36"/>
  <c r="BH55" i="36"/>
  <c r="BG55" i="36"/>
  <c r="BD55" i="36" s="1"/>
  <c r="P55" i="36" s="1"/>
  <c r="E56" i="36"/>
  <c r="H56" i="36" s="1"/>
  <c r="K56" i="36" s="1"/>
  <c r="I56" i="36"/>
  <c r="B58" i="36"/>
  <c r="BF57" i="36"/>
  <c r="BC57" i="36" s="1"/>
  <c r="AR57" i="36"/>
  <c r="AO57" i="36" s="1"/>
  <c r="G57" i="36"/>
  <c r="J57" i="36" s="1"/>
  <c r="F57" i="36"/>
  <c r="L57" i="36" s="1"/>
  <c r="M57" i="36" s="1"/>
  <c r="T57" i="36"/>
  <c r="U57" i="36" s="1"/>
  <c r="Q55" i="36"/>
  <c r="R55" i="36" s="1"/>
  <c r="O55" i="36"/>
  <c r="BA57" i="35"/>
  <c r="AZ57" i="35"/>
  <c r="AY57" i="35"/>
  <c r="AP57" i="35" s="1"/>
  <c r="N57" i="35" s="1"/>
  <c r="AX57" i="35"/>
  <c r="AW57" i="35"/>
  <c r="AV57" i="35"/>
  <c r="AU57" i="35"/>
  <c r="AT57" i="35"/>
  <c r="AS57" i="35"/>
  <c r="BH55" i="35"/>
  <c r="BG55" i="35"/>
  <c r="BD55" i="35" s="1"/>
  <c r="P55" i="35" s="1"/>
  <c r="E56" i="35"/>
  <c r="H56" i="35" s="1"/>
  <c r="K56" i="35" s="1"/>
  <c r="I56" i="35"/>
  <c r="B58" i="35"/>
  <c r="BF57" i="35"/>
  <c r="BC57" i="35" s="1"/>
  <c r="AR57" i="35"/>
  <c r="AO57" i="35" s="1"/>
  <c r="G57" i="35"/>
  <c r="J57" i="35" s="1"/>
  <c r="F57" i="35"/>
  <c r="L57" i="35" s="1"/>
  <c r="M57" i="35" s="1"/>
  <c r="T57" i="35"/>
  <c r="U57" i="35" s="1"/>
  <c r="Q55" i="35"/>
  <c r="R55" i="35" s="1"/>
  <c r="O55" i="35"/>
  <c r="BA57" i="34"/>
  <c r="AZ57" i="34"/>
  <c r="AY57" i="34"/>
  <c r="AP57" i="34" s="1"/>
  <c r="N57" i="34" s="1"/>
  <c r="AX57" i="34"/>
  <c r="AW57" i="34"/>
  <c r="AV57" i="34"/>
  <c r="AU57" i="34"/>
  <c r="AT57" i="34"/>
  <c r="AS57" i="34"/>
  <c r="BH55" i="34"/>
  <c r="BG55" i="34"/>
  <c r="BD55" i="34" s="1"/>
  <c r="P55" i="34" s="1"/>
  <c r="E56" i="34"/>
  <c r="H56" i="34" s="1"/>
  <c r="K56" i="34" s="1"/>
  <c r="I56" i="34"/>
  <c r="B58" i="34"/>
  <c r="BF57" i="34"/>
  <c r="BC57" i="34" s="1"/>
  <c r="AR57" i="34"/>
  <c r="AO57" i="34" s="1"/>
  <c r="G57" i="34"/>
  <c r="J57" i="34" s="1"/>
  <c r="F57" i="34"/>
  <c r="L57" i="34" s="1"/>
  <c r="M57" i="34" s="1"/>
  <c r="T57" i="34"/>
  <c r="U57" i="34" s="1"/>
  <c r="Q55" i="34"/>
  <c r="R55" i="34" s="1"/>
  <c r="O55" i="34"/>
  <c r="BA57" i="33"/>
  <c r="AZ57" i="33"/>
  <c r="AY57" i="33"/>
  <c r="AP57" i="33" s="1"/>
  <c r="N57" i="33" s="1"/>
  <c r="AX57" i="33"/>
  <c r="AW57" i="33"/>
  <c r="AV57" i="33"/>
  <c r="AU57" i="33"/>
  <c r="AT57" i="33"/>
  <c r="AS57" i="33"/>
  <c r="BH55" i="33"/>
  <c r="BG55" i="33"/>
  <c r="BD55" i="33" s="1"/>
  <c r="P55" i="33" s="1"/>
  <c r="E56" i="33"/>
  <c r="H56" i="33" s="1"/>
  <c r="K56" i="33" s="1"/>
  <c r="I56" i="33"/>
  <c r="B58" i="33"/>
  <c r="BF57" i="33"/>
  <c r="BC57" i="33" s="1"/>
  <c r="AR57" i="33"/>
  <c r="AO57" i="33" s="1"/>
  <c r="G57" i="33"/>
  <c r="J57" i="33" s="1"/>
  <c r="F57" i="33"/>
  <c r="L57" i="33" s="1"/>
  <c r="M57" i="33" s="1"/>
  <c r="T57" i="33"/>
  <c r="U57" i="33" s="1"/>
  <c r="Q55" i="33"/>
  <c r="R55" i="33" s="1"/>
  <c r="O55" i="33"/>
  <c r="BA57" i="32"/>
  <c r="AZ57" i="32"/>
  <c r="AY57" i="32"/>
  <c r="AP57" i="32" s="1"/>
  <c r="N57" i="32" s="1"/>
  <c r="AX57" i="32"/>
  <c r="AW57" i="32"/>
  <c r="AV57" i="32"/>
  <c r="AU57" i="32"/>
  <c r="AT57" i="32"/>
  <c r="AS57" i="32"/>
  <c r="BH55" i="32"/>
  <c r="BG55" i="32"/>
  <c r="BD55" i="32" s="1"/>
  <c r="P55" i="32" s="1"/>
  <c r="E56" i="32"/>
  <c r="H56" i="32" s="1"/>
  <c r="K56" i="32" s="1"/>
  <c r="I56" i="32"/>
  <c r="B58" i="32"/>
  <c r="BF57" i="32"/>
  <c r="BC57" i="32" s="1"/>
  <c r="AR57" i="32"/>
  <c r="AO57" i="32" s="1"/>
  <c r="G57" i="32"/>
  <c r="J57" i="32" s="1"/>
  <c r="F57" i="32"/>
  <c r="L57" i="32" s="1"/>
  <c r="M57" i="32" s="1"/>
  <c r="T57" i="32"/>
  <c r="U57" i="32" s="1"/>
  <c r="Q55" i="32"/>
  <c r="R55" i="32" s="1"/>
  <c r="O55" i="32"/>
  <c r="BA58" i="37" l="1"/>
  <c r="AZ58" i="37"/>
  <c r="AY58" i="37"/>
  <c r="AP58" i="37" s="1"/>
  <c r="N58" i="37" s="1"/>
  <c r="AX58" i="37"/>
  <c r="AW58" i="37"/>
  <c r="AV58" i="37"/>
  <c r="AU58" i="37"/>
  <c r="AT58" i="37"/>
  <c r="AS58" i="37"/>
  <c r="BH56" i="37"/>
  <c r="BG56" i="37"/>
  <c r="BD56" i="37" s="1"/>
  <c r="P56" i="37" s="1"/>
  <c r="E57" i="37"/>
  <c r="H57" i="37" s="1"/>
  <c r="K57" i="37" s="1"/>
  <c r="I57" i="37"/>
  <c r="B59" i="37"/>
  <c r="BF58" i="37"/>
  <c r="BC58" i="37" s="1"/>
  <c r="AR58" i="37"/>
  <c r="AO58" i="37" s="1"/>
  <c r="G58" i="37"/>
  <c r="J58" i="37" s="1"/>
  <c r="F58" i="37"/>
  <c r="L58" i="37" s="1"/>
  <c r="M58" i="37" s="1"/>
  <c r="T58" i="37"/>
  <c r="U58" i="37" s="1"/>
  <c r="Q56" i="37"/>
  <c r="R56" i="37" s="1"/>
  <c r="O56" i="37"/>
  <c r="BA58" i="36"/>
  <c r="AZ58" i="36"/>
  <c r="AY58" i="36"/>
  <c r="AP58" i="36" s="1"/>
  <c r="N58" i="36" s="1"/>
  <c r="AX58" i="36"/>
  <c r="AW58" i="36"/>
  <c r="AV58" i="36"/>
  <c r="AU58" i="36"/>
  <c r="AT58" i="36"/>
  <c r="AS58" i="36"/>
  <c r="BH56" i="36"/>
  <c r="BG56" i="36"/>
  <c r="BD56" i="36" s="1"/>
  <c r="P56" i="36" s="1"/>
  <c r="E57" i="36"/>
  <c r="H57" i="36" s="1"/>
  <c r="K57" i="36" s="1"/>
  <c r="I57" i="36"/>
  <c r="B59" i="36"/>
  <c r="BF58" i="36"/>
  <c r="BC58" i="36" s="1"/>
  <c r="AR58" i="36"/>
  <c r="AO58" i="36" s="1"/>
  <c r="G58" i="36"/>
  <c r="J58" i="36" s="1"/>
  <c r="F58" i="36"/>
  <c r="L58" i="36" s="1"/>
  <c r="M58" i="36" s="1"/>
  <c r="T58" i="36"/>
  <c r="U58" i="36" s="1"/>
  <c r="Q56" i="36"/>
  <c r="R56" i="36" s="1"/>
  <c r="O56" i="36"/>
  <c r="BA58" i="35"/>
  <c r="AZ58" i="35"/>
  <c r="AY58" i="35"/>
  <c r="AP58" i="35" s="1"/>
  <c r="N58" i="35" s="1"/>
  <c r="AX58" i="35"/>
  <c r="AW58" i="35"/>
  <c r="AV58" i="35"/>
  <c r="AU58" i="35"/>
  <c r="AT58" i="35"/>
  <c r="AS58" i="35"/>
  <c r="BH56" i="35"/>
  <c r="BG56" i="35"/>
  <c r="BD56" i="35" s="1"/>
  <c r="P56" i="35" s="1"/>
  <c r="E57" i="35"/>
  <c r="H57" i="35" s="1"/>
  <c r="K57" i="35" s="1"/>
  <c r="I57" i="35"/>
  <c r="B59" i="35"/>
  <c r="BF58" i="35"/>
  <c r="BC58" i="35" s="1"/>
  <c r="AR58" i="35"/>
  <c r="AO58" i="35" s="1"/>
  <c r="G58" i="35"/>
  <c r="J58" i="35" s="1"/>
  <c r="F58" i="35"/>
  <c r="L58" i="35" s="1"/>
  <c r="M58" i="35" s="1"/>
  <c r="T58" i="35"/>
  <c r="U58" i="35" s="1"/>
  <c r="Q56" i="35"/>
  <c r="R56" i="35" s="1"/>
  <c r="O56" i="35"/>
  <c r="BA58" i="34"/>
  <c r="AZ58" i="34"/>
  <c r="AY58" i="34"/>
  <c r="AP58" i="34" s="1"/>
  <c r="N58" i="34" s="1"/>
  <c r="AX58" i="34"/>
  <c r="AW58" i="34"/>
  <c r="AV58" i="34"/>
  <c r="AU58" i="34"/>
  <c r="AT58" i="34"/>
  <c r="AS58" i="34"/>
  <c r="BH56" i="34"/>
  <c r="BG56" i="34"/>
  <c r="BD56" i="34" s="1"/>
  <c r="P56" i="34" s="1"/>
  <c r="E57" i="34"/>
  <c r="H57" i="34" s="1"/>
  <c r="K57" i="34" s="1"/>
  <c r="I57" i="34"/>
  <c r="B59" i="34"/>
  <c r="BF58" i="34"/>
  <c r="BC58" i="34" s="1"/>
  <c r="AR58" i="34"/>
  <c r="AO58" i="34" s="1"/>
  <c r="G58" i="34"/>
  <c r="J58" i="34" s="1"/>
  <c r="F58" i="34"/>
  <c r="L58" i="34" s="1"/>
  <c r="M58" i="34" s="1"/>
  <c r="T58" i="34"/>
  <c r="U58" i="34" s="1"/>
  <c r="Q56" i="34"/>
  <c r="R56" i="34" s="1"/>
  <c r="O56" i="34"/>
  <c r="BA58" i="33"/>
  <c r="AZ58" i="33"/>
  <c r="AY58" i="33"/>
  <c r="AP58" i="33" s="1"/>
  <c r="N58" i="33" s="1"/>
  <c r="AX58" i="33"/>
  <c r="AW58" i="33"/>
  <c r="AV58" i="33"/>
  <c r="AU58" i="33"/>
  <c r="AT58" i="33"/>
  <c r="AS58" i="33"/>
  <c r="BH56" i="33"/>
  <c r="BG56" i="33"/>
  <c r="BD56" i="33" s="1"/>
  <c r="P56" i="33" s="1"/>
  <c r="E57" i="33"/>
  <c r="H57" i="33" s="1"/>
  <c r="K57" i="33" s="1"/>
  <c r="I57" i="33"/>
  <c r="B59" i="33"/>
  <c r="BF58" i="33"/>
  <c r="BC58" i="33" s="1"/>
  <c r="AR58" i="33"/>
  <c r="AO58" i="33" s="1"/>
  <c r="G58" i="33"/>
  <c r="J58" i="33" s="1"/>
  <c r="F58" i="33"/>
  <c r="L58" i="33" s="1"/>
  <c r="M58" i="33" s="1"/>
  <c r="T58" i="33"/>
  <c r="U58" i="33" s="1"/>
  <c r="Q56" i="33"/>
  <c r="R56" i="33" s="1"/>
  <c r="O56" i="33"/>
  <c r="BA58" i="32"/>
  <c r="AZ58" i="32"/>
  <c r="AY58" i="32"/>
  <c r="AP58" i="32" s="1"/>
  <c r="N58" i="32" s="1"/>
  <c r="AX58" i="32"/>
  <c r="AW58" i="32"/>
  <c r="AV58" i="32"/>
  <c r="AU58" i="32"/>
  <c r="AT58" i="32"/>
  <c r="AS58" i="32"/>
  <c r="BH56" i="32"/>
  <c r="BG56" i="32"/>
  <c r="BD56" i="32" s="1"/>
  <c r="P56" i="32" s="1"/>
  <c r="E57" i="32"/>
  <c r="H57" i="32" s="1"/>
  <c r="K57" i="32" s="1"/>
  <c r="I57" i="32"/>
  <c r="B59" i="32"/>
  <c r="BF58" i="32"/>
  <c r="BC58" i="32" s="1"/>
  <c r="AR58" i="32"/>
  <c r="AO58" i="32" s="1"/>
  <c r="G58" i="32"/>
  <c r="J58" i="32" s="1"/>
  <c r="F58" i="32"/>
  <c r="L58" i="32" s="1"/>
  <c r="M58" i="32" s="1"/>
  <c r="T58" i="32"/>
  <c r="U58" i="32" s="1"/>
  <c r="Q56" i="32"/>
  <c r="R56" i="32" s="1"/>
  <c r="O56" i="32"/>
  <c r="BA59" i="37" l="1"/>
  <c r="AZ59" i="37"/>
  <c r="AY59" i="37"/>
  <c r="AP59" i="37" s="1"/>
  <c r="N59" i="37" s="1"/>
  <c r="AX59" i="37"/>
  <c r="AW59" i="37"/>
  <c r="AV59" i="37"/>
  <c r="AU59" i="37"/>
  <c r="AT59" i="37"/>
  <c r="AS59" i="37"/>
  <c r="BH57" i="37"/>
  <c r="BG57" i="37"/>
  <c r="BD57" i="37" s="1"/>
  <c r="P57" i="37" s="1"/>
  <c r="E58" i="37"/>
  <c r="H58" i="37" s="1"/>
  <c r="K58" i="37" s="1"/>
  <c r="I58" i="37"/>
  <c r="B60" i="37"/>
  <c r="BF59" i="37"/>
  <c r="BC59" i="37" s="1"/>
  <c r="AR59" i="37"/>
  <c r="AO59" i="37" s="1"/>
  <c r="G59" i="37"/>
  <c r="J59" i="37" s="1"/>
  <c r="F59" i="37"/>
  <c r="L59" i="37" s="1"/>
  <c r="M59" i="37" s="1"/>
  <c r="T59" i="37"/>
  <c r="U59" i="37" s="1"/>
  <c r="Q57" i="37"/>
  <c r="R57" i="37" s="1"/>
  <c r="O57" i="37"/>
  <c r="BA59" i="36"/>
  <c r="AZ59" i="36"/>
  <c r="AY59" i="36"/>
  <c r="AP59" i="36" s="1"/>
  <c r="N59" i="36" s="1"/>
  <c r="AX59" i="36"/>
  <c r="AW59" i="36"/>
  <c r="AV59" i="36"/>
  <c r="AU59" i="36"/>
  <c r="AT59" i="36"/>
  <c r="AS59" i="36"/>
  <c r="BH57" i="36"/>
  <c r="BG57" i="36"/>
  <c r="BD57" i="36" s="1"/>
  <c r="P57" i="36" s="1"/>
  <c r="E58" i="36"/>
  <c r="H58" i="36" s="1"/>
  <c r="K58" i="36" s="1"/>
  <c r="I58" i="36"/>
  <c r="B60" i="36"/>
  <c r="BF59" i="36"/>
  <c r="BC59" i="36" s="1"/>
  <c r="AR59" i="36"/>
  <c r="AO59" i="36" s="1"/>
  <c r="G59" i="36"/>
  <c r="J59" i="36" s="1"/>
  <c r="F59" i="36"/>
  <c r="L59" i="36" s="1"/>
  <c r="M59" i="36" s="1"/>
  <c r="T59" i="36"/>
  <c r="U59" i="36" s="1"/>
  <c r="Q57" i="36"/>
  <c r="R57" i="36" s="1"/>
  <c r="O57" i="36"/>
  <c r="BA59" i="35"/>
  <c r="AZ59" i="35"/>
  <c r="AY59" i="35"/>
  <c r="AP59" i="35" s="1"/>
  <c r="N59" i="35" s="1"/>
  <c r="AX59" i="35"/>
  <c r="AW59" i="35"/>
  <c r="AV59" i="35"/>
  <c r="AU59" i="35"/>
  <c r="AT59" i="35"/>
  <c r="AS59" i="35"/>
  <c r="BH57" i="35"/>
  <c r="BG57" i="35"/>
  <c r="BD57" i="35" s="1"/>
  <c r="P57" i="35" s="1"/>
  <c r="E58" i="35"/>
  <c r="H58" i="35" s="1"/>
  <c r="K58" i="35" s="1"/>
  <c r="I58" i="35"/>
  <c r="B60" i="35"/>
  <c r="BF59" i="35"/>
  <c r="BC59" i="35" s="1"/>
  <c r="AR59" i="35"/>
  <c r="AO59" i="35" s="1"/>
  <c r="G59" i="35"/>
  <c r="J59" i="35" s="1"/>
  <c r="F59" i="35"/>
  <c r="L59" i="35" s="1"/>
  <c r="M59" i="35" s="1"/>
  <c r="T59" i="35"/>
  <c r="U59" i="35" s="1"/>
  <c r="Q57" i="35"/>
  <c r="R57" i="35" s="1"/>
  <c r="O57" i="35"/>
  <c r="BA59" i="34"/>
  <c r="AZ59" i="34"/>
  <c r="AY59" i="34"/>
  <c r="AP59" i="34" s="1"/>
  <c r="N59" i="34" s="1"/>
  <c r="AX59" i="34"/>
  <c r="AW59" i="34"/>
  <c r="AV59" i="34"/>
  <c r="AU59" i="34"/>
  <c r="AT59" i="34"/>
  <c r="AS59" i="34"/>
  <c r="BH57" i="34"/>
  <c r="BG57" i="34"/>
  <c r="BD57" i="34" s="1"/>
  <c r="P57" i="34" s="1"/>
  <c r="E58" i="34"/>
  <c r="H58" i="34" s="1"/>
  <c r="K58" i="34" s="1"/>
  <c r="I58" i="34"/>
  <c r="B60" i="34"/>
  <c r="BF59" i="34"/>
  <c r="BC59" i="34" s="1"/>
  <c r="AR59" i="34"/>
  <c r="AO59" i="34" s="1"/>
  <c r="G59" i="34"/>
  <c r="J59" i="34" s="1"/>
  <c r="F59" i="34"/>
  <c r="L59" i="34" s="1"/>
  <c r="M59" i="34" s="1"/>
  <c r="T59" i="34"/>
  <c r="U59" i="34" s="1"/>
  <c r="Q57" i="34"/>
  <c r="R57" i="34" s="1"/>
  <c r="O57" i="34"/>
  <c r="BA59" i="33"/>
  <c r="AZ59" i="33"/>
  <c r="AY59" i="33"/>
  <c r="AP59" i="33" s="1"/>
  <c r="N59" i="33" s="1"/>
  <c r="AX59" i="33"/>
  <c r="AW59" i="33"/>
  <c r="AV59" i="33"/>
  <c r="AU59" i="33"/>
  <c r="AT59" i="33"/>
  <c r="AS59" i="33"/>
  <c r="BH57" i="33"/>
  <c r="BG57" i="33"/>
  <c r="BD57" i="33" s="1"/>
  <c r="P57" i="33" s="1"/>
  <c r="E58" i="33"/>
  <c r="H58" i="33" s="1"/>
  <c r="K58" i="33" s="1"/>
  <c r="I58" i="33"/>
  <c r="B60" i="33"/>
  <c r="BF59" i="33"/>
  <c r="BC59" i="33" s="1"/>
  <c r="AR59" i="33"/>
  <c r="AO59" i="33" s="1"/>
  <c r="G59" i="33"/>
  <c r="J59" i="33" s="1"/>
  <c r="F59" i="33"/>
  <c r="L59" i="33" s="1"/>
  <c r="M59" i="33" s="1"/>
  <c r="T59" i="33"/>
  <c r="U59" i="33" s="1"/>
  <c r="Q57" i="33"/>
  <c r="R57" i="33" s="1"/>
  <c r="O57" i="33"/>
  <c r="BA59" i="32"/>
  <c r="AZ59" i="32"/>
  <c r="AY59" i="32"/>
  <c r="AP59" i="32" s="1"/>
  <c r="N59" i="32" s="1"/>
  <c r="AX59" i="32"/>
  <c r="AW59" i="32"/>
  <c r="AV59" i="32"/>
  <c r="AU59" i="32"/>
  <c r="AT59" i="32"/>
  <c r="AS59" i="32"/>
  <c r="BH57" i="32"/>
  <c r="BG57" i="32"/>
  <c r="BD57" i="32" s="1"/>
  <c r="P57" i="32" s="1"/>
  <c r="E58" i="32"/>
  <c r="H58" i="32" s="1"/>
  <c r="K58" i="32" s="1"/>
  <c r="I58" i="32"/>
  <c r="B60" i="32"/>
  <c r="BF59" i="32"/>
  <c r="BC59" i="32" s="1"/>
  <c r="AR59" i="32"/>
  <c r="AO59" i="32" s="1"/>
  <c r="G59" i="32"/>
  <c r="J59" i="32" s="1"/>
  <c r="F59" i="32"/>
  <c r="L59" i="32" s="1"/>
  <c r="M59" i="32" s="1"/>
  <c r="T59" i="32"/>
  <c r="U59" i="32" s="1"/>
  <c r="Q57" i="32"/>
  <c r="R57" i="32" s="1"/>
  <c r="O57" i="32"/>
  <c r="BA60" i="37" l="1"/>
  <c r="AZ60" i="37"/>
  <c r="AY60" i="37"/>
  <c r="AP60" i="37" s="1"/>
  <c r="N60" i="37" s="1"/>
  <c r="AX60" i="37"/>
  <c r="AW60" i="37"/>
  <c r="AV60" i="37"/>
  <c r="AU60" i="37"/>
  <c r="AT60" i="37"/>
  <c r="AS60" i="37"/>
  <c r="BH58" i="37"/>
  <c r="BG58" i="37"/>
  <c r="BD58" i="37" s="1"/>
  <c r="P58" i="37" s="1"/>
  <c r="E59" i="37"/>
  <c r="H59" i="37" s="1"/>
  <c r="K59" i="37" s="1"/>
  <c r="I59" i="37"/>
  <c r="B61" i="37"/>
  <c r="BF60" i="37"/>
  <c r="BC60" i="37" s="1"/>
  <c r="AR60" i="37"/>
  <c r="AO60" i="37" s="1"/>
  <c r="G60" i="37"/>
  <c r="J60" i="37" s="1"/>
  <c r="F60" i="37"/>
  <c r="L60" i="37" s="1"/>
  <c r="M60" i="37" s="1"/>
  <c r="T60" i="37"/>
  <c r="U60" i="37" s="1"/>
  <c r="Q58" i="37"/>
  <c r="R58" i="37" s="1"/>
  <c r="O58" i="37"/>
  <c r="BA60" i="36"/>
  <c r="AZ60" i="36"/>
  <c r="AY60" i="36"/>
  <c r="AP60" i="36" s="1"/>
  <c r="N60" i="36" s="1"/>
  <c r="AX60" i="36"/>
  <c r="AW60" i="36"/>
  <c r="AV60" i="36"/>
  <c r="AU60" i="36"/>
  <c r="AT60" i="36"/>
  <c r="AS60" i="36"/>
  <c r="BH58" i="36"/>
  <c r="BG58" i="36"/>
  <c r="BD58" i="36" s="1"/>
  <c r="P58" i="36" s="1"/>
  <c r="E59" i="36"/>
  <c r="H59" i="36" s="1"/>
  <c r="K59" i="36" s="1"/>
  <c r="I59" i="36"/>
  <c r="B61" i="36"/>
  <c r="BF60" i="36"/>
  <c r="BC60" i="36" s="1"/>
  <c r="AR60" i="36"/>
  <c r="AO60" i="36" s="1"/>
  <c r="G60" i="36"/>
  <c r="J60" i="36" s="1"/>
  <c r="F60" i="36"/>
  <c r="L60" i="36" s="1"/>
  <c r="M60" i="36" s="1"/>
  <c r="T60" i="36"/>
  <c r="U60" i="36" s="1"/>
  <c r="Q58" i="36"/>
  <c r="R58" i="36" s="1"/>
  <c r="O58" i="36"/>
  <c r="BA60" i="35"/>
  <c r="AZ60" i="35"/>
  <c r="AY60" i="35"/>
  <c r="AP60" i="35" s="1"/>
  <c r="N60" i="35" s="1"/>
  <c r="AX60" i="35"/>
  <c r="AW60" i="35"/>
  <c r="AV60" i="35"/>
  <c r="AU60" i="35"/>
  <c r="AT60" i="35"/>
  <c r="AS60" i="35"/>
  <c r="BH58" i="35"/>
  <c r="BG58" i="35"/>
  <c r="BD58" i="35" s="1"/>
  <c r="P58" i="35" s="1"/>
  <c r="E59" i="35"/>
  <c r="H59" i="35" s="1"/>
  <c r="K59" i="35" s="1"/>
  <c r="I59" i="35"/>
  <c r="B61" i="35"/>
  <c r="BF60" i="35"/>
  <c r="BC60" i="35" s="1"/>
  <c r="AR60" i="35"/>
  <c r="AO60" i="35" s="1"/>
  <c r="G60" i="35"/>
  <c r="J60" i="35" s="1"/>
  <c r="F60" i="35"/>
  <c r="L60" i="35" s="1"/>
  <c r="M60" i="35" s="1"/>
  <c r="T60" i="35"/>
  <c r="U60" i="35" s="1"/>
  <c r="Q58" i="35"/>
  <c r="R58" i="35" s="1"/>
  <c r="O58" i="35"/>
  <c r="BA60" i="34"/>
  <c r="AZ60" i="34"/>
  <c r="AY60" i="34"/>
  <c r="AP60" i="34" s="1"/>
  <c r="N60" i="34" s="1"/>
  <c r="AX60" i="34"/>
  <c r="AW60" i="34"/>
  <c r="AV60" i="34"/>
  <c r="AU60" i="34"/>
  <c r="AT60" i="34"/>
  <c r="AS60" i="34"/>
  <c r="BH58" i="34"/>
  <c r="BG58" i="34"/>
  <c r="BD58" i="34" s="1"/>
  <c r="P58" i="34" s="1"/>
  <c r="E59" i="34"/>
  <c r="H59" i="34" s="1"/>
  <c r="K59" i="34" s="1"/>
  <c r="I59" i="34"/>
  <c r="B61" i="34"/>
  <c r="BF60" i="34"/>
  <c r="BC60" i="34" s="1"/>
  <c r="AR60" i="34"/>
  <c r="AO60" i="34" s="1"/>
  <c r="G60" i="34"/>
  <c r="J60" i="34" s="1"/>
  <c r="F60" i="34"/>
  <c r="L60" i="34" s="1"/>
  <c r="M60" i="34" s="1"/>
  <c r="T60" i="34"/>
  <c r="U60" i="34" s="1"/>
  <c r="Q58" i="34"/>
  <c r="R58" i="34" s="1"/>
  <c r="O58" i="34"/>
  <c r="BA60" i="33"/>
  <c r="AZ60" i="33"/>
  <c r="AY60" i="33"/>
  <c r="AP60" i="33" s="1"/>
  <c r="N60" i="33" s="1"/>
  <c r="AX60" i="33"/>
  <c r="AW60" i="33"/>
  <c r="AV60" i="33"/>
  <c r="AU60" i="33"/>
  <c r="AT60" i="33"/>
  <c r="AS60" i="33"/>
  <c r="BH58" i="33"/>
  <c r="BG58" i="33"/>
  <c r="BD58" i="33" s="1"/>
  <c r="P58" i="33" s="1"/>
  <c r="E59" i="33"/>
  <c r="H59" i="33" s="1"/>
  <c r="K59" i="33" s="1"/>
  <c r="I59" i="33"/>
  <c r="B61" i="33"/>
  <c r="BF60" i="33"/>
  <c r="BC60" i="33" s="1"/>
  <c r="AR60" i="33"/>
  <c r="AO60" i="33" s="1"/>
  <c r="G60" i="33"/>
  <c r="J60" i="33" s="1"/>
  <c r="F60" i="33"/>
  <c r="L60" i="33" s="1"/>
  <c r="M60" i="33" s="1"/>
  <c r="T60" i="33"/>
  <c r="U60" i="33" s="1"/>
  <c r="Q58" i="33"/>
  <c r="R58" i="33" s="1"/>
  <c r="O58" i="33"/>
  <c r="BA60" i="32"/>
  <c r="AZ60" i="32"/>
  <c r="AY60" i="32"/>
  <c r="AP60" i="32" s="1"/>
  <c r="N60" i="32" s="1"/>
  <c r="AX60" i="32"/>
  <c r="AW60" i="32"/>
  <c r="AV60" i="32"/>
  <c r="AU60" i="32"/>
  <c r="AT60" i="32"/>
  <c r="AS60" i="32"/>
  <c r="BH58" i="32"/>
  <c r="BG58" i="32"/>
  <c r="BD58" i="32" s="1"/>
  <c r="P58" i="32" s="1"/>
  <c r="E59" i="32"/>
  <c r="H59" i="32" s="1"/>
  <c r="K59" i="32" s="1"/>
  <c r="I59" i="32"/>
  <c r="B61" i="32"/>
  <c r="BF60" i="32"/>
  <c r="BC60" i="32" s="1"/>
  <c r="AR60" i="32"/>
  <c r="AO60" i="32" s="1"/>
  <c r="G60" i="32"/>
  <c r="J60" i="32" s="1"/>
  <c r="F60" i="32"/>
  <c r="L60" i="32" s="1"/>
  <c r="M60" i="32" s="1"/>
  <c r="T60" i="32"/>
  <c r="U60" i="32" s="1"/>
  <c r="Q58" i="32"/>
  <c r="R58" i="32" s="1"/>
  <c r="O58" i="32"/>
  <c r="BA61" i="37" l="1"/>
  <c r="AZ61" i="37"/>
  <c r="AY61" i="37"/>
  <c r="AP61" i="37" s="1"/>
  <c r="N61" i="37" s="1"/>
  <c r="AX61" i="37"/>
  <c r="AW61" i="37"/>
  <c r="AV61" i="37"/>
  <c r="AU61" i="37"/>
  <c r="AT61" i="37"/>
  <c r="AS61" i="37"/>
  <c r="BH59" i="37"/>
  <c r="BG59" i="37"/>
  <c r="BD59" i="37" s="1"/>
  <c r="P59" i="37" s="1"/>
  <c r="E60" i="37"/>
  <c r="H60" i="37" s="1"/>
  <c r="K60" i="37" s="1"/>
  <c r="I60" i="37"/>
  <c r="B62" i="37"/>
  <c r="BF61" i="37"/>
  <c r="BC61" i="37" s="1"/>
  <c r="AR61" i="37"/>
  <c r="AO61" i="37" s="1"/>
  <c r="G61" i="37"/>
  <c r="J61" i="37" s="1"/>
  <c r="F61" i="37"/>
  <c r="L61" i="37" s="1"/>
  <c r="M61" i="37" s="1"/>
  <c r="T61" i="37"/>
  <c r="U61" i="37" s="1"/>
  <c r="Q59" i="37"/>
  <c r="R59" i="37" s="1"/>
  <c r="O59" i="37"/>
  <c r="BA61" i="36"/>
  <c r="AZ61" i="36"/>
  <c r="AY61" i="36"/>
  <c r="AP61" i="36" s="1"/>
  <c r="N61" i="36" s="1"/>
  <c r="AX61" i="36"/>
  <c r="AW61" i="36"/>
  <c r="AV61" i="36"/>
  <c r="AU61" i="36"/>
  <c r="AT61" i="36"/>
  <c r="AS61" i="36"/>
  <c r="BH59" i="36"/>
  <c r="BG59" i="36"/>
  <c r="BD59" i="36" s="1"/>
  <c r="P59" i="36" s="1"/>
  <c r="E60" i="36"/>
  <c r="H60" i="36" s="1"/>
  <c r="K60" i="36" s="1"/>
  <c r="I60" i="36"/>
  <c r="B62" i="36"/>
  <c r="BF61" i="36"/>
  <c r="BC61" i="36" s="1"/>
  <c r="AR61" i="36"/>
  <c r="AO61" i="36" s="1"/>
  <c r="G61" i="36"/>
  <c r="J61" i="36" s="1"/>
  <c r="F61" i="36"/>
  <c r="L61" i="36" s="1"/>
  <c r="M61" i="36" s="1"/>
  <c r="T61" i="36"/>
  <c r="U61" i="36" s="1"/>
  <c r="Q59" i="36"/>
  <c r="R59" i="36" s="1"/>
  <c r="O59" i="36"/>
  <c r="BA61" i="35"/>
  <c r="AZ61" i="35"/>
  <c r="AY61" i="35"/>
  <c r="AP61" i="35" s="1"/>
  <c r="N61" i="35" s="1"/>
  <c r="AX61" i="35"/>
  <c r="AW61" i="35"/>
  <c r="AV61" i="35"/>
  <c r="AU61" i="35"/>
  <c r="AT61" i="35"/>
  <c r="AS61" i="35"/>
  <c r="BH59" i="35"/>
  <c r="BG59" i="35"/>
  <c r="BD59" i="35" s="1"/>
  <c r="P59" i="35" s="1"/>
  <c r="E60" i="35"/>
  <c r="H60" i="35" s="1"/>
  <c r="K60" i="35" s="1"/>
  <c r="I60" i="35"/>
  <c r="B62" i="35"/>
  <c r="BF61" i="35"/>
  <c r="BC61" i="35" s="1"/>
  <c r="AR61" i="35"/>
  <c r="AO61" i="35" s="1"/>
  <c r="G61" i="35"/>
  <c r="J61" i="35" s="1"/>
  <c r="F61" i="35"/>
  <c r="L61" i="35" s="1"/>
  <c r="M61" i="35" s="1"/>
  <c r="T61" i="35"/>
  <c r="U61" i="35" s="1"/>
  <c r="Q59" i="35"/>
  <c r="R59" i="35" s="1"/>
  <c r="O59" i="35"/>
  <c r="BA61" i="34"/>
  <c r="AZ61" i="34"/>
  <c r="AY61" i="34"/>
  <c r="AP61" i="34" s="1"/>
  <c r="N61" i="34" s="1"/>
  <c r="AX61" i="34"/>
  <c r="AW61" i="34"/>
  <c r="AV61" i="34"/>
  <c r="AU61" i="34"/>
  <c r="AT61" i="34"/>
  <c r="AS61" i="34"/>
  <c r="BH59" i="34"/>
  <c r="BG59" i="34"/>
  <c r="BD59" i="34" s="1"/>
  <c r="P59" i="34" s="1"/>
  <c r="E60" i="34"/>
  <c r="H60" i="34" s="1"/>
  <c r="K60" i="34" s="1"/>
  <c r="I60" i="34"/>
  <c r="B62" i="34"/>
  <c r="BF61" i="34"/>
  <c r="BC61" i="34" s="1"/>
  <c r="AR61" i="34"/>
  <c r="AO61" i="34" s="1"/>
  <c r="G61" i="34"/>
  <c r="J61" i="34" s="1"/>
  <c r="F61" i="34"/>
  <c r="L61" i="34" s="1"/>
  <c r="M61" i="34" s="1"/>
  <c r="T61" i="34"/>
  <c r="U61" i="34" s="1"/>
  <c r="Q59" i="34"/>
  <c r="R59" i="34" s="1"/>
  <c r="O59" i="34"/>
  <c r="BA61" i="33"/>
  <c r="AZ61" i="33"/>
  <c r="AY61" i="33"/>
  <c r="AP61" i="33" s="1"/>
  <c r="N61" i="33" s="1"/>
  <c r="AX61" i="33"/>
  <c r="AW61" i="33"/>
  <c r="AV61" i="33"/>
  <c r="AU61" i="33"/>
  <c r="AT61" i="33"/>
  <c r="AS61" i="33"/>
  <c r="BH59" i="33"/>
  <c r="BG59" i="33"/>
  <c r="BD59" i="33" s="1"/>
  <c r="P59" i="33" s="1"/>
  <c r="E60" i="33"/>
  <c r="H60" i="33" s="1"/>
  <c r="K60" i="33" s="1"/>
  <c r="I60" i="33"/>
  <c r="B62" i="33"/>
  <c r="BF61" i="33"/>
  <c r="BC61" i="33" s="1"/>
  <c r="AR61" i="33"/>
  <c r="AO61" i="33" s="1"/>
  <c r="G61" i="33"/>
  <c r="J61" i="33" s="1"/>
  <c r="F61" i="33"/>
  <c r="L61" i="33" s="1"/>
  <c r="M61" i="33" s="1"/>
  <c r="T61" i="33"/>
  <c r="U61" i="33" s="1"/>
  <c r="Q59" i="33"/>
  <c r="R59" i="33" s="1"/>
  <c r="O59" i="33"/>
  <c r="BA61" i="32"/>
  <c r="AZ61" i="32"/>
  <c r="AY61" i="32"/>
  <c r="AP61" i="32" s="1"/>
  <c r="N61" i="32" s="1"/>
  <c r="AX61" i="32"/>
  <c r="AW61" i="32"/>
  <c r="AV61" i="32"/>
  <c r="AU61" i="32"/>
  <c r="AT61" i="32"/>
  <c r="AS61" i="32"/>
  <c r="BH59" i="32"/>
  <c r="BG59" i="32"/>
  <c r="BD59" i="32" s="1"/>
  <c r="P59" i="32" s="1"/>
  <c r="E60" i="32"/>
  <c r="H60" i="32" s="1"/>
  <c r="K60" i="32" s="1"/>
  <c r="I60" i="32"/>
  <c r="B62" i="32"/>
  <c r="BF61" i="32"/>
  <c r="BC61" i="32" s="1"/>
  <c r="AR61" i="32"/>
  <c r="AO61" i="32" s="1"/>
  <c r="G61" i="32"/>
  <c r="J61" i="32" s="1"/>
  <c r="F61" i="32"/>
  <c r="L61" i="32" s="1"/>
  <c r="M61" i="32" s="1"/>
  <c r="T61" i="32"/>
  <c r="U61" i="32" s="1"/>
  <c r="Q59" i="32"/>
  <c r="R59" i="32" s="1"/>
  <c r="O59" i="32"/>
  <c r="BA62" i="37" l="1"/>
  <c r="AZ62" i="37"/>
  <c r="AY62" i="37"/>
  <c r="AP62" i="37" s="1"/>
  <c r="N62" i="37" s="1"/>
  <c r="AX62" i="37"/>
  <c r="AW62" i="37"/>
  <c r="AV62" i="37"/>
  <c r="AU62" i="37"/>
  <c r="AT62" i="37"/>
  <c r="AS62" i="37"/>
  <c r="BH60" i="37"/>
  <c r="BG60" i="37"/>
  <c r="BD60" i="37" s="1"/>
  <c r="P60" i="37" s="1"/>
  <c r="E61" i="37"/>
  <c r="H61" i="37" s="1"/>
  <c r="K61" i="37" s="1"/>
  <c r="I61" i="37"/>
  <c r="B63" i="37"/>
  <c r="BF62" i="37"/>
  <c r="BC62" i="37" s="1"/>
  <c r="AR62" i="37"/>
  <c r="AO62" i="37" s="1"/>
  <c r="G62" i="37"/>
  <c r="J62" i="37" s="1"/>
  <c r="F62" i="37"/>
  <c r="L62" i="37" s="1"/>
  <c r="M62" i="37" s="1"/>
  <c r="T62" i="37"/>
  <c r="U62" i="37" s="1"/>
  <c r="Q60" i="37"/>
  <c r="R60" i="37" s="1"/>
  <c r="O60" i="37"/>
  <c r="BA62" i="36"/>
  <c r="AZ62" i="36"/>
  <c r="AY62" i="36"/>
  <c r="AP62" i="36" s="1"/>
  <c r="N62" i="36" s="1"/>
  <c r="AX62" i="36"/>
  <c r="AW62" i="36"/>
  <c r="AV62" i="36"/>
  <c r="AU62" i="36"/>
  <c r="AT62" i="36"/>
  <c r="AS62" i="36"/>
  <c r="BH60" i="36"/>
  <c r="BG60" i="36"/>
  <c r="BD60" i="36" s="1"/>
  <c r="P60" i="36" s="1"/>
  <c r="E61" i="36"/>
  <c r="H61" i="36" s="1"/>
  <c r="K61" i="36" s="1"/>
  <c r="I61" i="36"/>
  <c r="B63" i="36"/>
  <c r="BF62" i="36"/>
  <c r="BC62" i="36" s="1"/>
  <c r="AR62" i="36"/>
  <c r="AO62" i="36" s="1"/>
  <c r="G62" i="36"/>
  <c r="J62" i="36" s="1"/>
  <c r="F62" i="36"/>
  <c r="L62" i="36" s="1"/>
  <c r="M62" i="36" s="1"/>
  <c r="T62" i="36"/>
  <c r="U62" i="36" s="1"/>
  <c r="Q60" i="36"/>
  <c r="R60" i="36" s="1"/>
  <c r="O60" i="36"/>
  <c r="BA62" i="35"/>
  <c r="AZ62" i="35"/>
  <c r="AY62" i="35"/>
  <c r="AP62" i="35" s="1"/>
  <c r="N62" i="35" s="1"/>
  <c r="AX62" i="35"/>
  <c r="AW62" i="35"/>
  <c r="AV62" i="35"/>
  <c r="AU62" i="35"/>
  <c r="AT62" i="35"/>
  <c r="AS62" i="35"/>
  <c r="BH60" i="35"/>
  <c r="BG60" i="35"/>
  <c r="BD60" i="35" s="1"/>
  <c r="P60" i="35" s="1"/>
  <c r="E61" i="35"/>
  <c r="H61" i="35" s="1"/>
  <c r="K61" i="35" s="1"/>
  <c r="I61" i="35"/>
  <c r="B63" i="35"/>
  <c r="BF62" i="35"/>
  <c r="BC62" i="35" s="1"/>
  <c r="AR62" i="35"/>
  <c r="AO62" i="35" s="1"/>
  <c r="G62" i="35"/>
  <c r="J62" i="35" s="1"/>
  <c r="F62" i="35"/>
  <c r="L62" i="35" s="1"/>
  <c r="M62" i="35" s="1"/>
  <c r="T62" i="35"/>
  <c r="U62" i="35" s="1"/>
  <c r="Q60" i="35"/>
  <c r="R60" i="35" s="1"/>
  <c r="O60" i="35"/>
  <c r="BA62" i="34"/>
  <c r="AZ62" i="34"/>
  <c r="AY62" i="34"/>
  <c r="AP62" i="34" s="1"/>
  <c r="N62" i="34" s="1"/>
  <c r="AX62" i="34"/>
  <c r="AW62" i="34"/>
  <c r="AV62" i="34"/>
  <c r="AU62" i="34"/>
  <c r="AT62" i="34"/>
  <c r="AS62" i="34"/>
  <c r="BH60" i="34"/>
  <c r="BG60" i="34"/>
  <c r="BD60" i="34" s="1"/>
  <c r="P60" i="34" s="1"/>
  <c r="E61" i="34"/>
  <c r="H61" i="34" s="1"/>
  <c r="K61" i="34" s="1"/>
  <c r="I61" i="34"/>
  <c r="B63" i="34"/>
  <c r="BF62" i="34"/>
  <c r="BC62" i="34" s="1"/>
  <c r="AR62" i="34"/>
  <c r="AO62" i="34" s="1"/>
  <c r="G62" i="34"/>
  <c r="J62" i="34" s="1"/>
  <c r="F62" i="34"/>
  <c r="L62" i="34" s="1"/>
  <c r="M62" i="34" s="1"/>
  <c r="T62" i="34"/>
  <c r="U62" i="34" s="1"/>
  <c r="Q60" i="34"/>
  <c r="R60" i="34" s="1"/>
  <c r="O60" i="34"/>
  <c r="BA62" i="33"/>
  <c r="AZ62" i="33"/>
  <c r="AY62" i="33"/>
  <c r="AP62" i="33" s="1"/>
  <c r="N62" i="33" s="1"/>
  <c r="AX62" i="33"/>
  <c r="AW62" i="33"/>
  <c r="AV62" i="33"/>
  <c r="AU62" i="33"/>
  <c r="AT62" i="33"/>
  <c r="AS62" i="33"/>
  <c r="BH60" i="33"/>
  <c r="BG60" i="33"/>
  <c r="BD60" i="33" s="1"/>
  <c r="P60" i="33" s="1"/>
  <c r="E61" i="33"/>
  <c r="H61" i="33" s="1"/>
  <c r="K61" i="33" s="1"/>
  <c r="I61" i="33"/>
  <c r="B63" i="33"/>
  <c r="BF62" i="33"/>
  <c r="BC62" i="33" s="1"/>
  <c r="AR62" i="33"/>
  <c r="AO62" i="33" s="1"/>
  <c r="G62" i="33"/>
  <c r="J62" i="33" s="1"/>
  <c r="F62" i="33"/>
  <c r="L62" i="33" s="1"/>
  <c r="M62" i="33" s="1"/>
  <c r="T62" i="33"/>
  <c r="U62" i="33" s="1"/>
  <c r="Q60" i="33"/>
  <c r="R60" i="33" s="1"/>
  <c r="O60" i="33"/>
  <c r="BA62" i="32"/>
  <c r="AZ62" i="32"/>
  <c r="AY62" i="32"/>
  <c r="AP62" i="32" s="1"/>
  <c r="N62" i="32" s="1"/>
  <c r="AX62" i="32"/>
  <c r="AW62" i="32"/>
  <c r="AV62" i="32"/>
  <c r="AU62" i="32"/>
  <c r="AT62" i="32"/>
  <c r="AS62" i="32"/>
  <c r="BH60" i="32"/>
  <c r="BG60" i="32"/>
  <c r="BD60" i="32" s="1"/>
  <c r="P60" i="32" s="1"/>
  <c r="E61" i="32"/>
  <c r="H61" i="32" s="1"/>
  <c r="K61" i="32" s="1"/>
  <c r="I61" i="32"/>
  <c r="B63" i="32"/>
  <c r="BF62" i="32"/>
  <c r="BC62" i="32" s="1"/>
  <c r="AR62" i="32"/>
  <c r="AO62" i="32" s="1"/>
  <c r="G62" i="32"/>
  <c r="J62" i="32" s="1"/>
  <c r="F62" i="32"/>
  <c r="L62" i="32" s="1"/>
  <c r="M62" i="32" s="1"/>
  <c r="T62" i="32"/>
  <c r="U62" i="32" s="1"/>
  <c r="Q60" i="32"/>
  <c r="R60" i="32" s="1"/>
  <c r="O60" i="32"/>
  <c r="BA63" i="37" l="1"/>
  <c r="AZ63" i="37"/>
  <c r="AY63" i="37"/>
  <c r="AP63" i="37" s="1"/>
  <c r="N63" i="37" s="1"/>
  <c r="AX63" i="37"/>
  <c r="AW63" i="37"/>
  <c r="AV63" i="37"/>
  <c r="AU63" i="37"/>
  <c r="AT63" i="37"/>
  <c r="AS63" i="37"/>
  <c r="BH61" i="37"/>
  <c r="BG61" i="37"/>
  <c r="BD61" i="37" s="1"/>
  <c r="P61" i="37" s="1"/>
  <c r="E62" i="37"/>
  <c r="H62" i="37" s="1"/>
  <c r="K62" i="37" s="1"/>
  <c r="I62" i="37"/>
  <c r="B64" i="37"/>
  <c r="BF63" i="37"/>
  <c r="BC63" i="37" s="1"/>
  <c r="AR63" i="37"/>
  <c r="AO63" i="37" s="1"/>
  <c r="G63" i="37"/>
  <c r="J63" i="37" s="1"/>
  <c r="F63" i="37"/>
  <c r="L63" i="37" s="1"/>
  <c r="M63" i="37" s="1"/>
  <c r="T63" i="37"/>
  <c r="U63" i="37" s="1"/>
  <c r="Q61" i="37"/>
  <c r="R61" i="37" s="1"/>
  <c r="O61" i="37"/>
  <c r="BA63" i="36"/>
  <c r="AZ63" i="36"/>
  <c r="AY63" i="36"/>
  <c r="AP63" i="36" s="1"/>
  <c r="N63" i="36" s="1"/>
  <c r="AX63" i="36"/>
  <c r="AW63" i="36"/>
  <c r="AV63" i="36"/>
  <c r="AU63" i="36"/>
  <c r="AT63" i="36"/>
  <c r="AS63" i="36"/>
  <c r="BH61" i="36"/>
  <c r="BG61" i="36"/>
  <c r="BD61" i="36" s="1"/>
  <c r="P61" i="36" s="1"/>
  <c r="E62" i="36"/>
  <c r="H62" i="36" s="1"/>
  <c r="K62" i="36" s="1"/>
  <c r="I62" i="36"/>
  <c r="B64" i="36"/>
  <c r="BF63" i="36"/>
  <c r="BC63" i="36" s="1"/>
  <c r="AR63" i="36"/>
  <c r="AO63" i="36" s="1"/>
  <c r="G63" i="36"/>
  <c r="J63" i="36" s="1"/>
  <c r="F63" i="36"/>
  <c r="L63" i="36" s="1"/>
  <c r="M63" i="36" s="1"/>
  <c r="T63" i="36"/>
  <c r="U63" i="36" s="1"/>
  <c r="Q61" i="36"/>
  <c r="R61" i="36" s="1"/>
  <c r="O61" i="36"/>
  <c r="BA63" i="35"/>
  <c r="AZ63" i="35"/>
  <c r="AY63" i="35"/>
  <c r="AP63" i="35" s="1"/>
  <c r="N63" i="35" s="1"/>
  <c r="AX63" i="35"/>
  <c r="AW63" i="35"/>
  <c r="AV63" i="35"/>
  <c r="AU63" i="35"/>
  <c r="AT63" i="35"/>
  <c r="AS63" i="35"/>
  <c r="BH61" i="35"/>
  <c r="BG61" i="35"/>
  <c r="BD61" i="35" s="1"/>
  <c r="P61" i="35" s="1"/>
  <c r="E62" i="35"/>
  <c r="H62" i="35" s="1"/>
  <c r="K62" i="35" s="1"/>
  <c r="I62" i="35"/>
  <c r="B64" i="35"/>
  <c r="BF63" i="35"/>
  <c r="BC63" i="35" s="1"/>
  <c r="AR63" i="35"/>
  <c r="AO63" i="35" s="1"/>
  <c r="G63" i="35"/>
  <c r="J63" i="35" s="1"/>
  <c r="F63" i="35"/>
  <c r="L63" i="35" s="1"/>
  <c r="M63" i="35" s="1"/>
  <c r="T63" i="35"/>
  <c r="U63" i="35" s="1"/>
  <c r="Q61" i="35"/>
  <c r="R61" i="35" s="1"/>
  <c r="O61" i="35"/>
  <c r="BA63" i="34"/>
  <c r="AZ63" i="34"/>
  <c r="AY63" i="34"/>
  <c r="AP63" i="34" s="1"/>
  <c r="N63" i="34" s="1"/>
  <c r="AX63" i="34"/>
  <c r="AW63" i="34"/>
  <c r="AV63" i="34"/>
  <c r="AU63" i="34"/>
  <c r="AT63" i="34"/>
  <c r="AS63" i="34"/>
  <c r="BH61" i="34"/>
  <c r="BG61" i="34"/>
  <c r="BD61" i="34" s="1"/>
  <c r="P61" i="34" s="1"/>
  <c r="E62" i="34"/>
  <c r="H62" i="34" s="1"/>
  <c r="K62" i="34" s="1"/>
  <c r="I62" i="34"/>
  <c r="B64" i="34"/>
  <c r="BF63" i="34"/>
  <c r="BC63" i="34" s="1"/>
  <c r="AR63" i="34"/>
  <c r="AO63" i="34" s="1"/>
  <c r="G63" i="34"/>
  <c r="J63" i="34" s="1"/>
  <c r="F63" i="34"/>
  <c r="L63" i="34" s="1"/>
  <c r="M63" i="34" s="1"/>
  <c r="T63" i="34"/>
  <c r="U63" i="34" s="1"/>
  <c r="Q61" i="34"/>
  <c r="R61" i="34" s="1"/>
  <c r="O61" i="34"/>
  <c r="BA63" i="33"/>
  <c r="AZ63" i="33"/>
  <c r="AY63" i="33"/>
  <c r="AP63" i="33" s="1"/>
  <c r="N63" i="33" s="1"/>
  <c r="AX63" i="33"/>
  <c r="AW63" i="33"/>
  <c r="AV63" i="33"/>
  <c r="AU63" i="33"/>
  <c r="AT63" i="33"/>
  <c r="AS63" i="33"/>
  <c r="BH61" i="33"/>
  <c r="BG61" i="33"/>
  <c r="BD61" i="33" s="1"/>
  <c r="P61" i="33" s="1"/>
  <c r="E62" i="33"/>
  <c r="H62" i="33" s="1"/>
  <c r="K62" i="33" s="1"/>
  <c r="I62" i="33"/>
  <c r="B64" i="33"/>
  <c r="BF63" i="33"/>
  <c r="BC63" i="33" s="1"/>
  <c r="AR63" i="33"/>
  <c r="AO63" i="33" s="1"/>
  <c r="G63" i="33"/>
  <c r="J63" i="33" s="1"/>
  <c r="F63" i="33"/>
  <c r="L63" i="33" s="1"/>
  <c r="M63" i="33" s="1"/>
  <c r="T63" i="33"/>
  <c r="U63" i="33" s="1"/>
  <c r="Q61" i="33"/>
  <c r="R61" i="33" s="1"/>
  <c r="O61" i="33"/>
  <c r="BA63" i="32"/>
  <c r="AZ63" i="32"/>
  <c r="AY63" i="32"/>
  <c r="AP63" i="32" s="1"/>
  <c r="N63" i="32" s="1"/>
  <c r="AX63" i="32"/>
  <c r="AW63" i="32"/>
  <c r="AV63" i="32"/>
  <c r="AU63" i="32"/>
  <c r="AT63" i="32"/>
  <c r="AS63" i="32"/>
  <c r="BH61" i="32"/>
  <c r="BG61" i="32"/>
  <c r="BD61" i="32" s="1"/>
  <c r="P61" i="32" s="1"/>
  <c r="E62" i="32"/>
  <c r="H62" i="32" s="1"/>
  <c r="K62" i="32" s="1"/>
  <c r="I62" i="32"/>
  <c r="B64" i="32"/>
  <c r="BF63" i="32"/>
  <c r="BC63" i="32" s="1"/>
  <c r="AR63" i="32"/>
  <c r="AO63" i="32" s="1"/>
  <c r="G63" i="32"/>
  <c r="J63" i="32" s="1"/>
  <c r="F63" i="32"/>
  <c r="L63" i="32" s="1"/>
  <c r="M63" i="32" s="1"/>
  <c r="T63" i="32"/>
  <c r="U63" i="32" s="1"/>
  <c r="Q61" i="32"/>
  <c r="R61" i="32" s="1"/>
  <c r="O61" i="32"/>
  <c r="BA64" i="37" l="1"/>
  <c r="AZ64" i="37"/>
  <c r="AY64" i="37"/>
  <c r="AP64" i="37" s="1"/>
  <c r="N64" i="37" s="1"/>
  <c r="AX64" i="37"/>
  <c r="AW64" i="37"/>
  <c r="AV64" i="37"/>
  <c r="AU64" i="37"/>
  <c r="AT64" i="37"/>
  <c r="AS64" i="37"/>
  <c r="BH62" i="37"/>
  <c r="BG62" i="37"/>
  <c r="BD62" i="37" s="1"/>
  <c r="P62" i="37" s="1"/>
  <c r="E63" i="37"/>
  <c r="H63" i="37" s="1"/>
  <c r="K63" i="37" s="1"/>
  <c r="I63" i="37"/>
  <c r="B65" i="37"/>
  <c r="BF64" i="37"/>
  <c r="BC64" i="37" s="1"/>
  <c r="AR64" i="37"/>
  <c r="AO64" i="37" s="1"/>
  <c r="G64" i="37"/>
  <c r="J64" i="37" s="1"/>
  <c r="F64" i="37"/>
  <c r="L64" i="37" s="1"/>
  <c r="M64" i="37" s="1"/>
  <c r="T64" i="37"/>
  <c r="U64" i="37" s="1"/>
  <c r="Q62" i="37"/>
  <c r="R62" i="37" s="1"/>
  <c r="O62" i="37"/>
  <c r="BA64" i="36"/>
  <c r="AZ64" i="36"/>
  <c r="AY64" i="36"/>
  <c r="AP64" i="36" s="1"/>
  <c r="N64" i="36" s="1"/>
  <c r="AX64" i="36"/>
  <c r="AW64" i="36"/>
  <c r="AV64" i="36"/>
  <c r="AU64" i="36"/>
  <c r="AT64" i="36"/>
  <c r="AS64" i="36"/>
  <c r="BH62" i="36"/>
  <c r="BG62" i="36"/>
  <c r="BD62" i="36" s="1"/>
  <c r="P62" i="36" s="1"/>
  <c r="E63" i="36"/>
  <c r="H63" i="36" s="1"/>
  <c r="K63" i="36" s="1"/>
  <c r="I63" i="36"/>
  <c r="B65" i="36"/>
  <c r="BF64" i="36"/>
  <c r="BC64" i="36" s="1"/>
  <c r="AR64" i="36"/>
  <c r="AO64" i="36" s="1"/>
  <c r="G64" i="36"/>
  <c r="J64" i="36" s="1"/>
  <c r="F64" i="36"/>
  <c r="L64" i="36" s="1"/>
  <c r="M64" i="36" s="1"/>
  <c r="T64" i="36"/>
  <c r="U64" i="36" s="1"/>
  <c r="Q62" i="36"/>
  <c r="R62" i="36" s="1"/>
  <c r="O62" i="36"/>
  <c r="BA64" i="35"/>
  <c r="AZ64" i="35"/>
  <c r="AY64" i="35"/>
  <c r="AP64" i="35" s="1"/>
  <c r="N64" i="35" s="1"/>
  <c r="AX64" i="35"/>
  <c r="AW64" i="35"/>
  <c r="AV64" i="35"/>
  <c r="AU64" i="35"/>
  <c r="AT64" i="35"/>
  <c r="AS64" i="35"/>
  <c r="BH62" i="35"/>
  <c r="BG62" i="35"/>
  <c r="BD62" i="35" s="1"/>
  <c r="P62" i="35" s="1"/>
  <c r="E63" i="35"/>
  <c r="H63" i="35" s="1"/>
  <c r="K63" i="35" s="1"/>
  <c r="I63" i="35"/>
  <c r="B65" i="35"/>
  <c r="BF64" i="35"/>
  <c r="BC64" i="35" s="1"/>
  <c r="AR64" i="35"/>
  <c r="AO64" i="35" s="1"/>
  <c r="G64" i="35"/>
  <c r="J64" i="35" s="1"/>
  <c r="F64" i="35"/>
  <c r="L64" i="35" s="1"/>
  <c r="M64" i="35" s="1"/>
  <c r="T64" i="35"/>
  <c r="U64" i="35" s="1"/>
  <c r="Q62" i="35"/>
  <c r="R62" i="35" s="1"/>
  <c r="O62" i="35"/>
  <c r="BA64" i="34"/>
  <c r="AZ64" i="34"/>
  <c r="AY64" i="34"/>
  <c r="AP64" i="34" s="1"/>
  <c r="N64" i="34" s="1"/>
  <c r="AX64" i="34"/>
  <c r="AW64" i="34"/>
  <c r="AV64" i="34"/>
  <c r="AU64" i="34"/>
  <c r="AT64" i="34"/>
  <c r="AS64" i="34"/>
  <c r="BH62" i="34"/>
  <c r="BG62" i="34"/>
  <c r="BD62" i="34" s="1"/>
  <c r="P62" i="34" s="1"/>
  <c r="E63" i="34"/>
  <c r="H63" i="34" s="1"/>
  <c r="K63" i="34" s="1"/>
  <c r="I63" i="34"/>
  <c r="B65" i="34"/>
  <c r="BF64" i="34"/>
  <c r="BC64" i="34" s="1"/>
  <c r="AR64" i="34"/>
  <c r="AO64" i="34" s="1"/>
  <c r="G64" i="34"/>
  <c r="J64" i="34" s="1"/>
  <c r="F64" i="34"/>
  <c r="L64" i="34" s="1"/>
  <c r="M64" i="34" s="1"/>
  <c r="T64" i="34"/>
  <c r="U64" i="34" s="1"/>
  <c r="Q62" i="34"/>
  <c r="R62" i="34" s="1"/>
  <c r="O62" i="34"/>
  <c r="BA64" i="33"/>
  <c r="AZ64" i="33"/>
  <c r="AY64" i="33"/>
  <c r="AP64" i="33" s="1"/>
  <c r="N64" i="33" s="1"/>
  <c r="AX64" i="33"/>
  <c r="AW64" i="33"/>
  <c r="AV64" i="33"/>
  <c r="AU64" i="33"/>
  <c r="AT64" i="33"/>
  <c r="AS64" i="33"/>
  <c r="BH62" i="33"/>
  <c r="BG62" i="33"/>
  <c r="BD62" i="33" s="1"/>
  <c r="P62" i="33" s="1"/>
  <c r="E63" i="33"/>
  <c r="H63" i="33" s="1"/>
  <c r="K63" i="33" s="1"/>
  <c r="I63" i="33"/>
  <c r="B65" i="33"/>
  <c r="BF64" i="33"/>
  <c r="BC64" i="33" s="1"/>
  <c r="AR64" i="33"/>
  <c r="AO64" i="33" s="1"/>
  <c r="G64" i="33"/>
  <c r="J64" i="33" s="1"/>
  <c r="F64" i="33"/>
  <c r="L64" i="33" s="1"/>
  <c r="M64" i="33" s="1"/>
  <c r="T64" i="33"/>
  <c r="U64" i="33" s="1"/>
  <c r="Q62" i="33"/>
  <c r="R62" i="33" s="1"/>
  <c r="O62" i="33"/>
  <c r="BA64" i="32"/>
  <c r="AZ64" i="32"/>
  <c r="AY64" i="32"/>
  <c r="AP64" i="32" s="1"/>
  <c r="N64" i="32" s="1"/>
  <c r="AX64" i="32"/>
  <c r="AW64" i="32"/>
  <c r="AV64" i="32"/>
  <c r="AU64" i="32"/>
  <c r="AT64" i="32"/>
  <c r="AS64" i="32"/>
  <c r="BH62" i="32"/>
  <c r="BG62" i="32"/>
  <c r="BD62" i="32" s="1"/>
  <c r="P62" i="32" s="1"/>
  <c r="E63" i="32"/>
  <c r="H63" i="32" s="1"/>
  <c r="K63" i="32" s="1"/>
  <c r="I63" i="32"/>
  <c r="B65" i="32"/>
  <c r="BF64" i="32"/>
  <c r="BC64" i="32" s="1"/>
  <c r="AR64" i="32"/>
  <c r="AO64" i="32" s="1"/>
  <c r="G64" i="32"/>
  <c r="J64" i="32" s="1"/>
  <c r="F64" i="32"/>
  <c r="L64" i="32" s="1"/>
  <c r="M64" i="32" s="1"/>
  <c r="T64" i="32"/>
  <c r="U64" i="32" s="1"/>
  <c r="Q62" i="32"/>
  <c r="R62" i="32" s="1"/>
  <c r="O62" i="32"/>
  <c r="BA65" i="37" l="1"/>
  <c r="AZ65" i="37"/>
  <c r="AY65" i="37"/>
  <c r="AP65" i="37" s="1"/>
  <c r="N65" i="37" s="1"/>
  <c r="AX65" i="37"/>
  <c r="AW65" i="37"/>
  <c r="AV65" i="37"/>
  <c r="AU65" i="37"/>
  <c r="AT65" i="37"/>
  <c r="AS65" i="37"/>
  <c r="BH63" i="37"/>
  <c r="BG63" i="37"/>
  <c r="BD63" i="37" s="1"/>
  <c r="P63" i="37" s="1"/>
  <c r="E64" i="37"/>
  <c r="H64" i="37" s="1"/>
  <c r="K64" i="37" s="1"/>
  <c r="I64" i="37"/>
  <c r="B66" i="37"/>
  <c r="BF65" i="37"/>
  <c r="BC65" i="37" s="1"/>
  <c r="AR65" i="37"/>
  <c r="AO65" i="37" s="1"/>
  <c r="G65" i="37"/>
  <c r="J65" i="37" s="1"/>
  <c r="F65" i="37"/>
  <c r="L65" i="37" s="1"/>
  <c r="M65" i="37" s="1"/>
  <c r="T65" i="37"/>
  <c r="U65" i="37" s="1"/>
  <c r="Q63" i="37"/>
  <c r="R63" i="37" s="1"/>
  <c r="O63" i="37"/>
  <c r="BA65" i="36"/>
  <c r="AZ65" i="36"/>
  <c r="AY65" i="36"/>
  <c r="AP65" i="36" s="1"/>
  <c r="N65" i="36" s="1"/>
  <c r="AX65" i="36"/>
  <c r="AW65" i="36"/>
  <c r="AV65" i="36"/>
  <c r="AU65" i="36"/>
  <c r="AT65" i="36"/>
  <c r="AS65" i="36"/>
  <c r="BH63" i="36"/>
  <c r="BG63" i="36"/>
  <c r="BD63" i="36" s="1"/>
  <c r="P63" i="36" s="1"/>
  <c r="E64" i="36"/>
  <c r="H64" i="36" s="1"/>
  <c r="K64" i="36" s="1"/>
  <c r="I64" i="36"/>
  <c r="B66" i="36"/>
  <c r="BF65" i="36"/>
  <c r="BC65" i="36" s="1"/>
  <c r="AR65" i="36"/>
  <c r="AO65" i="36" s="1"/>
  <c r="G65" i="36"/>
  <c r="J65" i="36" s="1"/>
  <c r="F65" i="36"/>
  <c r="L65" i="36" s="1"/>
  <c r="M65" i="36" s="1"/>
  <c r="T65" i="36"/>
  <c r="U65" i="36" s="1"/>
  <c r="Q63" i="36"/>
  <c r="R63" i="36" s="1"/>
  <c r="O63" i="36"/>
  <c r="BA65" i="35"/>
  <c r="AZ65" i="35"/>
  <c r="AY65" i="35"/>
  <c r="AP65" i="35" s="1"/>
  <c r="N65" i="35" s="1"/>
  <c r="AX65" i="35"/>
  <c r="AW65" i="35"/>
  <c r="AV65" i="35"/>
  <c r="AU65" i="35"/>
  <c r="AT65" i="35"/>
  <c r="AS65" i="35"/>
  <c r="BH63" i="35"/>
  <c r="BG63" i="35"/>
  <c r="BD63" i="35" s="1"/>
  <c r="P63" i="35" s="1"/>
  <c r="E64" i="35"/>
  <c r="H64" i="35" s="1"/>
  <c r="K64" i="35" s="1"/>
  <c r="I64" i="35"/>
  <c r="B66" i="35"/>
  <c r="BF65" i="35"/>
  <c r="BC65" i="35" s="1"/>
  <c r="AR65" i="35"/>
  <c r="AO65" i="35" s="1"/>
  <c r="G65" i="35"/>
  <c r="J65" i="35" s="1"/>
  <c r="F65" i="35"/>
  <c r="L65" i="35" s="1"/>
  <c r="M65" i="35" s="1"/>
  <c r="T65" i="35"/>
  <c r="U65" i="35" s="1"/>
  <c r="Q63" i="35"/>
  <c r="R63" i="35" s="1"/>
  <c r="O63" i="35"/>
  <c r="BA65" i="34"/>
  <c r="AZ65" i="34"/>
  <c r="AY65" i="34"/>
  <c r="AP65" i="34" s="1"/>
  <c r="N65" i="34" s="1"/>
  <c r="AX65" i="34"/>
  <c r="AW65" i="34"/>
  <c r="AV65" i="34"/>
  <c r="AU65" i="34"/>
  <c r="AT65" i="34"/>
  <c r="AS65" i="34"/>
  <c r="BH63" i="34"/>
  <c r="BG63" i="34"/>
  <c r="BD63" i="34" s="1"/>
  <c r="P63" i="34" s="1"/>
  <c r="E64" i="34"/>
  <c r="H64" i="34" s="1"/>
  <c r="K64" i="34" s="1"/>
  <c r="I64" i="34"/>
  <c r="B66" i="34"/>
  <c r="BF65" i="34"/>
  <c r="BC65" i="34" s="1"/>
  <c r="AR65" i="34"/>
  <c r="AO65" i="34" s="1"/>
  <c r="G65" i="34"/>
  <c r="J65" i="34" s="1"/>
  <c r="F65" i="34"/>
  <c r="L65" i="34" s="1"/>
  <c r="M65" i="34" s="1"/>
  <c r="T65" i="34"/>
  <c r="U65" i="34" s="1"/>
  <c r="Q63" i="34"/>
  <c r="R63" i="34" s="1"/>
  <c r="O63" i="34"/>
  <c r="BA65" i="33"/>
  <c r="AZ65" i="33"/>
  <c r="AY65" i="33"/>
  <c r="AP65" i="33" s="1"/>
  <c r="N65" i="33" s="1"/>
  <c r="AX65" i="33"/>
  <c r="AW65" i="33"/>
  <c r="AV65" i="33"/>
  <c r="AU65" i="33"/>
  <c r="AT65" i="33"/>
  <c r="AS65" i="33"/>
  <c r="BH63" i="33"/>
  <c r="BG63" i="33"/>
  <c r="BD63" i="33" s="1"/>
  <c r="P63" i="33" s="1"/>
  <c r="E64" i="33"/>
  <c r="H64" i="33" s="1"/>
  <c r="K64" i="33" s="1"/>
  <c r="I64" i="33"/>
  <c r="B66" i="33"/>
  <c r="BF65" i="33"/>
  <c r="BC65" i="33" s="1"/>
  <c r="AR65" i="33"/>
  <c r="AO65" i="33" s="1"/>
  <c r="G65" i="33"/>
  <c r="J65" i="33" s="1"/>
  <c r="F65" i="33"/>
  <c r="L65" i="33" s="1"/>
  <c r="M65" i="33" s="1"/>
  <c r="T65" i="33"/>
  <c r="U65" i="33" s="1"/>
  <c r="Q63" i="33"/>
  <c r="R63" i="33" s="1"/>
  <c r="O63" i="33"/>
  <c r="BA65" i="32"/>
  <c r="AZ65" i="32"/>
  <c r="AY65" i="32"/>
  <c r="AP65" i="32" s="1"/>
  <c r="N65" i="32" s="1"/>
  <c r="AX65" i="32"/>
  <c r="AW65" i="32"/>
  <c r="AV65" i="32"/>
  <c r="AU65" i="32"/>
  <c r="AT65" i="32"/>
  <c r="AS65" i="32"/>
  <c r="BH63" i="32"/>
  <c r="BG63" i="32"/>
  <c r="BD63" i="32" s="1"/>
  <c r="P63" i="32" s="1"/>
  <c r="E64" i="32"/>
  <c r="H64" i="32" s="1"/>
  <c r="K64" i="32" s="1"/>
  <c r="I64" i="32"/>
  <c r="B66" i="32"/>
  <c r="BF65" i="32"/>
  <c r="BC65" i="32" s="1"/>
  <c r="AR65" i="32"/>
  <c r="AO65" i="32" s="1"/>
  <c r="G65" i="32"/>
  <c r="J65" i="32" s="1"/>
  <c r="F65" i="32"/>
  <c r="L65" i="32" s="1"/>
  <c r="M65" i="32" s="1"/>
  <c r="T65" i="32"/>
  <c r="U65" i="32" s="1"/>
  <c r="Q63" i="32"/>
  <c r="R63" i="32" s="1"/>
  <c r="O63" i="32"/>
  <c r="BA66" i="37" l="1"/>
  <c r="AZ66" i="37"/>
  <c r="AY66" i="37"/>
  <c r="AP66" i="37" s="1"/>
  <c r="N66" i="37" s="1"/>
  <c r="AX66" i="37"/>
  <c r="AW66" i="37"/>
  <c r="AV66" i="37"/>
  <c r="AU66" i="37"/>
  <c r="AT66" i="37"/>
  <c r="AS66" i="37"/>
  <c r="BH64" i="37"/>
  <c r="BG64" i="37"/>
  <c r="BD64" i="37" s="1"/>
  <c r="P64" i="37" s="1"/>
  <c r="E65" i="37"/>
  <c r="H65" i="37" s="1"/>
  <c r="K65" i="37" s="1"/>
  <c r="I65" i="37"/>
  <c r="B67" i="37"/>
  <c r="BF66" i="37"/>
  <c r="BC66" i="37" s="1"/>
  <c r="AR66" i="37"/>
  <c r="AO66" i="37" s="1"/>
  <c r="G66" i="37"/>
  <c r="J66" i="37" s="1"/>
  <c r="F66" i="37"/>
  <c r="L66" i="37" s="1"/>
  <c r="M66" i="37" s="1"/>
  <c r="T66" i="37"/>
  <c r="U66" i="37" s="1"/>
  <c r="Q64" i="37"/>
  <c r="R64" i="37" s="1"/>
  <c r="O64" i="37"/>
  <c r="BA66" i="36"/>
  <c r="AZ66" i="36"/>
  <c r="AY66" i="36"/>
  <c r="AP66" i="36" s="1"/>
  <c r="N66" i="36" s="1"/>
  <c r="AX66" i="36"/>
  <c r="AW66" i="36"/>
  <c r="AV66" i="36"/>
  <c r="AU66" i="36"/>
  <c r="AT66" i="36"/>
  <c r="AS66" i="36"/>
  <c r="BH64" i="36"/>
  <c r="BG64" i="36"/>
  <c r="BD64" i="36" s="1"/>
  <c r="P64" i="36" s="1"/>
  <c r="E65" i="36"/>
  <c r="H65" i="36" s="1"/>
  <c r="K65" i="36" s="1"/>
  <c r="I65" i="36"/>
  <c r="B67" i="36"/>
  <c r="BF66" i="36"/>
  <c r="BC66" i="36" s="1"/>
  <c r="AR66" i="36"/>
  <c r="AO66" i="36" s="1"/>
  <c r="G66" i="36"/>
  <c r="J66" i="36" s="1"/>
  <c r="F66" i="36"/>
  <c r="L66" i="36" s="1"/>
  <c r="M66" i="36" s="1"/>
  <c r="T66" i="36"/>
  <c r="U66" i="36" s="1"/>
  <c r="Q64" i="36"/>
  <c r="R64" i="36" s="1"/>
  <c r="O64" i="36"/>
  <c r="BA66" i="35"/>
  <c r="AZ66" i="35"/>
  <c r="AY66" i="35"/>
  <c r="AP66" i="35" s="1"/>
  <c r="N66" i="35" s="1"/>
  <c r="AX66" i="35"/>
  <c r="AW66" i="35"/>
  <c r="AV66" i="35"/>
  <c r="AU66" i="35"/>
  <c r="AT66" i="35"/>
  <c r="AS66" i="35"/>
  <c r="BH64" i="35"/>
  <c r="BG64" i="35"/>
  <c r="BD64" i="35" s="1"/>
  <c r="P64" i="35" s="1"/>
  <c r="E65" i="35"/>
  <c r="H65" i="35" s="1"/>
  <c r="K65" i="35" s="1"/>
  <c r="I65" i="35"/>
  <c r="B67" i="35"/>
  <c r="BF66" i="35"/>
  <c r="BC66" i="35" s="1"/>
  <c r="AR66" i="35"/>
  <c r="AO66" i="35" s="1"/>
  <c r="G66" i="35"/>
  <c r="J66" i="35" s="1"/>
  <c r="F66" i="35"/>
  <c r="L66" i="35" s="1"/>
  <c r="M66" i="35" s="1"/>
  <c r="T66" i="35"/>
  <c r="U66" i="35" s="1"/>
  <c r="Q64" i="35"/>
  <c r="R64" i="35" s="1"/>
  <c r="O64" i="35"/>
  <c r="BA66" i="34"/>
  <c r="AZ66" i="34"/>
  <c r="AY66" i="34"/>
  <c r="AP66" i="34" s="1"/>
  <c r="N66" i="34" s="1"/>
  <c r="AX66" i="34"/>
  <c r="AW66" i="34"/>
  <c r="AV66" i="34"/>
  <c r="AU66" i="34"/>
  <c r="AT66" i="34"/>
  <c r="AS66" i="34"/>
  <c r="BH64" i="34"/>
  <c r="BG64" i="34"/>
  <c r="BD64" i="34" s="1"/>
  <c r="P64" i="34" s="1"/>
  <c r="E65" i="34"/>
  <c r="H65" i="34" s="1"/>
  <c r="K65" i="34" s="1"/>
  <c r="I65" i="34"/>
  <c r="B67" i="34"/>
  <c r="BF66" i="34"/>
  <c r="BC66" i="34" s="1"/>
  <c r="AR66" i="34"/>
  <c r="AO66" i="34" s="1"/>
  <c r="G66" i="34"/>
  <c r="J66" i="34" s="1"/>
  <c r="F66" i="34"/>
  <c r="L66" i="34" s="1"/>
  <c r="M66" i="34" s="1"/>
  <c r="T66" i="34"/>
  <c r="U66" i="34" s="1"/>
  <c r="Q64" i="34"/>
  <c r="R64" i="34" s="1"/>
  <c r="O64" i="34"/>
  <c r="BA66" i="33"/>
  <c r="AZ66" i="33"/>
  <c r="AY66" i="33"/>
  <c r="AP66" i="33" s="1"/>
  <c r="N66" i="33" s="1"/>
  <c r="AX66" i="33"/>
  <c r="AW66" i="33"/>
  <c r="AV66" i="33"/>
  <c r="AU66" i="33"/>
  <c r="AT66" i="33"/>
  <c r="AS66" i="33"/>
  <c r="BH64" i="33"/>
  <c r="BG64" i="33"/>
  <c r="BD64" i="33" s="1"/>
  <c r="P64" i="33" s="1"/>
  <c r="E65" i="33"/>
  <c r="H65" i="33" s="1"/>
  <c r="K65" i="33" s="1"/>
  <c r="I65" i="33"/>
  <c r="B67" i="33"/>
  <c r="BF66" i="33"/>
  <c r="BC66" i="33" s="1"/>
  <c r="AR66" i="33"/>
  <c r="AO66" i="33" s="1"/>
  <c r="G66" i="33"/>
  <c r="J66" i="33" s="1"/>
  <c r="F66" i="33"/>
  <c r="L66" i="33" s="1"/>
  <c r="M66" i="33" s="1"/>
  <c r="T66" i="33"/>
  <c r="U66" i="33" s="1"/>
  <c r="Q64" i="33"/>
  <c r="R64" i="33" s="1"/>
  <c r="O64" i="33"/>
  <c r="BA66" i="32"/>
  <c r="AZ66" i="32"/>
  <c r="AY66" i="32"/>
  <c r="AP66" i="32" s="1"/>
  <c r="N66" i="32" s="1"/>
  <c r="AX66" i="32"/>
  <c r="AW66" i="32"/>
  <c r="AV66" i="32"/>
  <c r="AU66" i="32"/>
  <c r="AT66" i="32"/>
  <c r="AS66" i="32"/>
  <c r="BH64" i="32"/>
  <c r="BG64" i="32"/>
  <c r="BD64" i="32" s="1"/>
  <c r="P64" i="32" s="1"/>
  <c r="E65" i="32"/>
  <c r="H65" i="32" s="1"/>
  <c r="K65" i="32" s="1"/>
  <c r="I65" i="32"/>
  <c r="B67" i="32"/>
  <c r="BF66" i="32"/>
  <c r="BC66" i="32" s="1"/>
  <c r="AR66" i="32"/>
  <c r="AO66" i="32" s="1"/>
  <c r="G66" i="32"/>
  <c r="J66" i="32" s="1"/>
  <c r="F66" i="32"/>
  <c r="L66" i="32" s="1"/>
  <c r="M66" i="32" s="1"/>
  <c r="T66" i="32"/>
  <c r="U66" i="32" s="1"/>
  <c r="Q64" i="32"/>
  <c r="R64" i="32" s="1"/>
  <c r="O64" i="32"/>
  <c r="BA67" i="37" l="1"/>
  <c r="AZ67" i="37"/>
  <c r="AY67" i="37"/>
  <c r="AP67" i="37" s="1"/>
  <c r="N67" i="37" s="1"/>
  <c r="AX67" i="37"/>
  <c r="AW67" i="37"/>
  <c r="AV67" i="37"/>
  <c r="AU67" i="37"/>
  <c r="AT67" i="37"/>
  <c r="AS67" i="37"/>
  <c r="BH65" i="37"/>
  <c r="BG65" i="37"/>
  <c r="BD65" i="37" s="1"/>
  <c r="P65" i="37" s="1"/>
  <c r="E66" i="37"/>
  <c r="H66" i="37" s="1"/>
  <c r="K66" i="37" s="1"/>
  <c r="I66" i="37"/>
  <c r="B68" i="37"/>
  <c r="BF67" i="37"/>
  <c r="BC67" i="37" s="1"/>
  <c r="AR67" i="37"/>
  <c r="AO67" i="37" s="1"/>
  <c r="G67" i="37"/>
  <c r="J67" i="37" s="1"/>
  <c r="F67" i="37"/>
  <c r="L67" i="37" s="1"/>
  <c r="M67" i="37" s="1"/>
  <c r="T67" i="37"/>
  <c r="U67" i="37" s="1"/>
  <c r="Q65" i="37"/>
  <c r="R65" i="37" s="1"/>
  <c r="O65" i="37"/>
  <c r="BA67" i="36"/>
  <c r="AZ67" i="36"/>
  <c r="AY67" i="36"/>
  <c r="AP67" i="36" s="1"/>
  <c r="N67" i="36" s="1"/>
  <c r="AX67" i="36"/>
  <c r="AW67" i="36"/>
  <c r="AV67" i="36"/>
  <c r="AU67" i="36"/>
  <c r="AT67" i="36"/>
  <c r="AS67" i="36"/>
  <c r="BH65" i="36"/>
  <c r="BG65" i="36"/>
  <c r="BD65" i="36" s="1"/>
  <c r="P65" i="36" s="1"/>
  <c r="E66" i="36"/>
  <c r="H66" i="36" s="1"/>
  <c r="K66" i="36" s="1"/>
  <c r="I66" i="36"/>
  <c r="B68" i="36"/>
  <c r="BF67" i="36"/>
  <c r="BC67" i="36" s="1"/>
  <c r="AR67" i="36"/>
  <c r="AO67" i="36" s="1"/>
  <c r="G67" i="36"/>
  <c r="J67" i="36" s="1"/>
  <c r="F67" i="36"/>
  <c r="L67" i="36" s="1"/>
  <c r="M67" i="36" s="1"/>
  <c r="T67" i="36"/>
  <c r="U67" i="36" s="1"/>
  <c r="Q65" i="36"/>
  <c r="R65" i="36" s="1"/>
  <c r="O65" i="36"/>
  <c r="BA67" i="35"/>
  <c r="AZ67" i="35"/>
  <c r="AY67" i="35"/>
  <c r="AP67" i="35" s="1"/>
  <c r="N67" i="35" s="1"/>
  <c r="AX67" i="35"/>
  <c r="AW67" i="35"/>
  <c r="AV67" i="35"/>
  <c r="AU67" i="35"/>
  <c r="AT67" i="35"/>
  <c r="AS67" i="35"/>
  <c r="BH65" i="35"/>
  <c r="BG65" i="35"/>
  <c r="BD65" i="35" s="1"/>
  <c r="P65" i="35" s="1"/>
  <c r="E66" i="35"/>
  <c r="H66" i="35" s="1"/>
  <c r="K66" i="35" s="1"/>
  <c r="I66" i="35"/>
  <c r="B68" i="35"/>
  <c r="BF67" i="35"/>
  <c r="BC67" i="35" s="1"/>
  <c r="AR67" i="35"/>
  <c r="AO67" i="35" s="1"/>
  <c r="G67" i="35"/>
  <c r="J67" i="35" s="1"/>
  <c r="F67" i="35"/>
  <c r="L67" i="35" s="1"/>
  <c r="M67" i="35" s="1"/>
  <c r="T67" i="35"/>
  <c r="U67" i="35" s="1"/>
  <c r="Q65" i="35"/>
  <c r="R65" i="35" s="1"/>
  <c r="O65" i="35"/>
  <c r="BA67" i="34"/>
  <c r="AZ67" i="34"/>
  <c r="AY67" i="34"/>
  <c r="AP67" i="34" s="1"/>
  <c r="N67" i="34" s="1"/>
  <c r="AX67" i="34"/>
  <c r="AW67" i="34"/>
  <c r="AV67" i="34"/>
  <c r="AU67" i="34"/>
  <c r="AT67" i="34"/>
  <c r="AS67" i="34"/>
  <c r="BH65" i="34"/>
  <c r="BG65" i="34"/>
  <c r="BD65" i="34" s="1"/>
  <c r="P65" i="34" s="1"/>
  <c r="E66" i="34"/>
  <c r="H66" i="34" s="1"/>
  <c r="K66" i="34" s="1"/>
  <c r="I66" i="34"/>
  <c r="B68" i="34"/>
  <c r="BF67" i="34"/>
  <c r="BC67" i="34" s="1"/>
  <c r="AR67" i="34"/>
  <c r="AO67" i="34" s="1"/>
  <c r="G67" i="34"/>
  <c r="J67" i="34" s="1"/>
  <c r="F67" i="34"/>
  <c r="L67" i="34" s="1"/>
  <c r="M67" i="34" s="1"/>
  <c r="T67" i="34"/>
  <c r="U67" i="34" s="1"/>
  <c r="Q65" i="34"/>
  <c r="R65" i="34" s="1"/>
  <c r="O65" i="34"/>
  <c r="BA67" i="33"/>
  <c r="AZ67" i="33"/>
  <c r="AY67" i="33"/>
  <c r="AP67" i="33" s="1"/>
  <c r="N67" i="33" s="1"/>
  <c r="AX67" i="33"/>
  <c r="AW67" i="33"/>
  <c r="AV67" i="33"/>
  <c r="AU67" i="33"/>
  <c r="AT67" i="33"/>
  <c r="AS67" i="33"/>
  <c r="BH65" i="33"/>
  <c r="BG65" i="33"/>
  <c r="BD65" i="33" s="1"/>
  <c r="P65" i="33" s="1"/>
  <c r="E66" i="33"/>
  <c r="H66" i="33" s="1"/>
  <c r="K66" i="33" s="1"/>
  <c r="I66" i="33"/>
  <c r="B68" i="33"/>
  <c r="BF67" i="33"/>
  <c r="BC67" i="33" s="1"/>
  <c r="AR67" i="33"/>
  <c r="AO67" i="33" s="1"/>
  <c r="G67" i="33"/>
  <c r="J67" i="33" s="1"/>
  <c r="F67" i="33"/>
  <c r="L67" i="33" s="1"/>
  <c r="M67" i="33" s="1"/>
  <c r="T67" i="33"/>
  <c r="U67" i="33" s="1"/>
  <c r="Q65" i="33"/>
  <c r="R65" i="33" s="1"/>
  <c r="O65" i="33"/>
  <c r="BA67" i="32"/>
  <c r="AZ67" i="32"/>
  <c r="AY67" i="32"/>
  <c r="AP67" i="32" s="1"/>
  <c r="N67" i="32" s="1"/>
  <c r="AX67" i="32"/>
  <c r="AW67" i="32"/>
  <c r="AV67" i="32"/>
  <c r="AU67" i="32"/>
  <c r="AT67" i="32"/>
  <c r="AS67" i="32"/>
  <c r="BH65" i="32"/>
  <c r="BG65" i="32"/>
  <c r="BD65" i="32" s="1"/>
  <c r="P65" i="32" s="1"/>
  <c r="E66" i="32"/>
  <c r="H66" i="32" s="1"/>
  <c r="K66" i="32" s="1"/>
  <c r="I66" i="32"/>
  <c r="B68" i="32"/>
  <c r="BF67" i="32"/>
  <c r="BC67" i="32" s="1"/>
  <c r="AR67" i="32"/>
  <c r="AO67" i="32" s="1"/>
  <c r="G67" i="32"/>
  <c r="J67" i="32" s="1"/>
  <c r="F67" i="32"/>
  <c r="L67" i="32" s="1"/>
  <c r="M67" i="32" s="1"/>
  <c r="T67" i="32"/>
  <c r="U67" i="32" s="1"/>
  <c r="Q65" i="32"/>
  <c r="R65" i="32" s="1"/>
  <c r="O65" i="32"/>
  <c r="BA68" i="37" l="1"/>
  <c r="AZ68" i="37"/>
  <c r="AY68" i="37"/>
  <c r="AP68" i="37" s="1"/>
  <c r="N68" i="37" s="1"/>
  <c r="AX68" i="37"/>
  <c r="AW68" i="37"/>
  <c r="AV68" i="37"/>
  <c r="AU68" i="37"/>
  <c r="AT68" i="37"/>
  <c r="AS68" i="37"/>
  <c r="BH66" i="37"/>
  <c r="BG66" i="37"/>
  <c r="BD66" i="37" s="1"/>
  <c r="P66" i="37" s="1"/>
  <c r="E67" i="37"/>
  <c r="H67" i="37" s="1"/>
  <c r="K67" i="37" s="1"/>
  <c r="I67" i="37"/>
  <c r="B69" i="37"/>
  <c r="BF68" i="37"/>
  <c r="BC68" i="37" s="1"/>
  <c r="AR68" i="37"/>
  <c r="AO68" i="37" s="1"/>
  <c r="G68" i="37"/>
  <c r="J68" i="37" s="1"/>
  <c r="F68" i="37"/>
  <c r="L68" i="37" s="1"/>
  <c r="M68" i="37" s="1"/>
  <c r="T68" i="37"/>
  <c r="U68" i="37" s="1"/>
  <c r="Q66" i="37"/>
  <c r="R66" i="37" s="1"/>
  <c r="O66" i="37"/>
  <c r="BA68" i="36"/>
  <c r="AZ68" i="36"/>
  <c r="AY68" i="36"/>
  <c r="AP68" i="36" s="1"/>
  <c r="N68" i="36" s="1"/>
  <c r="AX68" i="36"/>
  <c r="AW68" i="36"/>
  <c r="AV68" i="36"/>
  <c r="AU68" i="36"/>
  <c r="AT68" i="36"/>
  <c r="AS68" i="36"/>
  <c r="BH66" i="36"/>
  <c r="BG66" i="36"/>
  <c r="BD66" i="36" s="1"/>
  <c r="P66" i="36" s="1"/>
  <c r="E67" i="36"/>
  <c r="H67" i="36" s="1"/>
  <c r="K67" i="36" s="1"/>
  <c r="I67" i="36"/>
  <c r="B69" i="36"/>
  <c r="BF68" i="36"/>
  <c r="BC68" i="36" s="1"/>
  <c r="AR68" i="36"/>
  <c r="AO68" i="36" s="1"/>
  <c r="G68" i="36"/>
  <c r="J68" i="36" s="1"/>
  <c r="F68" i="36"/>
  <c r="L68" i="36" s="1"/>
  <c r="M68" i="36" s="1"/>
  <c r="T68" i="36"/>
  <c r="U68" i="36" s="1"/>
  <c r="Q66" i="36"/>
  <c r="R66" i="36" s="1"/>
  <c r="O66" i="36"/>
  <c r="BA68" i="35"/>
  <c r="AZ68" i="35"/>
  <c r="AY68" i="35"/>
  <c r="AP68" i="35" s="1"/>
  <c r="N68" i="35" s="1"/>
  <c r="AX68" i="35"/>
  <c r="AW68" i="35"/>
  <c r="AV68" i="35"/>
  <c r="AU68" i="35"/>
  <c r="AT68" i="35"/>
  <c r="AS68" i="35"/>
  <c r="BH66" i="35"/>
  <c r="BG66" i="35"/>
  <c r="BD66" i="35" s="1"/>
  <c r="P66" i="35" s="1"/>
  <c r="E67" i="35"/>
  <c r="H67" i="35" s="1"/>
  <c r="K67" i="35" s="1"/>
  <c r="I67" i="35"/>
  <c r="B69" i="35"/>
  <c r="BF68" i="35"/>
  <c r="BC68" i="35" s="1"/>
  <c r="AR68" i="35"/>
  <c r="AO68" i="35" s="1"/>
  <c r="G68" i="35"/>
  <c r="J68" i="35" s="1"/>
  <c r="F68" i="35"/>
  <c r="L68" i="35" s="1"/>
  <c r="M68" i="35" s="1"/>
  <c r="T68" i="35"/>
  <c r="U68" i="35" s="1"/>
  <c r="Q66" i="35"/>
  <c r="R66" i="35" s="1"/>
  <c r="O66" i="35"/>
  <c r="BA68" i="34"/>
  <c r="AZ68" i="34"/>
  <c r="AY68" i="34"/>
  <c r="AP68" i="34" s="1"/>
  <c r="N68" i="34" s="1"/>
  <c r="AX68" i="34"/>
  <c r="AW68" i="34"/>
  <c r="AV68" i="34"/>
  <c r="AU68" i="34"/>
  <c r="AT68" i="34"/>
  <c r="AS68" i="34"/>
  <c r="BH66" i="34"/>
  <c r="BG66" i="34"/>
  <c r="BD66" i="34" s="1"/>
  <c r="P66" i="34" s="1"/>
  <c r="E67" i="34"/>
  <c r="H67" i="34" s="1"/>
  <c r="K67" i="34" s="1"/>
  <c r="I67" i="34"/>
  <c r="B69" i="34"/>
  <c r="BF68" i="34"/>
  <c r="BC68" i="34" s="1"/>
  <c r="AR68" i="34"/>
  <c r="AO68" i="34" s="1"/>
  <c r="G68" i="34"/>
  <c r="J68" i="34" s="1"/>
  <c r="F68" i="34"/>
  <c r="L68" i="34" s="1"/>
  <c r="M68" i="34" s="1"/>
  <c r="T68" i="34"/>
  <c r="U68" i="34" s="1"/>
  <c r="Q66" i="34"/>
  <c r="R66" i="34" s="1"/>
  <c r="O66" i="34"/>
  <c r="BA68" i="33"/>
  <c r="AZ68" i="33"/>
  <c r="AY68" i="33"/>
  <c r="AP68" i="33" s="1"/>
  <c r="N68" i="33" s="1"/>
  <c r="AX68" i="33"/>
  <c r="AW68" i="33"/>
  <c r="AV68" i="33"/>
  <c r="AU68" i="33"/>
  <c r="AT68" i="33"/>
  <c r="AS68" i="33"/>
  <c r="BH66" i="33"/>
  <c r="BG66" i="33"/>
  <c r="BD66" i="33" s="1"/>
  <c r="P66" i="33" s="1"/>
  <c r="E67" i="33"/>
  <c r="H67" i="33" s="1"/>
  <c r="K67" i="33" s="1"/>
  <c r="I67" i="33"/>
  <c r="B69" i="33"/>
  <c r="BF68" i="33"/>
  <c r="BC68" i="33" s="1"/>
  <c r="AR68" i="33"/>
  <c r="AO68" i="33" s="1"/>
  <c r="G68" i="33"/>
  <c r="J68" i="33" s="1"/>
  <c r="F68" i="33"/>
  <c r="L68" i="33" s="1"/>
  <c r="M68" i="33" s="1"/>
  <c r="T68" i="33"/>
  <c r="U68" i="33" s="1"/>
  <c r="Q66" i="33"/>
  <c r="R66" i="33" s="1"/>
  <c r="O66" i="33"/>
  <c r="BA68" i="32"/>
  <c r="AZ68" i="32"/>
  <c r="AY68" i="32"/>
  <c r="AP68" i="32" s="1"/>
  <c r="N68" i="32" s="1"/>
  <c r="AX68" i="32"/>
  <c r="AW68" i="32"/>
  <c r="AV68" i="32"/>
  <c r="AU68" i="32"/>
  <c r="AT68" i="32"/>
  <c r="AS68" i="32"/>
  <c r="BH66" i="32"/>
  <c r="BG66" i="32"/>
  <c r="BD66" i="32" s="1"/>
  <c r="P66" i="32" s="1"/>
  <c r="E67" i="32"/>
  <c r="H67" i="32" s="1"/>
  <c r="K67" i="32" s="1"/>
  <c r="I67" i="32"/>
  <c r="B69" i="32"/>
  <c r="BF68" i="32"/>
  <c r="BC68" i="32" s="1"/>
  <c r="AR68" i="32"/>
  <c r="AO68" i="32" s="1"/>
  <c r="G68" i="32"/>
  <c r="J68" i="32" s="1"/>
  <c r="F68" i="32"/>
  <c r="L68" i="32" s="1"/>
  <c r="M68" i="32" s="1"/>
  <c r="T68" i="32"/>
  <c r="U68" i="32" s="1"/>
  <c r="Q66" i="32"/>
  <c r="R66" i="32" s="1"/>
  <c r="O66" i="32"/>
  <c r="BA69" i="37" l="1"/>
  <c r="AZ69" i="37"/>
  <c r="AY69" i="37"/>
  <c r="AP69" i="37" s="1"/>
  <c r="N69" i="37" s="1"/>
  <c r="AX69" i="37"/>
  <c r="AW69" i="37"/>
  <c r="AV69" i="37"/>
  <c r="AU69" i="37"/>
  <c r="AT69" i="37"/>
  <c r="AS69" i="37"/>
  <c r="BH67" i="37"/>
  <c r="BG67" i="37"/>
  <c r="BD67" i="37" s="1"/>
  <c r="P67" i="37" s="1"/>
  <c r="E68" i="37"/>
  <c r="H68" i="37" s="1"/>
  <c r="K68" i="37" s="1"/>
  <c r="I68" i="37"/>
  <c r="B70" i="37"/>
  <c r="BF69" i="37"/>
  <c r="BC69" i="37" s="1"/>
  <c r="AR69" i="37"/>
  <c r="AO69" i="37" s="1"/>
  <c r="G69" i="37"/>
  <c r="J69" i="37" s="1"/>
  <c r="F69" i="37"/>
  <c r="L69" i="37" s="1"/>
  <c r="M69" i="37" s="1"/>
  <c r="T69" i="37"/>
  <c r="U69" i="37" s="1"/>
  <c r="Q67" i="37"/>
  <c r="R67" i="37" s="1"/>
  <c r="O67" i="37"/>
  <c r="BA69" i="36"/>
  <c r="AZ69" i="36"/>
  <c r="AY69" i="36"/>
  <c r="AP69" i="36" s="1"/>
  <c r="N69" i="36" s="1"/>
  <c r="AX69" i="36"/>
  <c r="AW69" i="36"/>
  <c r="AV69" i="36"/>
  <c r="AU69" i="36"/>
  <c r="AT69" i="36"/>
  <c r="AS69" i="36"/>
  <c r="BH67" i="36"/>
  <c r="BG67" i="36"/>
  <c r="BD67" i="36" s="1"/>
  <c r="P67" i="36" s="1"/>
  <c r="E68" i="36"/>
  <c r="H68" i="36" s="1"/>
  <c r="K68" i="36" s="1"/>
  <c r="I68" i="36"/>
  <c r="B70" i="36"/>
  <c r="BF69" i="36"/>
  <c r="BC69" i="36" s="1"/>
  <c r="AR69" i="36"/>
  <c r="AO69" i="36" s="1"/>
  <c r="G69" i="36"/>
  <c r="J69" i="36" s="1"/>
  <c r="F69" i="36"/>
  <c r="L69" i="36" s="1"/>
  <c r="M69" i="36" s="1"/>
  <c r="T69" i="36"/>
  <c r="U69" i="36" s="1"/>
  <c r="Q67" i="36"/>
  <c r="R67" i="36" s="1"/>
  <c r="O67" i="36"/>
  <c r="BA69" i="35"/>
  <c r="AZ69" i="35"/>
  <c r="AY69" i="35"/>
  <c r="AP69" i="35" s="1"/>
  <c r="N69" i="35" s="1"/>
  <c r="AX69" i="35"/>
  <c r="AW69" i="35"/>
  <c r="AV69" i="35"/>
  <c r="AU69" i="35"/>
  <c r="AT69" i="35"/>
  <c r="AS69" i="35"/>
  <c r="BH67" i="35"/>
  <c r="BG67" i="35"/>
  <c r="BD67" i="35" s="1"/>
  <c r="P67" i="35" s="1"/>
  <c r="E68" i="35"/>
  <c r="H68" i="35" s="1"/>
  <c r="K68" i="35" s="1"/>
  <c r="I68" i="35"/>
  <c r="B70" i="35"/>
  <c r="BF69" i="35"/>
  <c r="BC69" i="35" s="1"/>
  <c r="AR69" i="35"/>
  <c r="AO69" i="35" s="1"/>
  <c r="G69" i="35"/>
  <c r="J69" i="35" s="1"/>
  <c r="F69" i="35"/>
  <c r="L69" i="35" s="1"/>
  <c r="M69" i="35" s="1"/>
  <c r="T69" i="35"/>
  <c r="U69" i="35" s="1"/>
  <c r="Q67" i="35"/>
  <c r="R67" i="35" s="1"/>
  <c r="O67" i="35"/>
  <c r="BA69" i="34"/>
  <c r="AZ69" i="34"/>
  <c r="AY69" i="34"/>
  <c r="AP69" i="34" s="1"/>
  <c r="N69" i="34" s="1"/>
  <c r="AX69" i="34"/>
  <c r="AW69" i="34"/>
  <c r="AV69" i="34"/>
  <c r="AU69" i="34"/>
  <c r="AT69" i="34"/>
  <c r="AS69" i="34"/>
  <c r="BH67" i="34"/>
  <c r="BG67" i="34"/>
  <c r="BD67" i="34" s="1"/>
  <c r="P67" i="34" s="1"/>
  <c r="E68" i="34"/>
  <c r="H68" i="34" s="1"/>
  <c r="K68" i="34" s="1"/>
  <c r="I68" i="34"/>
  <c r="B70" i="34"/>
  <c r="BF69" i="34"/>
  <c r="BC69" i="34" s="1"/>
  <c r="AR69" i="34"/>
  <c r="AO69" i="34" s="1"/>
  <c r="G69" i="34"/>
  <c r="J69" i="34" s="1"/>
  <c r="F69" i="34"/>
  <c r="L69" i="34" s="1"/>
  <c r="M69" i="34" s="1"/>
  <c r="T69" i="34"/>
  <c r="U69" i="34" s="1"/>
  <c r="Q67" i="34"/>
  <c r="R67" i="34" s="1"/>
  <c r="O67" i="34"/>
  <c r="BA69" i="33"/>
  <c r="AZ69" i="33"/>
  <c r="AY69" i="33"/>
  <c r="AP69" i="33" s="1"/>
  <c r="N69" i="33" s="1"/>
  <c r="AX69" i="33"/>
  <c r="AW69" i="33"/>
  <c r="AV69" i="33"/>
  <c r="AU69" i="33"/>
  <c r="AT69" i="33"/>
  <c r="AS69" i="33"/>
  <c r="BH67" i="33"/>
  <c r="BG67" i="33"/>
  <c r="BD67" i="33" s="1"/>
  <c r="P67" i="33" s="1"/>
  <c r="E68" i="33"/>
  <c r="H68" i="33" s="1"/>
  <c r="K68" i="33" s="1"/>
  <c r="I68" i="33"/>
  <c r="B70" i="33"/>
  <c r="BF69" i="33"/>
  <c r="BC69" i="33" s="1"/>
  <c r="AR69" i="33"/>
  <c r="AO69" i="33" s="1"/>
  <c r="G69" i="33"/>
  <c r="J69" i="33" s="1"/>
  <c r="F69" i="33"/>
  <c r="L69" i="33" s="1"/>
  <c r="M69" i="33" s="1"/>
  <c r="T69" i="33"/>
  <c r="U69" i="33" s="1"/>
  <c r="Q67" i="33"/>
  <c r="R67" i="33" s="1"/>
  <c r="O67" i="33"/>
  <c r="BA69" i="32"/>
  <c r="AZ69" i="32"/>
  <c r="AY69" i="32"/>
  <c r="AP69" i="32" s="1"/>
  <c r="N69" i="32" s="1"/>
  <c r="AX69" i="32"/>
  <c r="AW69" i="32"/>
  <c r="AV69" i="32"/>
  <c r="AU69" i="32"/>
  <c r="AT69" i="32"/>
  <c r="AS69" i="32"/>
  <c r="BH67" i="32"/>
  <c r="BG67" i="32"/>
  <c r="BD67" i="32" s="1"/>
  <c r="P67" i="32" s="1"/>
  <c r="E68" i="32"/>
  <c r="H68" i="32" s="1"/>
  <c r="K68" i="32" s="1"/>
  <c r="I68" i="32"/>
  <c r="B70" i="32"/>
  <c r="BF69" i="32"/>
  <c r="BC69" i="32" s="1"/>
  <c r="AR69" i="32"/>
  <c r="AO69" i="32" s="1"/>
  <c r="G69" i="32"/>
  <c r="J69" i="32" s="1"/>
  <c r="F69" i="32"/>
  <c r="L69" i="32" s="1"/>
  <c r="M69" i="32" s="1"/>
  <c r="T69" i="32"/>
  <c r="U69" i="32" s="1"/>
  <c r="Q67" i="32"/>
  <c r="R67" i="32" s="1"/>
  <c r="O67" i="32"/>
  <c r="BA70" i="37" l="1"/>
  <c r="AZ70" i="37"/>
  <c r="AY70" i="37"/>
  <c r="AP70" i="37" s="1"/>
  <c r="N70" i="37" s="1"/>
  <c r="AX70" i="37"/>
  <c r="AW70" i="37"/>
  <c r="AV70" i="37"/>
  <c r="AU70" i="37"/>
  <c r="AT70" i="37"/>
  <c r="AS70" i="37"/>
  <c r="BH68" i="37"/>
  <c r="BG68" i="37"/>
  <c r="BD68" i="37" s="1"/>
  <c r="P68" i="37" s="1"/>
  <c r="E69" i="37"/>
  <c r="H69" i="37" s="1"/>
  <c r="K69" i="37" s="1"/>
  <c r="I69" i="37"/>
  <c r="B71" i="37"/>
  <c r="BF70" i="37"/>
  <c r="BC70" i="37" s="1"/>
  <c r="AR70" i="37"/>
  <c r="AO70" i="37" s="1"/>
  <c r="G70" i="37"/>
  <c r="J70" i="37" s="1"/>
  <c r="F70" i="37"/>
  <c r="L70" i="37" s="1"/>
  <c r="M70" i="37" s="1"/>
  <c r="T70" i="37"/>
  <c r="U70" i="37" s="1"/>
  <c r="Q68" i="37"/>
  <c r="R68" i="37" s="1"/>
  <c r="O68" i="37"/>
  <c r="BA70" i="36"/>
  <c r="AZ70" i="36"/>
  <c r="AY70" i="36"/>
  <c r="AP70" i="36" s="1"/>
  <c r="N70" i="36" s="1"/>
  <c r="AX70" i="36"/>
  <c r="AW70" i="36"/>
  <c r="AV70" i="36"/>
  <c r="AU70" i="36"/>
  <c r="AT70" i="36"/>
  <c r="AS70" i="36"/>
  <c r="BH68" i="36"/>
  <c r="BG68" i="36"/>
  <c r="BD68" i="36" s="1"/>
  <c r="P68" i="36" s="1"/>
  <c r="E69" i="36"/>
  <c r="H69" i="36" s="1"/>
  <c r="K69" i="36" s="1"/>
  <c r="I69" i="36"/>
  <c r="B71" i="36"/>
  <c r="BF70" i="36"/>
  <c r="BC70" i="36" s="1"/>
  <c r="AR70" i="36"/>
  <c r="AO70" i="36" s="1"/>
  <c r="G70" i="36"/>
  <c r="J70" i="36" s="1"/>
  <c r="F70" i="36"/>
  <c r="L70" i="36" s="1"/>
  <c r="M70" i="36" s="1"/>
  <c r="T70" i="36"/>
  <c r="U70" i="36" s="1"/>
  <c r="Q68" i="36"/>
  <c r="R68" i="36" s="1"/>
  <c r="O68" i="36"/>
  <c r="BA70" i="35"/>
  <c r="AZ70" i="35"/>
  <c r="AY70" i="35"/>
  <c r="AP70" i="35" s="1"/>
  <c r="N70" i="35" s="1"/>
  <c r="AX70" i="35"/>
  <c r="AW70" i="35"/>
  <c r="AV70" i="35"/>
  <c r="AU70" i="35"/>
  <c r="AT70" i="35"/>
  <c r="AS70" i="35"/>
  <c r="BH68" i="35"/>
  <c r="BG68" i="35"/>
  <c r="BD68" i="35" s="1"/>
  <c r="P68" i="35" s="1"/>
  <c r="E69" i="35"/>
  <c r="H69" i="35" s="1"/>
  <c r="K69" i="35" s="1"/>
  <c r="I69" i="35"/>
  <c r="B71" i="35"/>
  <c r="BF70" i="35"/>
  <c r="BC70" i="35" s="1"/>
  <c r="AR70" i="35"/>
  <c r="AO70" i="35" s="1"/>
  <c r="G70" i="35"/>
  <c r="J70" i="35" s="1"/>
  <c r="F70" i="35"/>
  <c r="L70" i="35" s="1"/>
  <c r="M70" i="35" s="1"/>
  <c r="T70" i="35"/>
  <c r="U70" i="35" s="1"/>
  <c r="Q68" i="35"/>
  <c r="R68" i="35" s="1"/>
  <c r="O68" i="35"/>
  <c r="BA70" i="34"/>
  <c r="AZ70" i="34"/>
  <c r="AY70" i="34"/>
  <c r="AP70" i="34" s="1"/>
  <c r="N70" i="34" s="1"/>
  <c r="AX70" i="34"/>
  <c r="AW70" i="34"/>
  <c r="AV70" i="34"/>
  <c r="AU70" i="34"/>
  <c r="AT70" i="34"/>
  <c r="AS70" i="34"/>
  <c r="BH68" i="34"/>
  <c r="BG68" i="34"/>
  <c r="BD68" i="34" s="1"/>
  <c r="P68" i="34" s="1"/>
  <c r="E69" i="34"/>
  <c r="H69" i="34" s="1"/>
  <c r="K69" i="34" s="1"/>
  <c r="I69" i="34"/>
  <c r="B71" i="34"/>
  <c r="BF70" i="34"/>
  <c r="BC70" i="34" s="1"/>
  <c r="AR70" i="34"/>
  <c r="AO70" i="34" s="1"/>
  <c r="G70" i="34"/>
  <c r="J70" i="34" s="1"/>
  <c r="F70" i="34"/>
  <c r="L70" i="34" s="1"/>
  <c r="M70" i="34" s="1"/>
  <c r="T70" i="34"/>
  <c r="U70" i="34" s="1"/>
  <c r="Q68" i="34"/>
  <c r="R68" i="34" s="1"/>
  <c r="O68" i="34"/>
  <c r="BA70" i="33"/>
  <c r="AZ70" i="33"/>
  <c r="AY70" i="33"/>
  <c r="AP70" i="33" s="1"/>
  <c r="N70" i="33" s="1"/>
  <c r="AX70" i="33"/>
  <c r="AW70" i="33"/>
  <c r="AV70" i="33"/>
  <c r="AU70" i="33"/>
  <c r="AT70" i="33"/>
  <c r="AS70" i="33"/>
  <c r="BH68" i="33"/>
  <c r="BG68" i="33"/>
  <c r="BD68" i="33" s="1"/>
  <c r="P68" i="33" s="1"/>
  <c r="E69" i="33"/>
  <c r="H69" i="33" s="1"/>
  <c r="K69" i="33" s="1"/>
  <c r="I69" i="33"/>
  <c r="B71" i="33"/>
  <c r="BF70" i="33"/>
  <c r="BC70" i="33" s="1"/>
  <c r="AR70" i="33"/>
  <c r="AO70" i="33" s="1"/>
  <c r="G70" i="33"/>
  <c r="J70" i="33" s="1"/>
  <c r="F70" i="33"/>
  <c r="L70" i="33" s="1"/>
  <c r="M70" i="33" s="1"/>
  <c r="T70" i="33"/>
  <c r="U70" i="33" s="1"/>
  <c r="Q68" i="33"/>
  <c r="R68" i="33" s="1"/>
  <c r="O68" i="33"/>
  <c r="BA70" i="32"/>
  <c r="AZ70" i="32"/>
  <c r="AY70" i="32"/>
  <c r="AP70" i="32" s="1"/>
  <c r="N70" i="32" s="1"/>
  <c r="AX70" i="32"/>
  <c r="AW70" i="32"/>
  <c r="AV70" i="32"/>
  <c r="AU70" i="32"/>
  <c r="AT70" i="32"/>
  <c r="AS70" i="32"/>
  <c r="BH68" i="32"/>
  <c r="BG68" i="32"/>
  <c r="BD68" i="32" s="1"/>
  <c r="P68" i="32" s="1"/>
  <c r="E69" i="32"/>
  <c r="H69" i="32" s="1"/>
  <c r="K69" i="32" s="1"/>
  <c r="I69" i="32"/>
  <c r="B71" i="32"/>
  <c r="BF70" i="32"/>
  <c r="BC70" i="32" s="1"/>
  <c r="AR70" i="32"/>
  <c r="AO70" i="32" s="1"/>
  <c r="G70" i="32"/>
  <c r="J70" i="32" s="1"/>
  <c r="F70" i="32"/>
  <c r="L70" i="32" s="1"/>
  <c r="M70" i="32" s="1"/>
  <c r="T70" i="32"/>
  <c r="U70" i="32" s="1"/>
  <c r="Q68" i="32"/>
  <c r="R68" i="32" s="1"/>
  <c r="O68" i="32"/>
  <c r="BA71" i="37" l="1"/>
  <c r="AZ71" i="37"/>
  <c r="AY71" i="37"/>
  <c r="AP71" i="37" s="1"/>
  <c r="N71" i="37" s="1"/>
  <c r="AX71" i="37"/>
  <c r="AW71" i="37"/>
  <c r="AV71" i="37"/>
  <c r="AU71" i="37"/>
  <c r="AT71" i="37"/>
  <c r="AS71" i="37"/>
  <c r="BH69" i="37"/>
  <c r="BG69" i="37"/>
  <c r="BD69" i="37" s="1"/>
  <c r="P69" i="37" s="1"/>
  <c r="E70" i="37"/>
  <c r="H70" i="37" s="1"/>
  <c r="K70" i="37" s="1"/>
  <c r="I70" i="37"/>
  <c r="B72" i="37"/>
  <c r="BF71" i="37"/>
  <c r="BC71" i="37" s="1"/>
  <c r="AR71" i="37"/>
  <c r="AO71" i="37" s="1"/>
  <c r="G71" i="37"/>
  <c r="J71" i="37" s="1"/>
  <c r="F71" i="37"/>
  <c r="L71" i="37" s="1"/>
  <c r="M71" i="37" s="1"/>
  <c r="T71" i="37"/>
  <c r="U71" i="37" s="1"/>
  <c r="Q69" i="37"/>
  <c r="R69" i="37" s="1"/>
  <c r="O69" i="37"/>
  <c r="BA71" i="36"/>
  <c r="AZ71" i="36"/>
  <c r="AY71" i="36"/>
  <c r="AP71" i="36" s="1"/>
  <c r="N71" i="36" s="1"/>
  <c r="AX71" i="36"/>
  <c r="AW71" i="36"/>
  <c r="AV71" i="36"/>
  <c r="AU71" i="36"/>
  <c r="AT71" i="36"/>
  <c r="AS71" i="36"/>
  <c r="BH69" i="36"/>
  <c r="BG69" i="36"/>
  <c r="BD69" i="36" s="1"/>
  <c r="P69" i="36" s="1"/>
  <c r="E70" i="36"/>
  <c r="H70" i="36" s="1"/>
  <c r="K70" i="36" s="1"/>
  <c r="I70" i="36"/>
  <c r="B72" i="36"/>
  <c r="BF71" i="36"/>
  <c r="BC71" i="36" s="1"/>
  <c r="AR71" i="36"/>
  <c r="AO71" i="36" s="1"/>
  <c r="G71" i="36"/>
  <c r="J71" i="36" s="1"/>
  <c r="F71" i="36"/>
  <c r="L71" i="36" s="1"/>
  <c r="M71" i="36" s="1"/>
  <c r="T71" i="36"/>
  <c r="U71" i="36" s="1"/>
  <c r="Q69" i="36"/>
  <c r="R69" i="36" s="1"/>
  <c r="O69" i="36"/>
  <c r="BA71" i="35"/>
  <c r="AZ71" i="35"/>
  <c r="AY71" i="35"/>
  <c r="AP71" i="35" s="1"/>
  <c r="N71" i="35" s="1"/>
  <c r="AX71" i="35"/>
  <c r="AW71" i="35"/>
  <c r="AV71" i="35"/>
  <c r="AU71" i="35"/>
  <c r="AT71" i="35"/>
  <c r="AS71" i="35"/>
  <c r="BH69" i="35"/>
  <c r="BG69" i="35"/>
  <c r="BD69" i="35" s="1"/>
  <c r="P69" i="35" s="1"/>
  <c r="E70" i="35"/>
  <c r="H70" i="35" s="1"/>
  <c r="K70" i="35" s="1"/>
  <c r="I70" i="35"/>
  <c r="B72" i="35"/>
  <c r="BF71" i="35"/>
  <c r="BC71" i="35" s="1"/>
  <c r="AR71" i="35"/>
  <c r="AO71" i="35" s="1"/>
  <c r="G71" i="35"/>
  <c r="J71" i="35" s="1"/>
  <c r="F71" i="35"/>
  <c r="L71" i="35" s="1"/>
  <c r="M71" i="35" s="1"/>
  <c r="T71" i="35"/>
  <c r="U71" i="35" s="1"/>
  <c r="Q69" i="35"/>
  <c r="R69" i="35" s="1"/>
  <c r="O69" i="35"/>
  <c r="BA71" i="34"/>
  <c r="AZ71" i="34"/>
  <c r="AY71" i="34"/>
  <c r="AP71" i="34" s="1"/>
  <c r="N71" i="34" s="1"/>
  <c r="AX71" i="34"/>
  <c r="AW71" i="34"/>
  <c r="AV71" i="34"/>
  <c r="AU71" i="34"/>
  <c r="AT71" i="34"/>
  <c r="AS71" i="34"/>
  <c r="BH69" i="34"/>
  <c r="BG69" i="34"/>
  <c r="BD69" i="34" s="1"/>
  <c r="P69" i="34" s="1"/>
  <c r="E70" i="34"/>
  <c r="H70" i="34" s="1"/>
  <c r="K70" i="34" s="1"/>
  <c r="I70" i="34"/>
  <c r="B72" i="34"/>
  <c r="BF71" i="34"/>
  <c r="BC71" i="34" s="1"/>
  <c r="AR71" i="34"/>
  <c r="AO71" i="34" s="1"/>
  <c r="G71" i="34"/>
  <c r="J71" i="34" s="1"/>
  <c r="F71" i="34"/>
  <c r="L71" i="34" s="1"/>
  <c r="M71" i="34" s="1"/>
  <c r="T71" i="34"/>
  <c r="U71" i="34" s="1"/>
  <c r="Q69" i="34"/>
  <c r="R69" i="34" s="1"/>
  <c r="O69" i="34"/>
  <c r="BA71" i="33"/>
  <c r="AZ71" i="33"/>
  <c r="AY71" i="33"/>
  <c r="AP71" i="33" s="1"/>
  <c r="N71" i="33" s="1"/>
  <c r="AX71" i="33"/>
  <c r="AW71" i="33"/>
  <c r="AV71" i="33"/>
  <c r="AU71" i="33"/>
  <c r="AT71" i="33"/>
  <c r="AS71" i="33"/>
  <c r="BH69" i="33"/>
  <c r="BG69" i="33"/>
  <c r="BD69" i="33" s="1"/>
  <c r="P69" i="33" s="1"/>
  <c r="E70" i="33"/>
  <c r="H70" i="33" s="1"/>
  <c r="K70" i="33" s="1"/>
  <c r="I70" i="33"/>
  <c r="B72" i="33"/>
  <c r="BF71" i="33"/>
  <c r="BC71" i="33" s="1"/>
  <c r="AR71" i="33"/>
  <c r="AO71" i="33" s="1"/>
  <c r="G71" i="33"/>
  <c r="J71" i="33" s="1"/>
  <c r="F71" i="33"/>
  <c r="L71" i="33" s="1"/>
  <c r="M71" i="33" s="1"/>
  <c r="T71" i="33"/>
  <c r="U71" i="33" s="1"/>
  <c r="Q69" i="33"/>
  <c r="R69" i="33" s="1"/>
  <c r="O69" i="33"/>
  <c r="BA71" i="32"/>
  <c r="AZ71" i="32"/>
  <c r="AY71" i="32"/>
  <c r="AP71" i="32" s="1"/>
  <c r="N71" i="32" s="1"/>
  <c r="AX71" i="32"/>
  <c r="AW71" i="32"/>
  <c r="AV71" i="32"/>
  <c r="AU71" i="32"/>
  <c r="AT71" i="32"/>
  <c r="AS71" i="32"/>
  <c r="BH69" i="32"/>
  <c r="BG69" i="32"/>
  <c r="BD69" i="32" s="1"/>
  <c r="P69" i="32" s="1"/>
  <c r="E70" i="32"/>
  <c r="H70" i="32" s="1"/>
  <c r="K70" i="32" s="1"/>
  <c r="I70" i="32"/>
  <c r="B72" i="32"/>
  <c r="BF71" i="32"/>
  <c r="BC71" i="32" s="1"/>
  <c r="AR71" i="32"/>
  <c r="AO71" i="32" s="1"/>
  <c r="G71" i="32"/>
  <c r="J71" i="32" s="1"/>
  <c r="F71" i="32"/>
  <c r="L71" i="32" s="1"/>
  <c r="M71" i="32" s="1"/>
  <c r="T71" i="32"/>
  <c r="U71" i="32" s="1"/>
  <c r="Q69" i="32"/>
  <c r="R69" i="32" s="1"/>
  <c r="O69" i="32"/>
  <c r="BA72" i="37" l="1"/>
  <c r="AZ72" i="37"/>
  <c r="AY72" i="37"/>
  <c r="AP72" i="37" s="1"/>
  <c r="N72" i="37" s="1"/>
  <c r="AX72" i="37"/>
  <c r="AW72" i="37"/>
  <c r="AV72" i="37"/>
  <c r="AU72" i="37"/>
  <c r="AT72" i="37"/>
  <c r="AS72" i="37"/>
  <c r="BH70" i="37"/>
  <c r="BG70" i="37"/>
  <c r="BD70" i="37" s="1"/>
  <c r="P70" i="37" s="1"/>
  <c r="E71" i="37"/>
  <c r="H71" i="37" s="1"/>
  <c r="K71" i="37" s="1"/>
  <c r="I71" i="37"/>
  <c r="B73" i="37"/>
  <c r="BF72" i="37"/>
  <c r="BC72" i="37" s="1"/>
  <c r="AR72" i="37"/>
  <c r="AO72" i="37" s="1"/>
  <c r="G72" i="37"/>
  <c r="J72" i="37" s="1"/>
  <c r="F72" i="37"/>
  <c r="L72" i="37" s="1"/>
  <c r="M72" i="37" s="1"/>
  <c r="T72" i="37"/>
  <c r="U72" i="37" s="1"/>
  <c r="Q70" i="37"/>
  <c r="R70" i="37" s="1"/>
  <c r="O70" i="37"/>
  <c r="BA72" i="36"/>
  <c r="AZ72" i="36"/>
  <c r="AY72" i="36"/>
  <c r="AP72" i="36" s="1"/>
  <c r="N72" i="36" s="1"/>
  <c r="AX72" i="36"/>
  <c r="AW72" i="36"/>
  <c r="AV72" i="36"/>
  <c r="AU72" i="36"/>
  <c r="AT72" i="36"/>
  <c r="AS72" i="36"/>
  <c r="BH70" i="36"/>
  <c r="BG70" i="36"/>
  <c r="BD70" i="36" s="1"/>
  <c r="P70" i="36" s="1"/>
  <c r="E71" i="36"/>
  <c r="H71" i="36" s="1"/>
  <c r="K71" i="36" s="1"/>
  <c r="I71" i="36"/>
  <c r="B73" i="36"/>
  <c r="BF72" i="36"/>
  <c r="BC72" i="36" s="1"/>
  <c r="AR72" i="36"/>
  <c r="AO72" i="36" s="1"/>
  <c r="G72" i="36"/>
  <c r="J72" i="36" s="1"/>
  <c r="F72" i="36"/>
  <c r="L72" i="36" s="1"/>
  <c r="M72" i="36" s="1"/>
  <c r="T72" i="36"/>
  <c r="U72" i="36" s="1"/>
  <c r="Q70" i="36"/>
  <c r="R70" i="36" s="1"/>
  <c r="O70" i="36"/>
  <c r="BA72" i="35"/>
  <c r="AZ72" i="35"/>
  <c r="AY72" i="35"/>
  <c r="AP72" i="35" s="1"/>
  <c r="N72" i="35" s="1"/>
  <c r="AX72" i="35"/>
  <c r="AW72" i="35"/>
  <c r="AV72" i="35"/>
  <c r="AU72" i="35"/>
  <c r="AT72" i="35"/>
  <c r="AS72" i="35"/>
  <c r="BH70" i="35"/>
  <c r="BG70" i="35"/>
  <c r="BD70" i="35" s="1"/>
  <c r="P70" i="35" s="1"/>
  <c r="E71" i="35"/>
  <c r="H71" i="35" s="1"/>
  <c r="K71" i="35" s="1"/>
  <c r="I71" i="35"/>
  <c r="B73" i="35"/>
  <c r="BF72" i="35"/>
  <c r="BC72" i="35" s="1"/>
  <c r="AR72" i="35"/>
  <c r="AO72" i="35" s="1"/>
  <c r="G72" i="35"/>
  <c r="J72" i="35" s="1"/>
  <c r="F72" i="35"/>
  <c r="L72" i="35" s="1"/>
  <c r="M72" i="35" s="1"/>
  <c r="T72" i="35"/>
  <c r="U72" i="35" s="1"/>
  <c r="Q70" i="35"/>
  <c r="R70" i="35" s="1"/>
  <c r="O70" i="35"/>
  <c r="BA72" i="34"/>
  <c r="AZ72" i="34"/>
  <c r="AY72" i="34"/>
  <c r="AP72" i="34" s="1"/>
  <c r="N72" i="34" s="1"/>
  <c r="AX72" i="34"/>
  <c r="AW72" i="34"/>
  <c r="AV72" i="34"/>
  <c r="AU72" i="34"/>
  <c r="AT72" i="34"/>
  <c r="AS72" i="34"/>
  <c r="BH70" i="34"/>
  <c r="BG70" i="34"/>
  <c r="BD70" i="34" s="1"/>
  <c r="P70" i="34" s="1"/>
  <c r="E71" i="34"/>
  <c r="H71" i="34" s="1"/>
  <c r="K71" i="34" s="1"/>
  <c r="I71" i="34"/>
  <c r="B73" i="34"/>
  <c r="BF72" i="34"/>
  <c r="BC72" i="34" s="1"/>
  <c r="AR72" i="34"/>
  <c r="AO72" i="34" s="1"/>
  <c r="G72" i="34"/>
  <c r="J72" i="34" s="1"/>
  <c r="F72" i="34"/>
  <c r="L72" i="34" s="1"/>
  <c r="M72" i="34" s="1"/>
  <c r="T72" i="34"/>
  <c r="U72" i="34" s="1"/>
  <c r="Q70" i="34"/>
  <c r="R70" i="34" s="1"/>
  <c r="O70" i="34"/>
  <c r="BA72" i="33"/>
  <c r="AZ72" i="33"/>
  <c r="AY72" i="33"/>
  <c r="AP72" i="33" s="1"/>
  <c r="N72" i="33" s="1"/>
  <c r="AX72" i="33"/>
  <c r="AW72" i="33"/>
  <c r="AV72" i="33"/>
  <c r="AU72" i="33"/>
  <c r="AT72" i="33"/>
  <c r="AS72" i="33"/>
  <c r="BH70" i="33"/>
  <c r="BG70" i="33"/>
  <c r="BD70" i="33" s="1"/>
  <c r="P70" i="33" s="1"/>
  <c r="E71" i="33"/>
  <c r="H71" i="33" s="1"/>
  <c r="K71" i="33" s="1"/>
  <c r="I71" i="33"/>
  <c r="B73" i="33"/>
  <c r="BF72" i="33"/>
  <c r="BC72" i="33" s="1"/>
  <c r="AR72" i="33"/>
  <c r="AO72" i="33" s="1"/>
  <c r="G72" i="33"/>
  <c r="J72" i="33" s="1"/>
  <c r="F72" i="33"/>
  <c r="L72" i="33" s="1"/>
  <c r="M72" i="33" s="1"/>
  <c r="T72" i="33"/>
  <c r="U72" i="33" s="1"/>
  <c r="Q70" i="33"/>
  <c r="R70" i="33" s="1"/>
  <c r="O70" i="33"/>
  <c r="BA72" i="32"/>
  <c r="AZ72" i="32"/>
  <c r="AY72" i="32"/>
  <c r="AP72" i="32" s="1"/>
  <c r="N72" i="32" s="1"/>
  <c r="AX72" i="32"/>
  <c r="AW72" i="32"/>
  <c r="AV72" i="32"/>
  <c r="AU72" i="32"/>
  <c r="AT72" i="32"/>
  <c r="AS72" i="32"/>
  <c r="BH70" i="32"/>
  <c r="BG70" i="32"/>
  <c r="BD70" i="32" s="1"/>
  <c r="P70" i="32" s="1"/>
  <c r="E71" i="32"/>
  <c r="H71" i="32" s="1"/>
  <c r="K71" i="32" s="1"/>
  <c r="I71" i="32"/>
  <c r="B73" i="32"/>
  <c r="BF72" i="32"/>
  <c r="BC72" i="32" s="1"/>
  <c r="AR72" i="32"/>
  <c r="AO72" i="32" s="1"/>
  <c r="G72" i="32"/>
  <c r="J72" i="32" s="1"/>
  <c r="F72" i="32"/>
  <c r="L72" i="32" s="1"/>
  <c r="M72" i="32" s="1"/>
  <c r="T72" i="32"/>
  <c r="U72" i="32" s="1"/>
  <c r="Q70" i="32"/>
  <c r="R70" i="32" s="1"/>
  <c r="O70" i="32"/>
  <c r="BA73" i="37" l="1"/>
  <c r="AZ73" i="37"/>
  <c r="AY73" i="37"/>
  <c r="AP73" i="37" s="1"/>
  <c r="N73" i="37" s="1"/>
  <c r="AX73" i="37"/>
  <c r="AW73" i="37"/>
  <c r="AV73" i="37"/>
  <c r="AU73" i="37"/>
  <c r="AT73" i="37"/>
  <c r="AS73" i="37"/>
  <c r="BH71" i="37"/>
  <c r="BG71" i="37"/>
  <c r="BD71" i="37" s="1"/>
  <c r="P71" i="37" s="1"/>
  <c r="E72" i="37"/>
  <c r="H72" i="37" s="1"/>
  <c r="K72" i="37" s="1"/>
  <c r="I72" i="37"/>
  <c r="B74" i="37"/>
  <c r="BF73" i="37"/>
  <c r="BC73" i="37" s="1"/>
  <c r="AR73" i="37"/>
  <c r="AO73" i="37" s="1"/>
  <c r="G73" i="37"/>
  <c r="J73" i="37" s="1"/>
  <c r="F73" i="37"/>
  <c r="L73" i="37" s="1"/>
  <c r="M73" i="37" s="1"/>
  <c r="T73" i="37"/>
  <c r="U73" i="37" s="1"/>
  <c r="Q71" i="37"/>
  <c r="R71" i="37" s="1"/>
  <c r="O71" i="37"/>
  <c r="BA73" i="36"/>
  <c r="AZ73" i="36"/>
  <c r="AY73" i="36"/>
  <c r="AP73" i="36" s="1"/>
  <c r="N73" i="36" s="1"/>
  <c r="AX73" i="36"/>
  <c r="AW73" i="36"/>
  <c r="AV73" i="36"/>
  <c r="AU73" i="36"/>
  <c r="AT73" i="36"/>
  <c r="AS73" i="36"/>
  <c r="BH71" i="36"/>
  <c r="BG71" i="36"/>
  <c r="BD71" i="36" s="1"/>
  <c r="P71" i="36" s="1"/>
  <c r="E72" i="36"/>
  <c r="H72" i="36" s="1"/>
  <c r="K72" i="36" s="1"/>
  <c r="I72" i="36"/>
  <c r="B74" i="36"/>
  <c r="BF73" i="36"/>
  <c r="BC73" i="36" s="1"/>
  <c r="AR73" i="36"/>
  <c r="AO73" i="36" s="1"/>
  <c r="G73" i="36"/>
  <c r="J73" i="36" s="1"/>
  <c r="F73" i="36"/>
  <c r="L73" i="36" s="1"/>
  <c r="M73" i="36" s="1"/>
  <c r="T73" i="36"/>
  <c r="U73" i="36" s="1"/>
  <c r="Q71" i="36"/>
  <c r="R71" i="36" s="1"/>
  <c r="O71" i="36"/>
  <c r="BA73" i="35"/>
  <c r="AZ73" i="35"/>
  <c r="AY73" i="35"/>
  <c r="AP73" i="35" s="1"/>
  <c r="N73" i="35" s="1"/>
  <c r="AX73" i="35"/>
  <c r="AW73" i="35"/>
  <c r="AV73" i="35"/>
  <c r="AU73" i="35"/>
  <c r="AT73" i="35"/>
  <c r="AS73" i="35"/>
  <c r="BH71" i="35"/>
  <c r="BG71" i="35"/>
  <c r="BD71" i="35" s="1"/>
  <c r="P71" i="35" s="1"/>
  <c r="E72" i="35"/>
  <c r="H72" i="35" s="1"/>
  <c r="K72" i="35" s="1"/>
  <c r="I72" i="35"/>
  <c r="B74" i="35"/>
  <c r="BF73" i="35"/>
  <c r="BC73" i="35" s="1"/>
  <c r="AR73" i="35"/>
  <c r="AO73" i="35" s="1"/>
  <c r="G73" i="35"/>
  <c r="J73" i="35" s="1"/>
  <c r="F73" i="35"/>
  <c r="L73" i="35" s="1"/>
  <c r="M73" i="35" s="1"/>
  <c r="T73" i="35"/>
  <c r="U73" i="35" s="1"/>
  <c r="Q71" i="35"/>
  <c r="R71" i="35" s="1"/>
  <c r="O71" i="35"/>
  <c r="BA73" i="34"/>
  <c r="AZ73" i="34"/>
  <c r="AY73" i="34"/>
  <c r="AP73" i="34" s="1"/>
  <c r="N73" i="34" s="1"/>
  <c r="AX73" i="34"/>
  <c r="AW73" i="34"/>
  <c r="AV73" i="34"/>
  <c r="AU73" i="34"/>
  <c r="AT73" i="34"/>
  <c r="AS73" i="34"/>
  <c r="BH71" i="34"/>
  <c r="BG71" i="34"/>
  <c r="BD71" i="34" s="1"/>
  <c r="P71" i="34" s="1"/>
  <c r="E72" i="34"/>
  <c r="H72" i="34" s="1"/>
  <c r="K72" i="34" s="1"/>
  <c r="I72" i="34"/>
  <c r="B74" i="34"/>
  <c r="BF73" i="34"/>
  <c r="BC73" i="34" s="1"/>
  <c r="AR73" i="34"/>
  <c r="AO73" i="34" s="1"/>
  <c r="G73" i="34"/>
  <c r="J73" i="34" s="1"/>
  <c r="F73" i="34"/>
  <c r="L73" i="34" s="1"/>
  <c r="M73" i="34" s="1"/>
  <c r="T73" i="34"/>
  <c r="U73" i="34" s="1"/>
  <c r="Q71" i="34"/>
  <c r="R71" i="34" s="1"/>
  <c r="O71" i="34"/>
  <c r="BA73" i="33"/>
  <c r="AZ73" i="33"/>
  <c r="AY73" i="33"/>
  <c r="AP73" i="33" s="1"/>
  <c r="N73" i="33" s="1"/>
  <c r="AX73" i="33"/>
  <c r="AW73" i="33"/>
  <c r="AV73" i="33"/>
  <c r="AU73" i="33"/>
  <c r="AT73" i="33"/>
  <c r="AS73" i="33"/>
  <c r="BH71" i="33"/>
  <c r="BG71" i="33"/>
  <c r="BD71" i="33" s="1"/>
  <c r="P71" i="33" s="1"/>
  <c r="E72" i="33"/>
  <c r="H72" i="33" s="1"/>
  <c r="K72" i="33" s="1"/>
  <c r="I72" i="33"/>
  <c r="B74" i="33"/>
  <c r="BF73" i="33"/>
  <c r="BC73" i="33" s="1"/>
  <c r="AR73" i="33"/>
  <c r="AO73" i="33" s="1"/>
  <c r="G73" i="33"/>
  <c r="J73" i="33" s="1"/>
  <c r="F73" i="33"/>
  <c r="L73" i="33" s="1"/>
  <c r="M73" i="33" s="1"/>
  <c r="T73" i="33"/>
  <c r="U73" i="33" s="1"/>
  <c r="Q71" i="33"/>
  <c r="R71" i="33" s="1"/>
  <c r="O71" i="33"/>
  <c r="BA73" i="32"/>
  <c r="AZ73" i="32"/>
  <c r="AY73" i="32"/>
  <c r="AP73" i="32" s="1"/>
  <c r="N73" i="32" s="1"/>
  <c r="AX73" i="32"/>
  <c r="AW73" i="32"/>
  <c r="AV73" i="32"/>
  <c r="AU73" i="32"/>
  <c r="AT73" i="32"/>
  <c r="AS73" i="32"/>
  <c r="BH71" i="32"/>
  <c r="BG71" i="32"/>
  <c r="BD71" i="32" s="1"/>
  <c r="P71" i="32" s="1"/>
  <c r="E72" i="32"/>
  <c r="H72" i="32" s="1"/>
  <c r="K72" i="32" s="1"/>
  <c r="I72" i="32"/>
  <c r="B74" i="32"/>
  <c r="BF73" i="32"/>
  <c r="BC73" i="32" s="1"/>
  <c r="AR73" i="32"/>
  <c r="AO73" i="32" s="1"/>
  <c r="G73" i="32"/>
  <c r="J73" i="32" s="1"/>
  <c r="F73" i="32"/>
  <c r="L73" i="32" s="1"/>
  <c r="M73" i="32" s="1"/>
  <c r="T73" i="32"/>
  <c r="U73" i="32" s="1"/>
  <c r="Q71" i="32"/>
  <c r="R71" i="32" s="1"/>
  <c r="O71" i="32"/>
  <c r="BA74" i="37" l="1"/>
  <c r="AZ74" i="37"/>
  <c r="AY74" i="37"/>
  <c r="AP74" i="37" s="1"/>
  <c r="N74" i="37" s="1"/>
  <c r="AX74" i="37"/>
  <c r="AW74" i="37"/>
  <c r="AV74" i="37"/>
  <c r="AU74" i="37"/>
  <c r="AT74" i="37"/>
  <c r="AS74" i="37"/>
  <c r="BH72" i="37"/>
  <c r="BG72" i="37"/>
  <c r="BD72" i="37" s="1"/>
  <c r="P72" i="37" s="1"/>
  <c r="E73" i="37"/>
  <c r="H73" i="37" s="1"/>
  <c r="K73" i="37" s="1"/>
  <c r="I73" i="37"/>
  <c r="B75" i="37"/>
  <c r="BF74" i="37"/>
  <c r="BC74" i="37" s="1"/>
  <c r="AR74" i="37"/>
  <c r="AO74" i="37" s="1"/>
  <c r="G74" i="37"/>
  <c r="J74" i="37" s="1"/>
  <c r="F74" i="37"/>
  <c r="L74" i="37" s="1"/>
  <c r="M74" i="37" s="1"/>
  <c r="T74" i="37"/>
  <c r="U74" i="37" s="1"/>
  <c r="Q72" i="37"/>
  <c r="R72" i="37" s="1"/>
  <c r="O72" i="37"/>
  <c r="BA74" i="36"/>
  <c r="AZ74" i="36"/>
  <c r="AY74" i="36"/>
  <c r="AP74" i="36" s="1"/>
  <c r="N74" i="36" s="1"/>
  <c r="AX74" i="36"/>
  <c r="AW74" i="36"/>
  <c r="AV74" i="36"/>
  <c r="AU74" i="36"/>
  <c r="AT74" i="36"/>
  <c r="AS74" i="36"/>
  <c r="BH72" i="36"/>
  <c r="BG72" i="36"/>
  <c r="BD72" i="36" s="1"/>
  <c r="P72" i="36" s="1"/>
  <c r="E73" i="36"/>
  <c r="H73" i="36" s="1"/>
  <c r="K73" i="36" s="1"/>
  <c r="I73" i="36"/>
  <c r="B75" i="36"/>
  <c r="BF74" i="36"/>
  <c r="BC74" i="36" s="1"/>
  <c r="AR74" i="36"/>
  <c r="AO74" i="36" s="1"/>
  <c r="G74" i="36"/>
  <c r="J74" i="36" s="1"/>
  <c r="F74" i="36"/>
  <c r="L74" i="36" s="1"/>
  <c r="M74" i="36" s="1"/>
  <c r="T74" i="36"/>
  <c r="U74" i="36" s="1"/>
  <c r="Q72" i="36"/>
  <c r="R72" i="36" s="1"/>
  <c r="O72" i="36"/>
  <c r="BA74" i="35"/>
  <c r="AZ74" i="35"/>
  <c r="AY74" i="35"/>
  <c r="AP74" i="35" s="1"/>
  <c r="N74" i="35" s="1"/>
  <c r="AX74" i="35"/>
  <c r="AW74" i="35"/>
  <c r="AV74" i="35"/>
  <c r="AU74" i="35"/>
  <c r="AT74" i="35"/>
  <c r="AS74" i="35"/>
  <c r="BH72" i="35"/>
  <c r="BG72" i="35"/>
  <c r="BD72" i="35" s="1"/>
  <c r="P72" i="35" s="1"/>
  <c r="E73" i="35"/>
  <c r="H73" i="35" s="1"/>
  <c r="K73" i="35" s="1"/>
  <c r="I73" i="35"/>
  <c r="B75" i="35"/>
  <c r="BF74" i="35"/>
  <c r="BC74" i="35" s="1"/>
  <c r="AR74" i="35"/>
  <c r="AO74" i="35" s="1"/>
  <c r="G74" i="35"/>
  <c r="J74" i="35" s="1"/>
  <c r="F74" i="35"/>
  <c r="L74" i="35" s="1"/>
  <c r="M74" i="35" s="1"/>
  <c r="T74" i="35"/>
  <c r="U74" i="35" s="1"/>
  <c r="Q72" i="35"/>
  <c r="R72" i="35" s="1"/>
  <c r="O72" i="35"/>
  <c r="BA74" i="34"/>
  <c r="AZ74" i="34"/>
  <c r="AY74" i="34"/>
  <c r="AP74" i="34" s="1"/>
  <c r="N74" i="34" s="1"/>
  <c r="AX74" i="34"/>
  <c r="AW74" i="34"/>
  <c r="AV74" i="34"/>
  <c r="AU74" i="34"/>
  <c r="AT74" i="34"/>
  <c r="AS74" i="34"/>
  <c r="BH72" i="34"/>
  <c r="BG72" i="34"/>
  <c r="BD72" i="34" s="1"/>
  <c r="P72" i="34" s="1"/>
  <c r="E73" i="34"/>
  <c r="H73" i="34" s="1"/>
  <c r="K73" i="34" s="1"/>
  <c r="I73" i="34"/>
  <c r="B75" i="34"/>
  <c r="BF74" i="34"/>
  <c r="BC74" i="34" s="1"/>
  <c r="AR74" i="34"/>
  <c r="AO74" i="34" s="1"/>
  <c r="G74" i="34"/>
  <c r="J74" i="34" s="1"/>
  <c r="F74" i="34"/>
  <c r="L74" i="34" s="1"/>
  <c r="M74" i="34" s="1"/>
  <c r="T74" i="34"/>
  <c r="U74" i="34" s="1"/>
  <c r="Q72" i="34"/>
  <c r="R72" i="34" s="1"/>
  <c r="O72" i="34"/>
  <c r="BA74" i="33"/>
  <c r="AZ74" i="33"/>
  <c r="AY74" i="33"/>
  <c r="AP74" i="33" s="1"/>
  <c r="N74" i="33" s="1"/>
  <c r="AX74" i="33"/>
  <c r="AW74" i="33"/>
  <c r="AV74" i="33"/>
  <c r="AU74" i="33"/>
  <c r="AT74" i="33"/>
  <c r="AS74" i="33"/>
  <c r="BH72" i="33"/>
  <c r="BG72" i="33"/>
  <c r="BD72" i="33" s="1"/>
  <c r="P72" i="33" s="1"/>
  <c r="E73" i="33"/>
  <c r="H73" i="33" s="1"/>
  <c r="K73" i="33" s="1"/>
  <c r="I73" i="33"/>
  <c r="B75" i="33"/>
  <c r="BF74" i="33"/>
  <c r="BC74" i="33" s="1"/>
  <c r="AR74" i="33"/>
  <c r="AO74" i="33" s="1"/>
  <c r="G74" i="33"/>
  <c r="J74" i="33" s="1"/>
  <c r="F74" i="33"/>
  <c r="L74" i="33" s="1"/>
  <c r="M74" i="33" s="1"/>
  <c r="T74" i="33"/>
  <c r="U74" i="33" s="1"/>
  <c r="Q72" i="33"/>
  <c r="R72" i="33" s="1"/>
  <c r="O72" i="33"/>
  <c r="BA74" i="32"/>
  <c r="AZ74" i="32"/>
  <c r="AY74" i="32"/>
  <c r="AP74" i="32" s="1"/>
  <c r="N74" i="32" s="1"/>
  <c r="AX74" i="32"/>
  <c r="AW74" i="32"/>
  <c r="AV74" i="32"/>
  <c r="AU74" i="32"/>
  <c r="AT74" i="32"/>
  <c r="AS74" i="32"/>
  <c r="BH72" i="32"/>
  <c r="BG72" i="32"/>
  <c r="BD72" i="32" s="1"/>
  <c r="P72" i="32" s="1"/>
  <c r="E73" i="32"/>
  <c r="H73" i="32" s="1"/>
  <c r="K73" i="32" s="1"/>
  <c r="I73" i="32"/>
  <c r="B75" i="32"/>
  <c r="BF74" i="32"/>
  <c r="BC74" i="32" s="1"/>
  <c r="AR74" i="32"/>
  <c r="AO74" i="32" s="1"/>
  <c r="G74" i="32"/>
  <c r="J74" i="32" s="1"/>
  <c r="F74" i="32"/>
  <c r="L74" i="32" s="1"/>
  <c r="M74" i="32" s="1"/>
  <c r="T74" i="32"/>
  <c r="U74" i="32" s="1"/>
  <c r="Q72" i="32"/>
  <c r="R72" i="32" s="1"/>
  <c r="O72" i="32"/>
  <c r="BA75" i="37" l="1"/>
  <c r="AZ75" i="37"/>
  <c r="AY75" i="37"/>
  <c r="AP75" i="37" s="1"/>
  <c r="N75" i="37" s="1"/>
  <c r="AX75" i="37"/>
  <c r="AW75" i="37"/>
  <c r="AV75" i="37"/>
  <c r="AU75" i="37"/>
  <c r="AT75" i="37"/>
  <c r="AS75" i="37"/>
  <c r="BH73" i="37"/>
  <c r="BG73" i="37"/>
  <c r="BD73" i="37" s="1"/>
  <c r="P73" i="37" s="1"/>
  <c r="E74" i="37"/>
  <c r="H74" i="37" s="1"/>
  <c r="K74" i="37" s="1"/>
  <c r="I74" i="37"/>
  <c r="B76" i="37"/>
  <c r="BF75" i="37"/>
  <c r="BC75" i="37" s="1"/>
  <c r="AR75" i="37"/>
  <c r="AO75" i="37" s="1"/>
  <c r="G75" i="37"/>
  <c r="J75" i="37" s="1"/>
  <c r="F75" i="37"/>
  <c r="L75" i="37" s="1"/>
  <c r="M75" i="37" s="1"/>
  <c r="T75" i="37"/>
  <c r="U75" i="37" s="1"/>
  <c r="Q73" i="37"/>
  <c r="R73" i="37" s="1"/>
  <c r="O73" i="37"/>
  <c r="BA75" i="36"/>
  <c r="AZ75" i="36"/>
  <c r="AY75" i="36"/>
  <c r="AP75" i="36" s="1"/>
  <c r="N75" i="36" s="1"/>
  <c r="AX75" i="36"/>
  <c r="AW75" i="36"/>
  <c r="AV75" i="36"/>
  <c r="AU75" i="36"/>
  <c r="AT75" i="36"/>
  <c r="AS75" i="36"/>
  <c r="BH73" i="36"/>
  <c r="BG73" i="36"/>
  <c r="BD73" i="36" s="1"/>
  <c r="P73" i="36" s="1"/>
  <c r="E74" i="36"/>
  <c r="H74" i="36" s="1"/>
  <c r="K74" i="36" s="1"/>
  <c r="I74" i="36"/>
  <c r="B76" i="36"/>
  <c r="BF75" i="36"/>
  <c r="BC75" i="36" s="1"/>
  <c r="AR75" i="36"/>
  <c r="AO75" i="36" s="1"/>
  <c r="G75" i="36"/>
  <c r="J75" i="36" s="1"/>
  <c r="F75" i="36"/>
  <c r="L75" i="36" s="1"/>
  <c r="M75" i="36" s="1"/>
  <c r="T75" i="36"/>
  <c r="U75" i="36" s="1"/>
  <c r="Q73" i="36"/>
  <c r="R73" i="36" s="1"/>
  <c r="O73" i="36"/>
  <c r="BA75" i="35"/>
  <c r="AZ75" i="35"/>
  <c r="AY75" i="35"/>
  <c r="AP75" i="35" s="1"/>
  <c r="N75" i="35" s="1"/>
  <c r="AX75" i="35"/>
  <c r="AW75" i="35"/>
  <c r="AV75" i="35"/>
  <c r="AU75" i="35"/>
  <c r="AT75" i="35"/>
  <c r="AS75" i="35"/>
  <c r="BH73" i="35"/>
  <c r="BG73" i="35"/>
  <c r="BD73" i="35" s="1"/>
  <c r="P73" i="35" s="1"/>
  <c r="E74" i="35"/>
  <c r="H74" i="35" s="1"/>
  <c r="K74" i="35" s="1"/>
  <c r="I74" i="35"/>
  <c r="B76" i="35"/>
  <c r="BF75" i="35"/>
  <c r="BC75" i="35" s="1"/>
  <c r="AR75" i="35"/>
  <c r="AO75" i="35" s="1"/>
  <c r="G75" i="35"/>
  <c r="J75" i="35" s="1"/>
  <c r="F75" i="35"/>
  <c r="L75" i="35" s="1"/>
  <c r="M75" i="35" s="1"/>
  <c r="T75" i="35"/>
  <c r="U75" i="35" s="1"/>
  <c r="Q73" i="35"/>
  <c r="R73" i="35" s="1"/>
  <c r="O73" i="35"/>
  <c r="BA75" i="34"/>
  <c r="AZ75" i="34"/>
  <c r="AY75" i="34"/>
  <c r="AP75" i="34" s="1"/>
  <c r="N75" i="34" s="1"/>
  <c r="AX75" i="34"/>
  <c r="AW75" i="34"/>
  <c r="AV75" i="34"/>
  <c r="AU75" i="34"/>
  <c r="AT75" i="34"/>
  <c r="AS75" i="34"/>
  <c r="BH73" i="34"/>
  <c r="BG73" i="34"/>
  <c r="BD73" i="34" s="1"/>
  <c r="P73" i="34" s="1"/>
  <c r="E74" i="34"/>
  <c r="H74" i="34" s="1"/>
  <c r="K74" i="34" s="1"/>
  <c r="I74" i="34"/>
  <c r="B76" i="34"/>
  <c r="BF75" i="34"/>
  <c r="BC75" i="34" s="1"/>
  <c r="AR75" i="34"/>
  <c r="AO75" i="34" s="1"/>
  <c r="G75" i="34"/>
  <c r="J75" i="34" s="1"/>
  <c r="F75" i="34"/>
  <c r="L75" i="34" s="1"/>
  <c r="M75" i="34" s="1"/>
  <c r="T75" i="34"/>
  <c r="U75" i="34" s="1"/>
  <c r="Q73" i="34"/>
  <c r="R73" i="34" s="1"/>
  <c r="O73" i="34"/>
  <c r="BA75" i="33"/>
  <c r="AZ75" i="33"/>
  <c r="AY75" i="33"/>
  <c r="AP75" i="33" s="1"/>
  <c r="N75" i="33" s="1"/>
  <c r="AX75" i="33"/>
  <c r="AW75" i="33"/>
  <c r="AV75" i="33"/>
  <c r="AU75" i="33"/>
  <c r="AT75" i="33"/>
  <c r="AS75" i="33"/>
  <c r="BH73" i="33"/>
  <c r="BG73" i="33"/>
  <c r="BD73" i="33" s="1"/>
  <c r="P73" i="33" s="1"/>
  <c r="E74" i="33"/>
  <c r="H74" i="33" s="1"/>
  <c r="K74" i="33" s="1"/>
  <c r="I74" i="33"/>
  <c r="B76" i="33"/>
  <c r="BF75" i="33"/>
  <c r="BC75" i="33" s="1"/>
  <c r="AR75" i="33"/>
  <c r="AO75" i="33" s="1"/>
  <c r="G75" i="33"/>
  <c r="J75" i="33" s="1"/>
  <c r="F75" i="33"/>
  <c r="L75" i="33" s="1"/>
  <c r="M75" i="33" s="1"/>
  <c r="T75" i="33"/>
  <c r="U75" i="33" s="1"/>
  <c r="Q73" i="33"/>
  <c r="R73" i="33" s="1"/>
  <c r="O73" i="33"/>
  <c r="BA75" i="32"/>
  <c r="AZ75" i="32"/>
  <c r="AY75" i="32"/>
  <c r="AP75" i="32" s="1"/>
  <c r="N75" i="32" s="1"/>
  <c r="AX75" i="32"/>
  <c r="AW75" i="32"/>
  <c r="AV75" i="32"/>
  <c r="AU75" i="32"/>
  <c r="AT75" i="32"/>
  <c r="AS75" i="32"/>
  <c r="BH73" i="32"/>
  <c r="BG73" i="32"/>
  <c r="BD73" i="32" s="1"/>
  <c r="P73" i="32" s="1"/>
  <c r="E74" i="32"/>
  <c r="H74" i="32" s="1"/>
  <c r="K74" i="32" s="1"/>
  <c r="I74" i="32"/>
  <c r="B76" i="32"/>
  <c r="BF75" i="32"/>
  <c r="BC75" i="32" s="1"/>
  <c r="AR75" i="32"/>
  <c r="AO75" i="32" s="1"/>
  <c r="G75" i="32"/>
  <c r="J75" i="32" s="1"/>
  <c r="F75" i="32"/>
  <c r="L75" i="32" s="1"/>
  <c r="M75" i="32" s="1"/>
  <c r="T75" i="32"/>
  <c r="U75" i="32" s="1"/>
  <c r="Q73" i="32"/>
  <c r="R73" i="32" s="1"/>
  <c r="O73" i="32"/>
  <c r="BA76" i="37" l="1"/>
  <c r="AZ76" i="37"/>
  <c r="AY76" i="37"/>
  <c r="AP76" i="37" s="1"/>
  <c r="N76" i="37" s="1"/>
  <c r="AX76" i="37"/>
  <c r="AW76" i="37"/>
  <c r="AV76" i="37"/>
  <c r="AU76" i="37"/>
  <c r="AT76" i="37"/>
  <c r="AS76" i="37"/>
  <c r="BH74" i="37"/>
  <c r="BG74" i="37"/>
  <c r="BD74" i="37" s="1"/>
  <c r="P74" i="37" s="1"/>
  <c r="E75" i="37"/>
  <c r="H75" i="37" s="1"/>
  <c r="K75" i="37" s="1"/>
  <c r="I75" i="37"/>
  <c r="B77" i="37"/>
  <c r="BF76" i="37"/>
  <c r="BC76" i="37" s="1"/>
  <c r="AR76" i="37"/>
  <c r="AO76" i="37" s="1"/>
  <c r="G76" i="37"/>
  <c r="J76" i="37" s="1"/>
  <c r="F76" i="37"/>
  <c r="L76" i="37" s="1"/>
  <c r="M76" i="37" s="1"/>
  <c r="T76" i="37"/>
  <c r="U76" i="37" s="1"/>
  <c r="Q74" i="37"/>
  <c r="R74" i="37" s="1"/>
  <c r="O74" i="37"/>
  <c r="BA76" i="36"/>
  <c r="AZ76" i="36"/>
  <c r="AY76" i="36"/>
  <c r="AP76" i="36" s="1"/>
  <c r="N76" i="36" s="1"/>
  <c r="AX76" i="36"/>
  <c r="AW76" i="36"/>
  <c r="AV76" i="36"/>
  <c r="AU76" i="36"/>
  <c r="AT76" i="36"/>
  <c r="AS76" i="36"/>
  <c r="BH74" i="36"/>
  <c r="BG74" i="36"/>
  <c r="BD74" i="36" s="1"/>
  <c r="P74" i="36" s="1"/>
  <c r="E75" i="36"/>
  <c r="H75" i="36" s="1"/>
  <c r="K75" i="36" s="1"/>
  <c r="I75" i="36"/>
  <c r="B77" i="36"/>
  <c r="BF76" i="36"/>
  <c r="BC76" i="36" s="1"/>
  <c r="AR76" i="36"/>
  <c r="AO76" i="36" s="1"/>
  <c r="G76" i="36"/>
  <c r="J76" i="36" s="1"/>
  <c r="F76" i="36"/>
  <c r="L76" i="36" s="1"/>
  <c r="M76" i="36" s="1"/>
  <c r="T76" i="36"/>
  <c r="U76" i="36" s="1"/>
  <c r="Q74" i="36"/>
  <c r="R74" i="36" s="1"/>
  <c r="O74" i="36"/>
  <c r="BA76" i="35"/>
  <c r="AZ76" i="35"/>
  <c r="AY76" i="35"/>
  <c r="AP76" i="35" s="1"/>
  <c r="N76" i="35" s="1"/>
  <c r="AX76" i="35"/>
  <c r="AW76" i="35"/>
  <c r="AV76" i="35"/>
  <c r="AU76" i="35"/>
  <c r="AT76" i="35"/>
  <c r="AS76" i="35"/>
  <c r="BH74" i="35"/>
  <c r="BG74" i="35"/>
  <c r="BD74" i="35" s="1"/>
  <c r="P74" i="35" s="1"/>
  <c r="E75" i="35"/>
  <c r="H75" i="35" s="1"/>
  <c r="K75" i="35" s="1"/>
  <c r="I75" i="35"/>
  <c r="B77" i="35"/>
  <c r="BF76" i="35"/>
  <c r="BC76" i="35" s="1"/>
  <c r="AR76" i="35"/>
  <c r="AO76" i="35" s="1"/>
  <c r="G76" i="35"/>
  <c r="J76" i="35" s="1"/>
  <c r="F76" i="35"/>
  <c r="L76" i="35" s="1"/>
  <c r="M76" i="35" s="1"/>
  <c r="T76" i="35"/>
  <c r="U76" i="35" s="1"/>
  <c r="Q74" i="35"/>
  <c r="R74" i="35" s="1"/>
  <c r="O74" i="35"/>
  <c r="BA76" i="34"/>
  <c r="AZ76" i="34"/>
  <c r="AY76" i="34"/>
  <c r="AP76" i="34" s="1"/>
  <c r="N76" i="34" s="1"/>
  <c r="AX76" i="34"/>
  <c r="AW76" i="34"/>
  <c r="AV76" i="34"/>
  <c r="AU76" i="34"/>
  <c r="AT76" i="34"/>
  <c r="AS76" i="34"/>
  <c r="BH74" i="34"/>
  <c r="BG74" i="34"/>
  <c r="BD74" i="34" s="1"/>
  <c r="P74" i="34" s="1"/>
  <c r="E75" i="34"/>
  <c r="H75" i="34" s="1"/>
  <c r="K75" i="34" s="1"/>
  <c r="I75" i="34"/>
  <c r="B77" i="34"/>
  <c r="BF76" i="34"/>
  <c r="BC76" i="34" s="1"/>
  <c r="AR76" i="34"/>
  <c r="AO76" i="34" s="1"/>
  <c r="G76" i="34"/>
  <c r="J76" i="34" s="1"/>
  <c r="F76" i="34"/>
  <c r="L76" i="34" s="1"/>
  <c r="M76" i="34" s="1"/>
  <c r="T76" i="34"/>
  <c r="U76" i="34" s="1"/>
  <c r="Q74" i="34"/>
  <c r="R74" i="34" s="1"/>
  <c r="O74" i="34"/>
  <c r="BA76" i="33"/>
  <c r="AZ76" i="33"/>
  <c r="AY76" i="33"/>
  <c r="AP76" i="33" s="1"/>
  <c r="N76" i="33" s="1"/>
  <c r="AX76" i="33"/>
  <c r="AW76" i="33"/>
  <c r="AV76" i="33"/>
  <c r="AU76" i="33"/>
  <c r="AT76" i="33"/>
  <c r="AS76" i="33"/>
  <c r="BH74" i="33"/>
  <c r="BG74" i="33"/>
  <c r="BD74" i="33" s="1"/>
  <c r="P74" i="33" s="1"/>
  <c r="E75" i="33"/>
  <c r="H75" i="33" s="1"/>
  <c r="K75" i="33" s="1"/>
  <c r="I75" i="33"/>
  <c r="B77" i="33"/>
  <c r="BF76" i="33"/>
  <c r="BC76" i="33" s="1"/>
  <c r="AR76" i="33"/>
  <c r="AO76" i="33" s="1"/>
  <c r="G76" i="33"/>
  <c r="J76" i="33" s="1"/>
  <c r="F76" i="33"/>
  <c r="L76" i="33" s="1"/>
  <c r="M76" i="33" s="1"/>
  <c r="T76" i="33"/>
  <c r="U76" i="33" s="1"/>
  <c r="Q74" i="33"/>
  <c r="R74" i="33" s="1"/>
  <c r="O74" i="33"/>
  <c r="BA76" i="32"/>
  <c r="AZ76" i="32"/>
  <c r="AY76" i="32"/>
  <c r="AP76" i="32" s="1"/>
  <c r="N76" i="32" s="1"/>
  <c r="AX76" i="32"/>
  <c r="AW76" i="32"/>
  <c r="AV76" i="32"/>
  <c r="AU76" i="32"/>
  <c r="AT76" i="32"/>
  <c r="AS76" i="32"/>
  <c r="BH74" i="32"/>
  <c r="BG74" i="32"/>
  <c r="BD74" i="32" s="1"/>
  <c r="P74" i="32" s="1"/>
  <c r="E75" i="32"/>
  <c r="H75" i="32" s="1"/>
  <c r="K75" i="32" s="1"/>
  <c r="I75" i="32"/>
  <c r="B77" i="32"/>
  <c r="BF76" i="32"/>
  <c r="BC76" i="32" s="1"/>
  <c r="AR76" i="32"/>
  <c r="AO76" i="32" s="1"/>
  <c r="G76" i="32"/>
  <c r="J76" i="32" s="1"/>
  <c r="F76" i="32"/>
  <c r="L76" i="32" s="1"/>
  <c r="M76" i="32" s="1"/>
  <c r="T76" i="32"/>
  <c r="U76" i="32" s="1"/>
  <c r="Q74" i="32"/>
  <c r="R74" i="32" s="1"/>
  <c r="O74" i="32"/>
  <c r="BA77" i="37" l="1"/>
  <c r="AZ77" i="37"/>
  <c r="AY77" i="37"/>
  <c r="AP77" i="37" s="1"/>
  <c r="N77" i="37" s="1"/>
  <c r="AX77" i="37"/>
  <c r="AW77" i="37"/>
  <c r="AV77" i="37"/>
  <c r="AU77" i="37"/>
  <c r="AT77" i="37"/>
  <c r="AS77" i="37"/>
  <c r="BH75" i="37"/>
  <c r="BG75" i="37"/>
  <c r="BD75" i="37" s="1"/>
  <c r="P75" i="37" s="1"/>
  <c r="E76" i="37"/>
  <c r="H76" i="37" s="1"/>
  <c r="K76" i="37" s="1"/>
  <c r="I76" i="37"/>
  <c r="B78" i="37"/>
  <c r="BF77" i="37"/>
  <c r="BC77" i="37" s="1"/>
  <c r="AR77" i="37"/>
  <c r="AO77" i="37" s="1"/>
  <c r="G77" i="37"/>
  <c r="J77" i="37" s="1"/>
  <c r="F77" i="37"/>
  <c r="L77" i="37" s="1"/>
  <c r="M77" i="37" s="1"/>
  <c r="T77" i="37"/>
  <c r="U77" i="37" s="1"/>
  <c r="Q75" i="37"/>
  <c r="R75" i="37" s="1"/>
  <c r="O75" i="37"/>
  <c r="BA77" i="36"/>
  <c r="AZ77" i="36"/>
  <c r="AY77" i="36"/>
  <c r="AP77" i="36" s="1"/>
  <c r="N77" i="36" s="1"/>
  <c r="AX77" i="36"/>
  <c r="AW77" i="36"/>
  <c r="AV77" i="36"/>
  <c r="AU77" i="36"/>
  <c r="AT77" i="36"/>
  <c r="AS77" i="36"/>
  <c r="BH75" i="36"/>
  <c r="BG75" i="36"/>
  <c r="BD75" i="36" s="1"/>
  <c r="P75" i="36" s="1"/>
  <c r="E76" i="36"/>
  <c r="H76" i="36" s="1"/>
  <c r="K76" i="36" s="1"/>
  <c r="I76" i="36"/>
  <c r="B78" i="36"/>
  <c r="BF77" i="36"/>
  <c r="BC77" i="36" s="1"/>
  <c r="AR77" i="36"/>
  <c r="AO77" i="36" s="1"/>
  <c r="G77" i="36"/>
  <c r="J77" i="36" s="1"/>
  <c r="F77" i="36"/>
  <c r="L77" i="36" s="1"/>
  <c r="M77" i="36" s="1"/>
  <c r="T77" i="36"/>
  <c r="U77" i="36" s="1"/>
  <c r="Q75" i="36"/>
  <c r="R75" i="36" s="1"/>
  <c r="O75" i="36"/>
  <c r="BA77" i="35"/>
  <c r="AZ77" i="35"/>
  <c r="AY77" i="35"/>
  <c r="AP77" i="35" s="1"/>
  <c r="N77" i="35" s="1"/>
  <c r="AX77" i="35"/>
  <c r="AW77" i="35"/>
  <c r="AV77" i="35"/>
  <c r="AU77" i="35"/>
  <c r="AT77" i="35"/>
  <c r="AS77" i="35"/>
  <c r="BH75" i="35"/>
  <c r="BG75" i="35"/>
  <c r="BD75" i="35" s="1"/>
  <c r="P75" i="35" s="1"/>
  <c r="E76" i="35"/>
  <c r="H76" i="35" s="1"/>
  <c r="K76" i="35" s="1"/>
  <c r="I76" i="35"/>
  <c r="B78" i="35"/>
  <c r="BF77" i="35"/>
  <c r="BC77" i="35" s="1"/>
  <c r="AR77" i="35"/>
  <c r="AO77" i="35" s="1"/>
  <c r="G77" i="35"/>
  <c r="J77" i="35" s="1"/>
  <c r="F77" i="35"/>
  <c r="L77" i="35" s="1"/>
  <c r="M77" i="35" s="1"/>
  <c r="T77" i="35"/>
  <c r="U77" i="35" s="1"/>
  <c r="Q75" i="35"/>
  <c r="R75" i="35" s="1"/>
  <c r="O75" i="35"/>
  <c r="BA77" i="34"/>
  <c r="AZ77" i="34"/>
  <c r="AY77" i="34"/>
  <c r="AP77" i="34" s="1"/>
  <c r="N77" i="34" s="1"/>
  <c r="AX77" i="34"/>
  <c r="AW77" i="34"/>
  <c r="AV77" i="34"/>
  <c r="AU77" i="34"/>
  <c r="AT77" i="34"/>
  <c r="AS77" i="34"/>
  <c r="BH75" i="34"/>
  <c r="BG75" i="34"/>
  <c r="BD75" i="34" s="1"/>
  <c r="P75" i="34" s="1"/>
  <c r="E76" i="34"/>
  <c r="H76" i="34" s="1"/>
  <c r="K76" i="34" s="1"/>
  <c r="I76" i="34"/>
  <c r="B78" i="34"/>
  <c r="BF77" i="34"/>
  <c r="BC77" i="34" s="1"/>
  <c r="AR77" i="34"/>
  <c r="AO77" i="34" s="1"/>
  <c r="G77" i="34"/>
  <c r="J77" i="34" s="1"/>
  <c r="F77" i="34"/>
  <c r="L77" i="34" s="1"/>
  <c r="M77" i="34" s="1"/>
  <c r="T77" i="34"/>
  <c r="U77" i="34" s="1"/>
  <c r="Q75" i="34"/>
  <c r="R75" i="34" s="1"/>
  <c r="O75" i="34"/>
  <c r="BA77" i="33"/>
  <c r="AZ77" i="33"/>
  <c r="AY77" i="33"/>
  <c r="AP77" i="33" s="1"/>
  <c r="N77" i="33" s="1"/>
  <c r="AX77" i="33"/>
  <c r="AW77" i="33"/>
  <c r="AV77" i="33"/>
  <c r="AU77" i="33"/>
  <c r="AT77" i="33"/>
  <c r="AS77" i="33"/>
  <c r="BH75" i="33"/>
  <c r="BG75" i="33"/>
  <c r="BD75" i="33" s="1"/>
  <c r="P75" i="33" s="1"/>
  <c r="E76" i="33"/>
  <c r="H76" i="33" s="1"/>
  <c r="K76" i="33" s="1"/>
  <c r="I76" i="33"/>
  <c r="B78" i="33"/>
  <c r="BF77" i="33"/>
  <c r="BC77" i="33" s="1"/>
  <c r="AR77" i="33"/>
  <c r="AO77" i="33" s="1"/>
  <c r="G77" i="33"/>
  <c r="J77" i="33" s="1"/>
  <c r="F77" i="33"/>
  <c r="L77" i="33" s="1"/>
  <c r="M77" i="33" s="1"/>
  <c r="T77" i="33"/>
  <c r="U77" i="33" s="1"/>
  <c r="Q75" i="33"/>
  <c r="R75" i="33" s="1"/>
  <c r="O75" i="33"/>
  <c r="BA77" i="32"/>
  <c r="AZ77" i="32"/>
  <c r="AY77" i="32"/>
  <c r="AP77" i="32" s="1"/>
  <c r="N77" i="32" s="1"/>
  <c r="AX77" i="32"/>
  <c r="AW77" i="32"/>
  <c r="AV77" i="32"/>
  <c r="AU77" i="32"/>
  <c r="AT77" i="32"/>
  <c r="AS77" i="32"/>
  <c r="BH75" i="32"/>
  <c r="BG75" i="32"/>
  <c r="BD75" i="32" s="1"/>
  <c r="P75" i="32" s="1"/>
  <c r="E76" i="32"/>
  <c r="H76" i="32" s="1"/>
  <c r="K76" i="32" s="1"/>
  <c r="I76" i="32"/>
  <c r="B78" i="32"/>
  <c r="BF77" i="32"/>
  <c r="BC77" i="32" s="1"/>
  <c r="AR77" i="32"/>
  <c r="AO77" i="32" s="1"/>
  <c r="G77" i="32"/>
  <c r="J77" i="32" s="1"/>
  <c r="F77" i="32"/>
  <c r="L77" i="32" s="1"/>
  <c r="M77" i="32" s="1"/>
  <c r="T77" i="32"/>
  <c r="U77" i="32" s="1"/>
  <c r="Q75" i="32"/>
  <c r="R75" i="32" s="1"/>
  <c r="O75" i="32"/>
  <c r="BA78" i="37" l="1"/>
  <c r="AZ78" i="37"/>
  <c r="AY78" i="37"/>
  <c r="AP78" i="37" s="1"/>
  <c r="N78" i="37" s="1"/>
  <c r="AX78" i="37"/>
  <c r="AW78" i="37"/>
  <c r="AV78" i="37"/>
  <c r="AU78" i="37"/>
  <c r="AT78" i="37"/>
  <c r="AS78" i="37"/>
  <c r="BH76" i="37"/>
  <c r="BG76" i="37"/>
  <c r="BD76" i="37" s="1"/>
  <c r="P76" i="37" s="1"/>
  <c r="E77" i="37"/>
  <c r="H77" i="37" s="1"/>
  <c r="K77" i="37" s="1"/>
  <c r="I77" i="37"/>
  <c r="B79" i="37"/>
  <c r="BF78" i="37"/>
  <c r="BC78" i="37" s="1"/>
  <c r="AR78" i="37"/>
  <c r="AO78" i="37" s="1"/>
  <c r="G78" i="37"/>
  <c r="J78" i="37" s="1"/>
  <c r="F78" i="37"/>
  <c r="L78" i="37" s="1"/>
  <c r="M78" i="37" s="1"/>
  <c r="T78" i="37"/>
  <c r="U78" i="37" s="1"/>
  <c r="Q76" i="37"/>
  <c r="R76" i="37" s="1"/>
  <c r="O76" i="37"/>
  <c r="BA78" i="36"/>
  <c r="AZ78" i="36"/>
  <c r="AY78" i="36"/>
  <c r="AP78" i="36" s="1"/>
  <c r="N78" i="36" s="1"/>
  <c r="AX78" i="36"/>
  <c r="AW78" i="36"/>
  <c r="AV78" i="36"/>
  <c r="AU78" i="36"/>
  <c r="AT78" i="36"/>
  <c r="AS78" i="36"/>
  <c r="BH76" i="36"/>
  <c r="BG76" i="36"/>
  <c r="BD76" i="36" s="1"/>
  <c r="P76" i="36" s="1"/>
  <c r="E77" i="36"/>
  <c r="H77" i="36" s="1"/>
  <c r="K77" i="36" s="1"/>
  <c r="I77" i="36"/>
  <c r="B79" i="36"/>
  <c r="BF78" i="36"/>
  <c r="BC78" i="36" s="1"/>
  <c r="AR78" i="36"/>
  <c r="AO78" i="36" s="1"/>
  <c r="G78" i="36"/>
  <c r="J78" i="36" s="1"/>
  <c r="F78" i="36"/>
  <c r="L78" i="36" s="1"/>
  <c r="M78" i="36" s="1"/>
  <c r="T78" i="36"/>
  <c r="U78" i="36" s="1"/>
  <c r="Q76" i="36"/>
  <c r="R76" i="36" s="1"/>
  <c r="O76" i="36"/>
  <c r="BA78" i="35"/>
  <c r="AZ78" i="35"/>
  <c r="AY78" i="35"/>
  <c r="AP78" i="35" s="1"/>
  <c r="N78" i="35" s="1"/>
  <c r="AX78" i="35"/>
  <c r="AW78" i="35"/>
  <c r="AV78" i="35"/>
  <c r="AU78" i="35"/>
  <c r="AT78" i="35"/>
  <c r="AS78" i="35"/>
  <c r="BH76" i="35"/>
  <c r="BG76" i="35"/>
  <c r="BD76" i="35" s="1"/>
  <c r="P76" i="35" s="1"/>
  <c r="E77" i="35"/>
  <c r="H77" i="35" s="1"/>
  <c r="K77" i="35" s="1"/>
  <c r="I77" i="35"/>
  <c r="B79" i="35"/>
  <c r="BF78" i="35"/>
  <c r="BC78" i="35" s="1"/>
  <c r="AR78" i="35"/>
  <c r="AO78" i="35" s="1"/>
  <c r="G78" i="35"/>
  <c r="J78" i="35" s="1"/>
  <c r="F78" i="35"/>
  <c r="L78" i="35" s="1"/>
  <c r="M78" i="35" s="1"/>
  <c r="T78" i="35"/>
  <c r="U78" i="35" s="1"/>
  <c r="Q76" i="35"/>
  <c r="R76" i="35" s="1"/>
  <c r="O76" i="35"/>
  <c r="BA78" i="34"/>
  <c r="AZ78" i="34"/>
  <c r="AY78" i="34"/>
  <c r="AP78" i="34" s="1"/>
  <c r="N78" i="34" s="1"/>
  <c r="AX78" i="34"/>
  <c r="AW78" i="34"/>
  <c r="AV78" i="34"/>
  <c r="AU78" i="34"/>
  <c r="AT78" i="34"/>
  <c r="AS78" i="34"/>
  <c r="BH76" i="34"/>
  <c r="BG76" i="34"/>
  <c r="BD76" i="34" s="1"/>
  <c r="P76" i="34" s="1"/>
  <c r="E77" i="34"/>
  <c r="H77" i="34" s="1"/>
  <c r="K77" i="34" s="1"/>
  <c r="I77" i="34"/>
  <c r="B79" i="34"/>
  <c r="BF78" i="34"/>
  <c r="BC78" i="34" s="1"/>
  <c r="AR78" i="34"/>
  <c r="AO78" i="34" s="1"/>
  <c r="G78" i="34"/>
  <c r="J78" i="34" s="1"/>
  <c r="F78" i="34"/>
  <c r="L78" i="34" s="1"/>
  <c r="M78" i="34" s="1"/>
  <c r="T78" i="34"/>
  <c r="U78" i="34" s="1"/>
  <c r="Q76" i="34"/>
  <c r="R76" i="34" s="1"/>
  <c r="O76" i="34"/>
  <c r="BA78" i="33"/>
  <c r="AZ78" i="33"/>
  <c r="AY78" i="33"/>
  <c r="AP78" i="33" s="1"/>
  <c r="N78" i="33" s="1"/>
  <c r="AX78" i="33"/>
  <c r="AW78" i="33"/>
  <c r="AV78" i="33"/>
  <c r="AU78" i="33"/>
  <c r="AT78" i="33"/>
  <c r="AS78" i="33"/>
  <c r="BH76" i="33"/>
  <c r="BG76" i="33"/>
  <c r="BD76" i="33" s="1"/>
  <c r="P76" i="33" s="1"/>
  <c r="E77" i="33"/>
  <c r="H77" i="33" s="1"/>
  <c r="K77" i="33" s="1"/>
  <c r="I77" i="33"/>
  <c r="B79" i="33"/>
  <c r="BF78" i="33"/>
  <c r="BC78" i="33" s="1"/>
  <c r="AR78" i="33"/>
  <c r="AO78" i="33" s="1"/>
  <c r="G78" i="33"/>
  <c r="J78" i="33" s="1"/>
  <c r="F78" i="33"/>
  <c r="L78" i="33" s="1"/>
  <c r="M78" i="33" s="1"/>
  <c r="T78" i="33"/>
  <c r="U78" i="33" s="1"/>
  <c r="Q76" i="33"/>
  <c r="R76" i="33" s="1"/>
  <c r="O76" i="33"/>
  <c r="BA78" i="32"/>
  <c r="AZ78" i="32"/>
  <c r="AY78" i="32"/>
  <c r="AP78" i="32" s="1"/>
  <c r="N78" i="32" s="1"/>
  <c r="AX78" i="32"/>
  <c r="AW78" i="32"/>
  <c r="AV78" i="32"/>
  <c r="AU78" i="32"/>
  <c r="AT78" i="32"/>
  <c r="AS78" i="32"/>
  <c r="BH76" i="32"/>
  <c r="BG76" i="32"/>
  <c r="BD76" i="32" s="1"/>
  <c r="P76" i="32" s="1"/>
  <c r="E77" i="32"/>
  <c r="H77" i="32" s="1"/>
  <c r="K77" i="32" s="1"/>
  <c r="I77" i="32"/>
  <c r="B79" i="32"/>
  <c r="BF78" i="32"/>
  <c r="BC78" i="32" s="1"/>
  <c r="AR78" i="32"/>
  <c r="AO78" i="32" s="1"/>
  <c r="G78" i="32"/>
  <c r="J78" i="32" s="1"/>
  <c r="F78" i="32"/>
  <c r="L78" i="32" s="1"/>
  <c r="M78" i="32" s="1"/>
  <c r="T78" i="32"/>
  <c r="U78" i="32" s="1"/>
  <c r="Q76" i="32"/>
  <c r="R76" i="32" s="1"/>
  <c r="O76" i="32"/>
  <c r="BA79" i="37" l="1"/>
  <c r="AZ79" i="37"/>
  <c r="AY79" i="37"/>
  <c r="AP79" i="37" s="1"/>
  <c r="N79" i="37" s="1"/>
  <c r="AX79" i="37"/>
  <c r="AW79" i="37"/>
  <c r="AV79" i="37"/>
  <c r="AU79" i="37"/>
  <c r="AT79" i="37"/>
  <c r="AS79" i="37"/>
  <c r="BH77" i="37"/>
  <c r="BG77" i="37"/>
  <c r="BD77" i="37" s="1"/>
  <c r="P77" i="37" s="1"/>
  <c r="E78" i="37"/>
  <c r="H78" i="37" s="1"/>
  <c r="K78" i="37" s="1"/>
  <c r="I78" i="37"/>
  <c r="B80" i="37"/>
  <c r="BF79" i="37"/>
  <c r="BC79" i="37" s="1"/>
  <c r="AR79" i="37"/>
  <c r="AO79" i="37" s="1"/>
  <c r="G79" i="37"/>
  <c r="J79" i="37" s="1"/>
  <c r="F79" i="37"/>
  <c r="L79" i="37" s="1"/>
  <c r="M79" i="37" s="1"/>
  <c r="T79" i="37"/>
  <c r="U79" i="37" s="1"/>
  <c r="Q77" i="37"/>
  <c r="R77" i="37" s="1"/>
  <c r="O77" i="37"/>
  <c r="BA79" i="36"/>
  <c r="AZ79" i="36"/>
  <c r="AY79" i="36"/>
  <c r="AP79" i="36" s="1"/>
  <c r="N79" i="36" s="1"/>
  <c r="AX79" i="36"/>
  <c r="AW79" i="36"/>
  <c r="AV79" i="36"/>
  <c r="AU79" i="36"/>
  <c r="AT79" i="36"/>
  <c r="AS79" i="36"/>
  <c r="BH77" i="36"/>
  <c r="BG77" i="36"/>
  <c r="BD77" i="36" s="1"/>
  <c r="P77" i="36" s="1"/>
  <c r="E78" i="36"/>
  <c r="H78" i="36" s="1"/>
  <c r="K78" i="36" s="1"/>
  <c r="I78" i="36"/>
  <c r="B80" i="36"/>
  <c r="BF79" i="36"/>
  <c r="BC79" i="36" s="1"/>
  <c r="AR79" i="36"/>
  <c r="AO79" i="36" s="1"/>
  <c r="G79" i="36"/>
  <c r="J79" i="36" s="1"/>
  <c r="F79" i="36"/>
  <c r="L79" i="36" s="1"/>
  <c r="M79" i="36" s="1"/>
  <c r="T79" i="36"/>
  <c r="U79" i="36" s="1"/>
  <c r="Q77" i="36"/>
  <c r="R77" i="36" s="1"/>
  <c r="O77" i="36"/>
  <c r="BA79" i="35"/>
  <c r="AZ79" i="35"/>
  <c r="AY79" i="35"/>
  <c r="AP79" i="35" s="1"/>
  <c r="N79" i="35" s="1"/>
  <c r="AX79" i="35"/>
  <c r="AW79" i="35"/>
  <c r="AV79" i="35"/>
  <c r="AU79" i="35"/>
  <c r="AT79" i="35"/>
  <c r="AS79" i="35"/>
  <c r="BH77" i="35"/>
  <c r="BG77" i="35"/>
  <c r="BD77" i="35" s="1"/>
  <c r="P77" i="35" s="1"/>
  <c r="E78" i="35"/>
  <c r="H78" i="35" s="1"/>
  <c r="K78" i="35" s="1"/>
  <c r="I78" i="35"/>
  <c r="B80" i="35"/>
  <c r="BF79" i="35"/>
  <c r="BC79" i="35" s="1"/>
  <c r="AR79" i="35"/>
  <c r="AO79" i="35" s="1"/>
  <c r="G79" i="35"/>
  <c r="J79" i="35" s="1"/>
  <c r="F79" i="35"/>
  <c r="L79" i="35" s="1"/>
  <c r="M79" i="35" s="1"/>
  <c r="T79" i="35"/>
  <c r="U79" i="35" s="1"/>
  <c r="Q77" i="35"/>
  <c r="R77" i="35" s="1"/>
  <c r="O77" i="35"/>
  <c r="BA79" i="34"/>
  <c r="AZ79" i="34"/>
  <c r="AY79" i="34"/>
  <c r="AP79" i="34" s="1"/>
  <c r="N79" i="34" s="1"/>
  <c r="AX79" i="34"/>
  <c r="AW79" i="34"/>
  <c r="AV79" i="34"/>
  <c r="AU79" i="34"/>
  <c r="AT79" i="34"/>
  <c r="AS79" i="34"/>
  <c r="BH77" i="34"/>
  <c r="BG77" i="34"/>
  <c r="BD77" i="34" s="1"/>
  <c r="P77" i="34" s="1"/>
  <c r="E78" i="34"/>
  <c r="H78" i="34" s="1"/>
  <c r="K78" i="34" s="1"/>
  <c r="I78" i="34"/>
  <c r="B80" i="34"/>
  <c r="BF79" i="34"/>
  <c r="BC79" i="34" s="1"/>
  <c r="AR79" i="34"/>
  <c r="AO79" i="34" s="1"/>
  <c r="G79" i="34"/>
  <c r="J79" i="34" s="1"/>
  <c r="F79" i="34"/>
  <c r="L79" i="34" s="1"/>
  <c r="M79" i="34" s="1"/>
  <c r="T79" i="34"/>
  <c r="U79" i="34" s="1"/>
  <c r="Q77" i="34"/>
  <c r="R77" i="34" s="1"/>
  <c r="O77" i="34"/>
  <c r="BA79" i="33"/>
  <c r="AZ79" i="33"/>
  <c r="AY79" i="33"/>
  <c r="AP79" i="33" s="1"/>
  <c r="N79" i="33" s="1"/>
  <c r="AX79" i="33"/>
  <c r="AW79" i="33"/>
  <c r="AV79" i="33"/>
  <c r="AU79" i="33"/>
  <c r="AT79" i="33"/>
  <c r="AS79" i="33"/>
  <c r="BH77" i="33"/>
  <c r="BG77" i="33"/>
  <c r="BD77" i="33" s="1"/>
  <c r="P77" i="33" s="1"/>
  <c r="E78" i="33"/>
  <c r="H78" i="33" s="1"/>
  <c r="K78" i="33" s="1"/>
  <c r="I78" i="33"/>
  <c r="B80" i="33"/>
  <c r="BF79" i="33"/>
  <c r="BC79" i="33" s="1"/>
  <c r="AR79" i="33"/>
  <c r="AO79" i="33" s="1"/>
  <c r="G79" i="33"/>
  <c r="J79" i="33" s="1"/>
  <c r="F79" i="33"/>
  <c r="L79" i="33" s="1"/>
  <c r="M79" i="33" s="1"/>
  <c r="T79" i="33"/>
  <c r="U79" i="33" s="1"/>
  <c r="Q77" i="33"/>
  <c r="R77" i="33" s="1"/>
  <c r="O77" i="33"/>
  <c r="BA79" i="32"/>
  <c r="AZ79" i="32"/>
  <c r="AY79" i="32"/>
  <c r="AP79" i="32" s="1"/>
  <c r="N79" i="32" s="1"/>
  <c r="AX79" i="32"/>
  <c r="AW79" i="32"/>
  <c r="AV79" i="32"/>
  <c r="AU79" i="32"/>
  <c r="AT79" i="32"/>
  <c r="AS79" i="32"/>
  <c r="BH77" i="32"/>
  <c r="BG77" i="32"/>
  <c r="BD77" i="32" s="1"/>
  <c r="P77" i="32" s="1"/>
  <c r="E78" i="32"/>
  <c r="H78" i="32" s="1"/>
  <c r="K78" i="32" s="1"/>
  <c r="I78" i="32"/>
  <c r="B80" i="32"/>
  <c r="BF79" i="32"/>
  <c r="BC79" i="32" s="1"/>
  <c r="AR79" i="32"/>
  <c r="AO79" i="32" s="1"/>
  <c r="G79" i="32"/>
  <c r="J79" i="32" s="1"/>
  <c r="F79" i="32"/>
  <c r="L79" i="32" s="1"/>
  <c r="M79" i="32" s="1"/>
  <c r="T79" i="32"/>
  <c r="U79" i="32" s="1"/>
  <c r="Q77" i="32"/>
  <c r="R77" i="32" s="1"/>
  <c r="O77" i="32"/>
  <c r="BA80" i="37" l="1"/>
  <c r="AZ80" i="37"/>
  <c r="AY80" i="37"/>
  <c r="AP80" i="37" s="1"/>
  <c r="N80" i="37" s="1"/>
  <c r="AX80" i="37"/>
  <c r="AW80" i="37"/>
  <c r="AV80" i="37"/>
  <c r="AU80" i="37"/>
  <c r="AT80" i="37"/>
  <c r="AS80" i="37"/>
  <c r="BH78" i="37"/>
  <c r="BG78" i="37"/>
  <c r="BD78" i="37" s="1"/>
  <c r="P78" i="37" s="1"/>
  <c r="E79" i="37"/>
  <c r="H79" i="37" s="1"/>
  <c r="K79" i="37" s="1"/>
  <c r="I79" i="37"/>
  <c r="B81" i="37"/>
  <c r="BF80" i="37"/>
  <c r="BC80" i="37" s="1"/>
  <c r="AR80" i="37"/>
  <c r="AO80" i="37" s="1"/>
  <c r="G80" i="37"/>
  <c r="J80" i="37" s="1"/>
  <c r="F80" i="37"/>
  <c r="L80" i="37" s="1"/>
  <c r="M80" i="37" s="1"/>
  <c r="T80" i="37"/>
  <c r="U80" i="37" s="1"/>
  <c r="Q78" i="37"/>
  <c r="R78" i="37" s="1"/>
  <c r="O78" i="37"/>
  <c r="BA80" i="36"/>
  <c r="AZ80" i="36"/>
  <c r="AY80" i="36"/>
  <c r="AP80" i="36" s="1"/>
  <c r="N80" i="36" s="1"/>
  <c r="AX80" i="36"/>
  <c r="AW80" i="36"/>
  <c r="AV80" i="36"/>
  <c r="AU80" i="36"/>
  <c r="AT80" i="36"/>
  <c r="AS80" i="36"/>
  <c r="BH78" i="36"/>
  <c r="BG78" i="36"/>
  <c r="BD78" i="36" s="1"/>
  <c r="P78" i="36" s="1"/>
  <c r="E79" i="36"/>
  <c r="H79" i="36" s="1"/>
  <c r="K79" i="36" s="1"/>
  <c r="I79" i="36"/>
  <c r="B81" i="36"/>
  <c r="BF80" i="36"/>
  <c r="BC80" i="36" s="1"/>
  <c r="AR80" i="36"/>
  <c r="AO80" i="36" s="1"/>
  <c r="G80" i="36"/>
  <c r="J80" i="36" s="1"/>
  <c r="F80" i="36"/>
  <c r="L80" i="36" s="1"/>
  <c r="M80" i="36" s="1"/>
  <c r="T80" i="36"/>
  <c r="U80" i="36" s="1"/>
  <c r="Q78" i="36"/>
  <c r="R78" i="36" s="1"/>
  <c r="O78" i="36"/>
  <c r="BA80" i="35"/>
  <c r="AZ80" i="35"/>
  <c r="AY80" i="35"/>
  <c r="AP80" i="35" s="1"/>
  <c r="N80" i="35" s="1"/>
  <c r="AX80" i="35"/>
  <c r="AW80" i="35"/>
  <c r="AV80" i="35"/>
  <c r="AU80" i="35"/>
  <c r="AT80" i="35"/>
  <c r="AS80" i="35"/>
  <c r="BH78" i="35"/>
  <c r="BG78" i="35"/>
  <c r="BD78" i="35" s="1"/>
  <c r="P78" i="35" s="1"/>
  <c r="E79" i="35"/>
  <c r="H79" i="35" s="1"/>
  <c r="K79" i="35" s="1"/>
  <c r="I79" i="35"/>
  <c r="B81" i="35"/>
  <c r="BF80" i="35"/>
  <c r="BC80" i="35" s="1"/>
  <c r="AR80" i="35"/>
  <c r="AO80" i="35" s="1"/>
  <c r="G80" i="35"/>
  <c r="J80" i="35" s="1"/>
  <c r="F80" i="35"/>
  <c r="L80" i="35" s="1"/>
  <c r="M80" i="35" s="1"/>
  <c r="T80" i="35"/>
  <c r="U80" i="35" s="1"/>
  <c r="Q78" i="35"/>
  <c r="R78" i="35" s="1"/>
  <c r="O78" i="35"/>
  <c r="BA80" i="34"/>
  <c r="AZ80" i="34"/>
  <c r="AY80" i="34"/>
  <c r="AP80" i="34" s="1"/>
  <c r="N80" i="34" s="1"/>
  <c r="AX80" i="34"/>
  <c r="AW80" i="34"/>
  <c r="AV80" i="34"/>
  <c r="AU80" i="34"/>
  <c r="AT80" i="34"/>
  <c r="AS80" i="34"/>
  <c r="BH78" i="34"/>
  <c r="BG78" i="34"/>
  <c r="BD78" i="34" s="1"/>
  <c r="P78" i="34" s="1"/>
  <c r="E79" i="34"/>
  <c r="H79" i="34" s="1"/>
  <c r="K79" i="34" s="1"/>
  <c r="I79" i="34"/>
  <c r="B81" i="34"/>
  <c r="BF80" i="34"/>
  <c r="BC80" i="34" s="1"/>
  <c r="AR80" i="34"/>
  <c r="AO80" i="34" s="1"/>
  <c r="G80" i="34"/>
  <c r="J80" i="34" s="1"/>
  <c r="F80" i="34"/>
  <c r="L80" i="34" s="1"/>
  <c r="M80" i="34" s="1"/>
  <c r="T80" i="34"/>
  <c r="U80" i="34" s="1"/>
  <c r="Q78" i="34"/>
  <c r="R78" i="34" s="1"/>
  <c r="O78" i="34"/>
  <c r="BA80" i="33"/>
  <c r="AZ80" i="33"/>
  <c r="AY80" i="33"/>
  <c r="AP80" i="33" s="1"/>
  <c r="N80" i="33" s="1"/>
  <c r="AX80" i="33"/>
  <c r="AW80" i="33"/>
  <c r="AV80" i="33"/>
  <c r="AU80" i="33"/>
  <c r="AT80" i="33"/>
  <c r="AS80" i="33"/>
  <c r="BH78" i="33"/>
  <c r="BG78" i="33"/>
  <c r="BD78" i="33" s="1"/>
  <c r="P78" i="33" s="1"/>
  <c r="E79" i="33"/>
  <c r="H79" i="33" s="1"/>
  <c r="K79" i="33" s="1"/>
  <c r="I79" i="33"/>
  <c r="B81" i="33"/>
  <c r="BF80" i="33"/>
  <c r="BC80" i="33" s="1"/>
  <c r="AR80" i="33"/>
  <c r="AO80" i="33" s="1"/>
  <c r="G80" i="33"/>
  <c r="J80" i="33" s="1"/>
  <c r="F80" i="33"/>
  <c r="L80" i="33" s="1"/>
  <c r="M80" i="33" s="1"/>
  <c r="T80" i="33"/>
  <c r="U80" i="33" s="1"/>
  <c r="Q78" i="33"/>
  <c r="R78" i="33" s="1"/>
  <c r="O78" i="33"/>
  <c r="BA80" i="32"/>
  <c r="AZ80" i="32"/>
  <c r="AY80" i="32"/>
  <c r="AP80" i="32" s="1"/>
  <c r="N80" i="32" s="1"/>
  <c r="AX80" i="32"/>
  <c r="AW80" i="32"/>
  <c r="AV80" i="32"/>
  <c r="AU80" i="32"/>
  <c r="AT80" i="32"/>
  <c r="AS80" i="32"/>
  <c r="BH78" i="32"/>
  <c r="BG78" i="32"/>
  <c r="BD78" i="32" s="1"/>
  <c r="P78" i="32" s="1"/>
  <c r="E79" i="32"/>
  <c r="H79" i="32" s="1"/>
  <c r="K79" i="32" s="1"/>
  <c r="I79" i="32"/>
  <c r="B81" i="32"/>
  <c r="BF80" i="32"/>
  <c r="BC80" i="32" s="1"/>
  <c r="AR80" i="32"/>
  <c r="AO80" i="32" s="1"/>
  <c r="G80" i="32"/>
  <c r="J80" i="32" s="1"/>
  <c r="F80" i="32"/>
  <c r="L80" i="32" s="1"/>
  <c r="M80" i="32" s="1"/>
  <c r="T80" i="32"/>
  <c r="U80" i="32" s="1"/>
  <c r="Q78" i="32"/>
  <c r="R78" i="32" s="1"/>
  <c r="O78" i="32"/>
  <c r="BA81" i="37" l="1"/>
  <c r="AZ81" i="37"/>
  <c r="AY81" i="37"/>
  <c r="AP81" i="37" s="1"/>
  <c r="N81" i="37" s="1"/>
  <c r="AX81" i="37"/>
  <c r="AW81" i="37"/>
  <c r="AV81" i="37"/>
  <c r="AU81" i="37"/>
  <c r="AT81" i="37"/>
  <c r="AS81" i="37"/>
  <c r="BH79" i="37"/>
  <c r="BG79" i="37"/>
  <c r="BD79" i="37" s="1"/>
  <c r="P79" i="37" s="1"/>
  <c r="E80" i="37"/>
  <c r="H80" i="37" s="1"/>
  <c r="K80" i="37" s="1"/>
  <c r="I80" i="37"/>
  <c r="B82" i="37"/>
  <c r="BF81" i="37"/>
  <c r="BC81" i="37" s="1"/>
  <c r="AR81" i="37"/>
  <c r="AO81" i="37" s="1"/>
  <c r="G81" i="37"/>
  <c r="J81" i="37" s="1"/>
  <c r="F81" i="37"/>
  <c r="L81" i="37" s="1"/>
  <c r="M81" i="37" s="1"/>
  <c r="T81" i="37"/>
  <c r="U81" i="37" s="1"/>
  <c r="Q79" i="37"/>
  <c r="R79" i="37" s="1"/>
  <c r="O79" i="37"/>
  <c r="BA81" i="36"/>
  <c r="AZ81" i="36"/>
  <c r="AY81" i="36"/>
  <c r="AP81" i="36" s="1"/>
  <c r="N81" i="36" s="1"/>
  <c r="AX81" i="36"/>
  <c r="AW81" i="36"/>
  <c r="AV81" i="36"/>
  <c r="AU81" i="36"/>
  <c r="AT81" i="36"/>
  <c r="AS81" i="36"/>
  <c r="BH79" i="36"/>
  <c r="BG79" i="36"/>
  <c r="BD79" i="36" s="1"/>
  <c r="P79" i="36" s="1"/>
  <c r="E80" i="36"/>
  <c r="H80" i="36" s="1"/>
  <c r="K80" i="36" s="1"/>
  <c r="I80" i="36"/>
  <c r="B82" i="36"/>
  <c r="BF81" i="36"/>
  <c r="BC81" i="36" s="1"/>
  <c r="AR81" i="36"/>
  <c r="AO81" i="36" s="1"/>
  <c r="G81" i="36"/>
  <c r="J81" i="36" s="1"/>
  <c r="F81" i="36"/>
  <c r="L81" i="36" s="1"/>
  <c r="M81" i="36" s="1"/>
  <c r="T81" i="36"/>
  <c r="U81" i="36" s="1"/>
  <c r="Q79" i="36"/>
  <c r="R79" i="36" s="1"/>
  <c r="O79" i="36"/>
  <c r="BA81" i="35"/>
  <c r="AZ81" i="35"/>
  <c r="AY81" i="35"/>
  <c r="AP81" i="35" s="1"/>
  <c r="N81" i="35" s="1"/>
  <c r="AX81" i="35"/>
  <c r="AW81" i="35"/>
  <c r="AV81" i="35"/>
  <c r="AU81" i="35"/>
  <c r="AT81" i="35"/>
  <c r="AS81" i="35"/>
  <c r="BH79" i="35"/>
  <c r="BG79" i="35"/>
  <c r="BD79" i="35" s="1"/>
  <c r="P79" i="35" s="1"/>
  <c r="E80" i="35"/>
  <c r="H80" i="35" s="1"/>
  <c r="K80" i="35" s="1"/>
  <c r="I80" i="35"/>
  <c r="B82" i="35"/>
  <c r="BF81" i="35"/>
  <c r="BC81" i="35" s="1"/>
  <c r="AR81" i="35"/>
  <c r="AO81" i="35" s="1"/>
  <c r="G81" i="35"/>
  <c r="J81" i="35" s="1"/>
  <c r="F81" i="35"/>
  <c r="L81" i="35" s="1"/>
  <c r="M81" i="35" s="1"/>
  <c r="T81" i="35"/>
  <c r="U81" i="35" s="1"/>
  <c r="Q79" i="35"/>
  <c r="R79" i="35" s="1"/>
  <c r="O79" i="35"/>
  <c r="BA81" i="34"/>
  <c r="AZ81" i="34"/>
  <c r="AY81" i="34"/>
  <c r="AP81" i="34" s="1"/>
  <c r="N81" i="34" s="1"/>
  <c r="AX81" i="34"/>
  <c r="AW81" i="34"/>
  <c r="AV81" i="34"/>
  <c r="AU81" i="34"/>
  <c r="AT81" i="34"/>
  <c r="AS81" i="34"/>
  <c r="BH79" i="34"/>
  <c r="BG79" i="34"/>
  <c r="BD79" i="34" s="1"/>
  <c r="P79" i="34" s="1"/>
  <c r="E80" i="34"/>
  <c r="H80" i="34" s="1"/>
  <c r="K80" i="34" s="1"/>
  <c r="I80" i="34"/>
  <c r="B82" i="34"/>
  <c r="BF81" i="34"/>
  <c r="BC81" i="34" s="1"/>
  <c r="AR81" i="34"/>
  <c r="AO81" i="34" s="1"/>
  <c r="G81" i="34"/>
  <c r="J81" i="34" s="1"/>
  <c r="F81" i="34"/>
  <c r="L81" i="34" s="1"/>
  <c r="M81" i="34" s="1"/>
  <c r="T81" i="34"/>
  <c r="U81" i="34" s="1"/>
  <c r="Q79" i="34"/>
  <c r="R79" i="34" s="1"/>
  <c r="O79" i="34"/>
  <c r="BA81" i="33"/>
  <c r="AZ81" i="33"/>
  <c r="AY81" i="33"/>
  <c r="AP81" i="33" s="1"/>
  <c r="N81" i="33" s="1"/>
  <c r="AX81" i="33"/>
  <c r="AW81" i="33"/>
  <c r="AV81" i="33"/>
  <c r="AU81" i="33"/>
  <c r="AT81" i="33"/>
  <c r="AS81" i="33"/>
  <c r="BH79" i="33"/>
  <c r="BG79" i="33"/>
  <c r="BD79" i="33" s="1"/>
  <c r="P79" i="33" s="1"/>
  <c r="E80" i="33"/>
  <c r="H80" i="33" s="1"/>
  <c r="K80" i="33" s="1"/>
  <c r="I80" i="33"/>
  <c r="B82" i="33"/>
  <c r="BF81" i="33"/>
  <c r="BC81" i="33" s="1"/>
  <c r="AR81" i="33"/>
  <c r="AO81" i="33" s="1"/>
  <c r="G81" i="33"/>
  <c r="J81" i="33" s="1"/>
  <c r="F81" i="33"/>
  <c r="L81" i="33" s="1"/>
  <c r="M81" i="33" s="1"/>
  <c r="T81" i="33"/>
  <c r="U81" i="33" s="1"/>
  <c r="Q79" i="33"/>
  <c r="R79" i="33" s="1"/>
  <c r="O79" i="33"/>
  <c r="BA81" i="32"/>
  <c r="AZ81" i="32"/>
  <c r="AY81" i="32"/>
  <c r="AP81" i="32" s="1"/>
  <c r="N81" i="32" s="1"/>
  <c r="AX81" i="32"/>
  <c r="AW81" i="32"/>
  <c r="AV81" i="32"/>
  <c r="AU81" i="32"/>
  <c r="AT81" i="32"/>
  <c r="AS81" i="32"/>
  <c r="BH79" i="32"/>
  <c r="BG79" i="32"/>
  <c r="BD79" i="32" s="1"/>
  <c r="P79" i="32" s="1"/>
  <c r="E80" i="32"/>
  <c r="H80" i="32" s="1"/>
  <c r="K80" i="32" s="1"/>
  <c r="I80" i="32"/>
  <c r="B82" i="32"/>
  <c r="BF81" i="32"/>
  <c r="BC81" i="32" s="1"/>
  <c r="AR81" i="32"/>
  <c r="AO81" i="32" s="1"/>
  <c r="G81" i="32"/>
  <c r="J81" i="32" s="1"/>
  <c r="F81" i="32"/>
  <c r="L81" i="32" s="1"/>
  <c r="M81" i="32" s="1"/>
  <c r="T81" i="32"/>
  <c r="U81" i="32" s="1"/>
  <c r="Q79" i="32"/>
  <c r="R79" i="32" s="1"/>
  <c r="O79" i="32"/>
  <c r="BA82" i="37" l="1"/>
  <c r="AZ82" i="37"/>
  <c r="AY82" i="37"/>
  <c r="AP82" i="37" s="1"/>
  <c r="N82" i="37" s="1"/>
  <c r="AX82" i="37"/>
  <c r="AW82" i="37"/>
  <c r="AV82" i="37"/>
  <c r="AU82" i="37"/>
  <c r="AT82" i="37"/>
  <c r="AS82" i="37"/>
  <c r="BH80" i="37"/>
  <c r="BG80" i="37"/>
  <c r="BD80" i="37" s="1"/>
  <c r="P80" i="37" s="1"/>
  <c r="E81" i="37"/>
  <c r="H81" i="37" s="1"/>
  <c r="K81" i="37" s="1"/>
  <c r="I81" i="37"/>
  <c r="B83" i="37"/>
  <c r="BF82" i="37"/>
  <c r="BC82" i="37" s="1"/>
  <c r="AR82" i="37"/>
  <c r="AO82" i="37" s="1"/>
  <c r="G82" i="37"/>
  <c r="J82" i="37" s="1"/>
  <c r="F82" i="37"/>
  <c r="L82" i="37" s="1"/>
  <c r="M82" i="37" s="1"/>
  <c r="T82" i="37"/>
  <c r="U82" i="37" s="1"/>
  <c r="Q80" i="37"/>
  <c r="R80" i="37" s="1"/>
  <c r="O80" i="37"/>
  <c r="BA82" i="36"/>
  <c r="AZ82" i="36"/>
  <c r="AY82" i="36"/>
  <c r="AP82" i="36" s="1"/>
  <c r="N82" i="36" s="1"/>
  <c r="AX82" i="36"/>
  <c r="AW82" i="36"/>
  <c r="AV82" i="36"/>
  <c r="AU82" i="36"/>
  <c r="AT82" i="36"/>
  <c r="AS82" i="36"/>
  <c r="BH80" i="36"/>
  <c r="BG80" i="36"/>
  <c r="BD80" i="36" s="1"/>
  <c r="P80" i="36" s="1"/>
  <c r="E81" i="36"/>
  <c r="H81" i="36" s="1"/>
  <c r="K81" i="36" s="1"/>
  <c r="I81" i="36"/>
  <c r="B83" i="36"/>
  <c r="BF82" i="36"/>
  <c r="BC82" i="36" s="1"/>
  <c r="AR82" i="36"/>
  <c r="AO82" i="36" s="1"/>
  <c r="G82" i="36"/>
  <c r="J82" i="36" s="1"/>
  <c r="F82" i="36"/>
  <c r="L82" i="36" s="1"/>
  <c r="M82" i="36" s="1"/>
  <c r="T82" i="36"/>
  <c r="U82" i="36" s="1"/>
  <c r="Q80" i="36"/>
  <c r="R80" i="36" s="1"/>
  <c r="O80" i="36"/>
  <c r="BA82" i="35"/>
  <c r="AZ82" i="35"/>
  <c r="AY82" i="35"/>
  <c r="AP82" i="35" s="1"/>
  <c r="N82" i="35" s="1"/>
  <c r="AX82" i="35"/>
  <c r="AW82" i="35"/>
  <c r="AV82" i="35"/>
  <c r="AU82" i="35"/>
  <c r="AT82" i="35"/>
  <c r="AS82" i="35"/>
  <c r="BH80" i="35"/>
  <c r="BG80" i="35"/>
  <c r="BD80" i="35" s="1"/>
  <c r="P80" i="35" s="1"/>
  <c r="E81" i="35"/>
  <c r="H81" i="35" s="1"/>
  <c r="K81" i="35" s="1"/>
  <c r="I81" i="35"/>
  <c r="B83" i="35"/>
  <c r="BF82" i="35"/>
  <c r="BC82" i="35" s="1"/>
  <c r="AR82" i="35"/>
  <c r="AO82" i="35" s="1"/>
  <c r="G82" i="35"/>
  <c r="J82" i="35" s="1"/>
  <c r="F82" i="35"/>
  <c r="L82" i="35" s="1"/>
  <c r="M82" i="35" s="1"/>
  <c r="T82" i="35"/>
  <c r="U82" i="35" s="1"/>
  <c r="Q80" i="35"/>
  <c r="R80" i="35" s="1"/>
  <c r="O80" i="35"/>
  <c r="BA82" i="34"/>
  <c r="AZ82" i="34"/>
  <c r="AY82" i="34"/>
  <c r="AP82" i="34" s="1"/>
  <c r="N82" i="34" s="1"/>
  <c r="AX82" i="34"/>
  <c r="AW82" i="34"/>
  <c r="AV82" i="34"/>
  <c r="AU82" i="34"/>
  <c r="AT82" i="34"/>
  <c r="AS82" i="34"/>
  <c r="BH80" i="34"/>
  <c r="BG80" i="34"/>
  <c r="BD80" i="34" s="1"/>
  <c r="P80" i="34" s="1"/>
  <c r="E81" i="34"/>
  <c r="H81" i="34" s="1"/>
  <c r="K81" i="34" s="1"/>
  <c r="I81" i="34"/>
  <c r="B83" i="34"/>
  <c r="BF82" i="34"/>
  <c r="BC82" i="34" s="1"/>
  <c r="AR82" i="34"/>
  <c r="AO82" i="34" s="1"/>
  <c r="G82" i="34"/>
  <c r="J82" i="34" s="1"/>
  <c r="F82" i="34"/>
  <c r="L82" i="34" s="1"/>
  <c r="M82" i="34" s="1"/>
  <c r="T82" i="34"/>
  <c r="U82" i="34" s="1"/>
  <c r="Q80" i="34"/>
  <c r="R80" i="34" s="1"/>
  <c r="O80" i="34"/>
  <c r="BA82" i="33"/>
  <c r="AZ82" i="33"/>
  <c r="AY82" i="33"/>
  <c r="AP82" i="33" s="1"/>
  <c r="N82" i="33" s="1"/>
  <c r="AX82" i="33"/>
  <c r="AW82" i="33"/>
  <c r="AV82" i="33"/>
  <c r="AU82" i="33"/>
  <c r="AT82" i="33"/>
  <c r="AS82" i="33"/>
  <c r="BH80" i="33"/>
  <c r="BG80" i="33"/>
  <c r="BD80" i="33" s="1"/>
  <c r="P80" i="33" s="1"/>
  <c r="E81" i="33"/>
  <c r="H81" i="33" s="1"/>
  <c r="K81" i="33" s="1"/>
  <c r="I81" i="33"/>
  <c r="B83" i="33"/>
  <c r="BF82" i="33"/>
  <c r="BC82" i="33" s="1"/>
  <c r="AR82" i="33"/>
  <c r="AO82" i="33" s="1"/>
  <c r="G82" i="33"/>
  <c r="J82" i="33" s="1"/>
  <c r="F82" i="33"/>
  <c r="L82" i="33" s="1"/>
  <c r="M82" i="33" s="1"/>
  <c r="T82" i="33"/>
  <c r="U82" i="33" s="1"/>
  <c r="Q80" i="33"/>
  <c r="R80" i="33" s="1"/>
  <c r="O80" i="33"/>
  <c r="BA82" i="32"/>
  <c r="AZ82" i="32"/>
  <c r="AY82" i="32"/>
  <c r="AP82" i="32" s="1"/>
  <c r="N82" i="32" s="1"/>
  <c r="AX82" i="32"/>
  <c r="AW82" i="32"/>
  <c r="AV82" i="32"/>
  <c r="AU82" i="32"/>
  <c r="AT82" i="32"/>
  <c r="AS82" i="32"/>
  <c r="BH80" i="32"/>
  <c r="BG80" i="32"/>
  <c r="BD80" i="32" s="1"/>
  <c r="P80" i="32" s="1"/>
  <c r="E81" i="32"/>
  <c r="H81" i="32" s="1"/>
  <c r="K81" i="32" s="1"/>
  <c r="I81" i="32"/>
  <c r="B83" i="32"/>
  <c r="BF82" i="32"/>
  <c r="BC82" i="32" s="1"/>
  <c r="AR82" i="32"/>
  <c r="AO82" i="32" s="1"/>
  <c r="G82" i="32"/>
  <c r="J82" i="32" s="1"/>
  <c r="F82" i="32"/>
  <c r="L82" i="32" s="1"/>
  <c r="M82" i="32" s="1"/>
  <c r="T82" i="32"/>
  <c r="U82" i="32" s="1"/>
  <c r="Q80" i="32"/>
  <c r="R80" i="32" s="1"/>
  <c r="O80" i="32"/>
  <c r="BA83" i="37" l="1"/>
  <c r="AZ83" i="37"/>
  <c r="AY83" i="37"/>
  <c r="AP83" i="37" s="1"/>
  <c r="N83" i="37" s="1"/>
  <c r="AX83" i="37"/>
  <c r="AW83" i="37"/>
  <c r="AV83" i="37"/>
  <c r="AU83" i="37"/>
  <c r="AT83" i="37"/>
  <c r="AS83" i="37"/>
  <c r="BH81" i="37"/>
  <c r="BG81" i="37"/>
  <c r="BD81" i="37" s="1"/>
  <c r="P81" i="37" s="1"/>
  <c r="E82" i="37"/>
  <c r="H82" i="37" s="1"/>
  <c r="K82" i="37" s="1"/>
  <c r="I82" i="37"/>
  <c r="B84" i="37"/>
  <c r="BF83" i="37"/>
  <c r="BC83" i="37" s="1"/>
  <c r="AR83" i="37"/>
  <c r="AO83" i="37" s="1"/>
  <c r="G83" i="37"/>
  <c r="J83" i="37" s="1"/>
  <c r="F83" i="37"/>
  <c r="L83" i="37" s="1"/>
  <c r="M83" i="37" s="1"/>
  <c r="T83" i="37"/>
  <c r="U83" i="37" s="1"/>
  <c r="Q81" i="37"/>
  <c r="R81" i="37" s="1"/>
  <c r="O81" i="37"/>
  <c r="BA83" i="36"/>
  <c r="AZ83" i="36"/>
  <c r="AY83" i="36"/>
  <c r="AP83" i="36" s="1"/>
  <c r="N83" i="36" s="1"/>
  <c r="AX83" i="36"/>
  <c r="AW83" i="36"/>
  <c r="AV83" i="36"/>
  <c r="AU83" i="36"/>
  <c r="AT83" i="36"/>
  <c r="AS83" i="36"/>
  <c r="BH81" i="36"/>
  <c r="BG81" i="36"/>
  <c r="BD81" i="36" s="1"/>
  <c r="P81" i="36" s="1"/>
  <c r="E82" i="36"/>
  <c r="H82" i="36" s="1"/>
  <c r="K82" i="36" s="1"/>
  <c r="I82" i="36"/>
  <c r="B84" i="36"/>
  <c r="BF83" i="36"/>
  <c r="BC83" i="36" s="1"/>
  <c r="AR83" i="36"/>
  <c r="AO83" i="36" s="1"/>
  <c r="G83" i="36"/>
  <c r="J83" i="36" s="1"/>
  <c r="F83" i="36"/>
  <c r="L83" i="36" s="1"/>
  <c r="M83" i="36" s="1"/>
  <c r="T83" i="36"/>
  <c r="U83" i="36" s="1"/>
  <c r="Q81" i="36"/>
  <c r="R81" i="36" s="1"/>
  <c r="O81" i="36"/>
  <c r="BA83" i="35"/>
  <c r="AZ83" i="35"/>
  <c r="AY83" i="35"/>
  <c r="AP83" i="35" s="1"/>
  <c r="N83" i="35" s="1"/>
  <c r="AX83" i="35"/>
  <c r="AW83" i="35"/>
  <c r="AV83" i="35"/>
  <c r="AU83" i="35"/>
  <c r="AT83" i="35"/>
  <c r="AS83" i="35"/>
  <c r="BH81" i="35"/>
  <c r="BG81" i="35"/>
  <c r="BD81" i="35" s="1"/>
  <c r="P81" i="35" s="1"/>
  <c r="E82" i="35"/>
  <c r="H82" i="35" s="1"/>
  <c r="K82" i="35" s="1"/>
  <c r="I82" i="35"/>
  <c r="B84" i="35"/>
  <c r="BF83" i="35"/>
  <c r="BC83" i="35" s="1"/>
  <c r="AR83" i="35"/>
  <c r="AO83" i="35" s="1"/>
  <c r="G83" i="35"/>
  <c r="J83" i="35" s="1"/>
  <c r="F83" i="35"/>
  <c r="L83" i="35" s="1"/>
  <c r="M83" i="35" s="1"/>
  <c r="T83" i="35"/>
  <c r="U83" i="35" s="1"/>
  <c r="Q81" i="35"/>
  <c r="R81" i="35" s="1"/>
  <c r="O81" i="35"/>
  <c r="BA83" i="34"/>
  <c r="AZ83" i="34"/>
  <c r="AY83" i="34"/>
  <c r="AP83" i="34" s="1"/>
  <c r="N83" i="34" s="1"/>
  <c r="AX83" i="34"/>
  <c r="AW83" i="34"/>
  <c r="AV83" i="34"/>
  <c r="AU83" i="34"/>
  <c r="AT83" i="34"/>
  <c r="AS83" i="34"/>
  <c r="BH81" i="34"/>
  <c r="BG81" i="34"/>
  <c r="BD81" i="34" s="1"/>
  <c r="P81" i="34" s="1"/>
  <c r="E82" i="34"/>
  <c r="H82" i="34" s="1"/>
  <c r="K82" i="34" s="1"/>
  <c r="I82" i="34"/>
  <c r="B84" i="34"/>
  <c r="BF83" i="34"/>
  <c r="BC83" i="34" s="1"/>
  <c r="AR83" i="34"/>
  <c r="AO83" i="34" s="1"/>
  <c r="G83" i="34"/>
  <c r="J83" i="34" s="1"/>
  <c r="F83" i="34"/>
  <c r="L83" i="34" s="1"/>
  <c r="M83" i="34" s="1"/>
  <c r="T83" i="34"/>
  <c r="U83" i="34" s="1"/>
  <c r="Q81" i="34"/>
  <c r="R81" i="34" s="1"/>
  <c r="O81" i="34"/>
  <c r="BA83" i="33"/>
  <c r="AZ83" i="33"/>
  <c r="AY83" i="33"/>
  <c r="AP83" i="33" s="1"/>
  <c r="N83" i="33" s="1"/>
  <c r="AX83" i="33"/>
  <c r="AW83" i="33"/>
  <c r="AV83" i="33"/>
  <c r="AU83" i="33"/>
  <c r="AT83" i="33"/>
  <c r="AS83" i="33"/>
  <c r="BH81" i="33"/>
  <c r="BG81" i="33"/>
  <c r="BD81" i="33" s="1"/>
  <c r="P81" i="33" s="1"/>
  <c r="E82" i="33"/>
  <c r="H82" i="33" s="1"/>
  <c r="K82" i="33" s="1"/>
  <c r="I82" i="33"/>
  <c r="B84" i="33"/>
  <c r="BF83" i="33"/>
  <c r="BC83" i="33" s="1"/>
  <c r="AR83" i="33"/>
  <c r="AO83" i="33" s="1"/>
  <c r="G83" i="33"/>
  <c r="J83" i="33" s="1"/>
  <c r="F83" i="33"/>
  <c r="L83" i="33" s="1"/>
  <c r="M83" i="33" s="1"/>
  <c r="T83" i="33"/>
  <c r="U83" i="33" s="1"/>
  <c r="Q81" i="33"/>
  <c r="R81" i="33" s="1"/>
  <c r="O81" i="33"/>
  <c r="BA83" i="32"/>
  <c r="AZ83" i="32"/>
  <c r="AY83" i="32"/>
  <c r="AP83" i="32" s="1"/>
  <c r="N83" i="32" s="1"/>
  <c r="AX83" i="32"/>
  <c r="AW83" i="32"/>
  <c r="AV83" i="32"/>
  <c r="AU83" i="32"/>
  <c r="AT83" i="32"/>
  <c r="AS83" i="32"/>
  <c r="BH81" i="32"/>
  <c r="BG81" i="32"/>
  <c r="BD81" i="32" s="1"/>
  <c r="P81" i="32" s="1"/>
  <c r="E82" i="32"/>
  <c r="H82" i="32" s="1"/>
  <c r="K82" i="32" s="1"/>
  <c r="I82" i="32"/>
  <c r="B84" i="32"/>
  <c r="BF83" i="32"/>
  <c r="BC83" i="32" s="1"/>
  <c r="AR83" i="32"/>
  <c r="AO83" i="32" s="1"/>
  <c r="G83" i="32"/>
  <c r="J83" i="32" s="1"/>
  <c r="F83" i="32"/>
  <c r="L83" i="32" s="1"/>
  <c r="M83" i="32" s="1"/>
  <c r="T83" i="32"/>
  <c r="U83" i="32" s="1"/>
  <c r="Q81" i="32"/>
  <c r="R81" i="32" s="1"/>
  <c r="O81" i="32"/>
  <c r="BA84" i="37" l="1"/>
  <c r="AZ84" i="37"/>
  <c r="AY84" i="37"/>
  <c r="AP84" i="37" s="1"/>
  <c r="N84" i="37" s="1"/>
  <c r="AX84" i="37"/>
  <c r="AW84" i="37"/>
  <c r="AV84" i="37"/>
  <c r="AU84" i="37"/>
  <c r="AT84" i="37"/>
  <c r="AS84" i="37"/>
  <c r="BH82" i="37"/>
  <c r="BG82" i="37"/>
  <c r="BD82" i="37" s="1"/>
  <c r="P82" i="37" s="1"/>
  <c r="E83" i="37"/>
  <c r="H83" i="37" s="1"/>
  <c r="K83" i="37" s="1"/>
  <c r="I83" i="37"/>
  <c r="B85" i="37"/>
  <c r="BF84" i="37"/>
  <c r="BC84" i="37" s="1"/>
  <c r="AR84" i="37"/>
  <c r="AO84" i="37" s="1"/>
  <c r="G84" i="37"/>
  <c r="J84" i="37" s="1"/>
  <c r="F84" i="37"/>
  <c r="L84" i="37" s="1"/>
  <c r="M84" i="37" s="1"/>
  <c r="T84" i="37"/>
  <c r="U84" i="37" s="1"/>
  <c r="Q82" i="37"/>
  <c r="R82" i="37" s="1"/>
  <c r="O82" i="37"/>
  <c r="BA84" i="36"/>
  <c r="AZ84" i="36"/>
  <c r="AY84" i="36"/>
  <c r="AP84" i="36" s="1"/>
  <c r="N84" i="36" s="1"/>
  <c r="AX84" i="36"/>
  <c r="AW84" i="36"/>
  <c r="AV84" i="36"/>
  <c r="AU84" i="36"/>
  <c r="AT84" i="36"/>
  <c r="AS84" i="36"/>
  <c r="BH82" i="36"/>
  <c r="BG82" i="36"/>
  <c r="BD82" i="36" s="1"/>
  <c r="P82" i="36" s="1"/>
  <c r="E83" i="36"/>
  <c r="H83" i="36" s="1"/>
  <c r="K83" i="36" s="1"/>
  <c r="I83" i="36"/>
  <c r="B85" i="36"/>
  <c r="BF84" i="36"/>
  <c r="BC84" i="36" s="1"/>
  <c r="AR84" i="36"/>
  <c r="AO84" i="36" s="1"/>
  <c r="G84" i="36"/>
  <c r="J84" i="36" s="1"/>
  <c r="F84" i="36"/>
  <c r="L84" i="36" s="1"/>
  <c r="M84" i="36" s="1"/>
  <c r="T84" i="36"/>
  <c r="U84" i="36" s="1"/>
  <c r="Q82" i="36"/>
  <c r="R82" i="36" s="1"/>
  <c r="O82" i="36"/>
  <c r="BA84" i="35"/>
  <c r="AZ84" i="35"/>
  <c r="AY84" i="35"/>
  <c r="AP84" i="35" s="1"/>
  <c r="N84" i="35" s="1"/>
  <c r="AX84" i="35"/>
  <c r="AW84" i="35"/>
  <c r="AV84" i="35"/>
  <c r="AU84" i="35"/>
  <c r="AT84" i="35"/>
  <c r="AS84" i="35"/>
  <c r="BH82" i="35"/>
  <c r="BG82" i="35"/>
  <c r="BD82" i="35" s="1"/>
  <c r="P82" i="35" s="1"/>
  <c r="E83" i="35"/>
  <c r="H83" i="35" s="1"/>
  <c r="K83" i="35" s="1"/>
  <c r="I83" i="35"/>
  <c r="B85" i="35"/>
  <c r="BF84" i="35"/>
  <c r="BC84" i="35" s="1"/>
  <c r="AR84" i="35"/>
  <c r="AO84" i="35" s="1"/>
  <c r="G84" i="35"/>
  <c r="J84" i="35" s="1"/>
  <c r="F84" i="35"/>
  <c r="L84" i="35" s="1"/>
  <c r="M84" i="35" s="1"/>
  <c r="T84" i="35"/>
  <c r="U84" i="35" s="1"/>
  <c r="Q82" i="35"/>
  <c r="R82" i="35" s="1"/>
  <c r="O82" i="35"/>
  <c r="BA84" i="34"/>
  <c r="AZ84" i="34"/>
  <c r="AY84" i="34"/>
  <c r="AP84" i="34" s="1"/>
  <c r="N84" i="34" s="1"/>
  <c r="AX84" i="34"/>
  <c r="AW84" i="34"/>
  <c r="AV84" i="34"/>
  <c r="AU84" i="34"/>
  <c r="AT84" i="34"/>
  <c r="AS84" i="34"/>
  <c r="BH82" i="34"/>
  <c r="BG82" i="34"/>
  <c r="BD82" i="34" s="1"/>
  <c r="P82" i="34" s="1"/>
  <c r="E83" i="34"/>
  <c r="H83" i="34" s="1"/>
  <c r="K83" i="34" s="1"/>
  <c r="I83" i="34"/>
  <c r="B85" i="34"/>
  <c r="BF84" i="34"/>
  <c r="BC84" i="34" s="1"/>
  <c r="AR84" i="34"/>
  <c r="AO84" i="34" s="1"/>
  <c r="G84" i="34"/>
  <c r="J84" i="34" s="1"/>
  <c r="F84" i="34"/>
  <c r="L84" i="34" s="1"/>
  <c r="M84" i="34" s="1"/>
  <c r="T84" i="34"/>
  <c r="U84" i="34" s="1"/>
  <c r="Q82" i="34"/>
  <c r="R82" i="34" s="1"/>
  <c r="O82" i="34"/>
  <c r="BA84" i="33"/>
  <c r="AZ84" i="33"/>
  <c r="AY84" i="33"/>
  <c r="AP84" i="33" s="1"/>
  <c r="N84" i="33" s="1"/>
  <c r="AX84" i="33"/>
  <c r="AW84" i="33"/>
  <c r="AV84" i="33"/>
  <c r="AU84" i="33"/>
  <c r="AT84" i="33"/>
  <c r="AS84" i="33"/>
  <c r="BH82" i="33"/>
  <c r="BG82" i="33"/>
  <c r="BD82" i="33" s="1"/>
  <c r="P82" i="33" s="1"/>
  <c r="E83" i="33"/>
  <c r="H83" i="33" s="1"/>
  <c r="K83" i="33" s="1"/>
  <c r="I83" i="33"/>
  <c r="B85" i="33"/>
  <c r="BF84" i="33"/>
  <c r="BC84" i="33" s="1"/>
  <c r="AR84" i="33"/>
  <c r="AO84" i="33" s="1"/>
  <c r="G84" i="33"/>
  <c r="J84" i="33" s="1"/>
  <c r="F84" i="33"/>
  <c r="L84" i="33" s="1"/>
  <c r="M84" i="33" s="1"/>
  <c r="T84" i="33"/>
  <c r="U84" i="33" s="1"/>
  <c r="Q82" i="33"/>
  <c r="R82" i="33" s="1"/>
  <c r="O82" i="33"/>
  <c r="BA84" i="32"/>
  <c r="AZ84" i="32"/>
  <c r="AY84" i="32"/>
  <c r="AP84" i="32" s="1"/>
  <c r="N84" i="32" s="1"/>
  <c r="AX84" i="32"/>
  <c r="AW84" i="32"/>
  <c r="AV84" i="32"/>
  <c r="AU84" i="32"/>
  <c r="AT84" i="32"/>
  <c r="AS84" i="32"/>
  <c r="BH82" i="32"/>
  <c r="BG82" i="32"/>
  <c r="BD82" i="32" s="1"/>
  <c r="P82" i="32" s="1"/>
  <c r="E83" i="32"/>
  <c r="H83" i="32" s="1"/>
  <c r="K83" i="32" s="1"/>
  <c r="I83" i="32"/>
  <c r="B85" i="32"/>
  <c r="BF84" i="32"/>
  <c r="BC84" i="32" s="1"/>
  <c r="AR84" i="32"/>
  <c r="AO84" i="32" s="1"/>
  <c r="G84" i="32"/>
  <c r="J84" i="32" s="1"/>
  <c r="F84" i="32"/>
  <c r="L84" i="32" s="1"/>
  <c r="M84" i="32" s="1"/>
  <c r="T84" i="32"/>
  <c r="U84" i="32" s="1"/>
  <c r="Q82" i="32"/>
  <c r="R82" i="32" s="1"/>
  <c r="O82" i="32"/>
  <c r="BA85" i="37" l="1"/>
  <c r="AZ85" i="37"/>
  <c r="AY85" i="37"/>
  <c r="AP85" i="37" s="1"/>
  <c r="N85" i="37" s="1"/>
  <c r="AX85" i="37"/>
  <c r="AW85" i="37"/>
  <c r="AV85" i="37"/>
  <c r="AU85" i="37"/>
  <c r="AT85" i="37"/>
  <c r="AS85" i="37"/>
  <c r="BH83" i="37"/>
  <c r="BG83" i="37"/>
  <c r="BD83" i="37" s="1"/>
  <c r="P83" i="37" s="1"/>
  <c r="E84" i="37"/>
  <c r="H84" i="37" s="1"/>
  <c r="K84" i="37" s="1"/>
  <c r="I84" i="37"/>
  <c r="B86" i="37"/>
  <c r="BF85" i="37"/>
  <c r="BC85" i="37" s="1"/>
  <c r="AR85" i="37"/>
  <c r="AO85" i="37" s="1"/>
  <c r="G85" i="37"/>
  <c r="J85" i="37" s="1"/>
  <c r="F85" i="37"/>
  <c r="L85" i="37" s="1"/>
  <c r="M85" i="37" s="1"/>
  <c r="T85" i="37"/>
  <c r="U85" i="37" s="1"/>
  <c r="Q83" i="37"/>
  <c r="R83" i="37" s="1"/>
  <c r="O83" i="37"/>
  <c r="BA85" i="36"/>
  <c r="AZ85" i="36"/>
  <c r="AY85" i="36"/>
  <c r="AP85" i="36" s="1"/>
  <c r="N85" i="36" s="1"/>
  <c r="AX85" i="36"/>
  <c r="AW85" i="36"/>
  <c r="AV85" i="36"/>
  <c r="AU85" i="36"/>
  <c r="AT85" i="36"/>
  <c r="AS85" i="36"/>
  <c r="BH83" i="36"/>
  <c r="BG83" i="36"/>
  <c r="BD83" i="36" s="1"/>
  <c r="P83" i="36" s="1"/>
  <c r="E84" i="36"/>
  <c r="H84" i="36" s="1"/>
  <c r="K84" i="36" s="1"/>
  <c r="I84" i="36"/>
  <c r="B86" i="36"/>
  <c r="BF85" i="36"/>
  <c r="BC85" i="36" s="1"/>
  <c r="AR85" i="36"/>
  <c r="AO85" i="36" s="1"/>
  <c r="G85" i="36"/>
  <c r="J85" i="36" s="1"/>
  <c r="F85" i="36"/>
  <c r="L85" i="36" s="1"/>
  <c r="M85" i="36" s="1"/>
  <c r="T85" i="36"/>
  <c r="U85" i="36" s="1"/>
  <c r="Q83" i="36"/>
  <c r="R83" i="36" s="1"/>
  <c r="O83" i="36"/>
  <c r="BA85" i="35"/>
  <c r="AZ85" i="35"/>
  <c r="AY85" i="35"/>
  <c r="AP85" i="35" s="1"/>
  <c r="N85" i="35" s="1"/>
  <c r="AX85" i="35"/>
  <c r="AW85" i="35"/>
  <c r="AV85" i="35"/>
  <c r="AU85" i="35"/>
  <c r="AT85" i="35"/>
  <c r="AS85" i="35"/>
  <c r="BH83" i="35"/>
  <c r="BG83" i="35"/>
  <c r="BD83" i="35" s="1"/>
  <c r="P83" i="35" s="1"/>
  <c r="E84" i="35"/>
  <c r="H84" i="35" s="1"/>
  <c r="K84" i="35" s="1"/>
  <c r="I84" i="35"/>
  <c r="B86" i="35"/>
  <c r="BF85" i="35"/>
  <c r="BC85" i="35" s="1"/>
  <c r="AR85" i="35"/>
  <c r="AO85" i="35" s="1"/>
  <c r="G85" i="35"/>
  <c r="J85" i="35" s="1"/>
  <c r="F85" i="35"/>
  <c r="L85" i="35" s="1"/>
  <c r="M85" i="35" s="1"/>
  <c r="T85" i="35"/>
  <c r="U85" i="35" s="1"/>
  <c r="Q83" i="35"/>
  <c r="R83" i="35" s="1"/>
  <c r="O83" i="35"/>
  <c r="BA85" i="34"/>
  <c r="AZ85" i="34"/>
  <c r="AY85" i="34"/>
  <c r="AP85" i="34" s="1"/>
  <c r="N85" i="34" s="1"/>
  <c r="AX85" i="34"/>
  <c r="AW85" i="34"/>
  <c r="AV85" i="34"/>
  <c r="AU85" i="34"/>
  <c r="AT85" i="34"/>
  <c r="AS85" i="34"/>
  <c r="BH83" i="34"/>
  <c r="BG83" i="34"/>
  <c r="BD83" i="34" s="1"/>
  <c r="P83" i="34" s="1"/>
  <c r="E84" i="34"/>
  <c r="H84" i="34" s="1"/>
  <c r="K84" i="34" s="1"/>
  <c r="I84" i="34"/>
  <c r="B86" i="34"/>
  <c r="BF85" i="34"/>
  <c r="BC85" i="34" s="1"/>
  <c r="AR85" i="34"/>
  <c r="AO85" i="34" s="1"/>
  <c r="G85" i="34"/>
  <c r="J85" i="34" s="1"/>
  <c r="F85" i="34"/>
  <c r="L85" i="34" s="1"/>
  <c r="M85" i="34" s="1"/>
  <c r="T85" i="34"/>
  <c r="U85" i="34" s="1"/>
  <c r="Q83" i="34"/>
  <c r="R83" i="34" s="1"/>
  <c r="O83" i="34"/>
  <c r="BA85" i="33"/>
  <c r="AZ85" i="33"/>
  <c r="AY85" i="33"/>
  <c r="AP85" i="33" s="1"/>
  <c r="N85" i="33" s="1"/>
  <c r="AX85" i="33"/>
  <c r="AW85" i="33"/>
  <c r="AV85" i="33"/>
  <c r="AU85" i="33"/>
  <c r="AT85" i="33"/>
  <c r="AS85" i="33"/>
  <c r="BH83" i="33"/>
  <c r="BG83" i="33"/>
  <c r="BD83" i="33" s="1"/>
  <c r="P83" i="33" s="1"/>
  <c r="E84" i="33"/>
  <c r="H84" i="33" s="1"/>
  <c r="K84" i="33" s="1"/>
  <c r="I84" i="33"/>
  <c r="B86" i="33"/>
  <c r="BF85" i="33"/>
  <c r="BC85" i="33" s="1"/>
  <c r="AR85" i="33"/>
  <c r="AO85" i="33" s="1"/>
  <c r="G85" i="33"/>
  <c r="J85" i="33" s="1"/>
  <c r="F85" i="33"/>
  <c r="L85" i="33" s="1"/>
  <c r="M85" i="33" s="1"/>
  <c r="T85" i="33"/>
  <c r="U85" i="33" s="1"/>
  <c r="Q83" i="33"/>
  <c r="R83" i="33" s="1"/>
  <c r="O83" i="33"/>
  <c r="BA85" i="32"/>
  <c r="AZ85" i="32"/>
  <c r="AY85" i="32"/>
  <c r="AP85" i="32" s="1"/>
  <c r="N85" i="32" s="1"/>
  <c r="AX85" i="32"/>
  <c r="AW85" i="32"/>
  <c r="AV85" i="32"/>
  <c r="AU85" i="32"/>
  <c r="AT85" i="32"/>
  <c r="AS85" i="32"/>
  <c r="BH83" i="32"/>
  <c r="BG83" i="32"/>
  <c r="BD83" i="32" s="1"/>
  <c r="P83" i="32" s="1"/>
  <c r="E84" i="32"/>
  <c r="H84" i="32" s="1"/>
  <c r="K84" i="32" s="1"/>
  <c r="I84" i="32"/>
  <c r="B86" i="32"/>
  <c r="BF85" i="32"/>
  <c r="BC85" i="32" s="1"/>
  <c r="AR85" i="32"/>
  <c r="AO85" i="32" s="1"/>
  <c r="G85" i="32"/>
  <c r="J85" i="32" s="1"/>
  <c r="F85" i="32"/>
  <c r="L85" i="32" s="1"/>
  <c r="M85" i="32" s="1"/>
  <c r="T85" i="32"/>
  <c r="U85" i="32" s="1"/>
  <c r="Q83" i="32"/>
  <c r="R83" i="32" s="1"/>
  <c r="O83" i="32"/>
  <c r="BA86" i="37" l="1"/>
  <c r="AZ86" i="37"/>
  <c r="AY86" i="37"/>
  <c r="AP86" i="37" s="1"/>
  <c r="N86" i="37" s="1"/>
  <c r="AX86" i="37"/>
  <c r="AW86" i="37"/>
  <c r="AV86" i="37"/>
  <c r="AU86" i="37"/>
  <c r="AT86" i="37"/>
  <c r="AS86" i="37"/>
  <c r="BH84" i="37"/>
  <c r="BG84" i="37"/>
  <c r="BD84" i="37" s="1"/>
  <c r="P84" i="37" s="1"/>
  <c r="E85" i="37"/>
  <c r="H85" i="37" s="1"/>
  <c r="K85" i="37" s="1"/>
  <c r="I85" i="37"/>
  <c r="B87" i="37"/>
  <c r="BF86" i="37"/>
  <c r="BC86" i="37" s="1"/>
  <c r="AR86" i="37"/>
  <c r="AO86" i="37" s="1"/>
  <c r="G86" i="37"/>
  <c r="J86" i="37" s="1"/>
  <c r="F86" i="37"/>
  <c r="L86" i="37" s="1"/>
  <c r="M86" i="37" s="1"/>
  <c r="T86" i="37"/>
  <c r="U86" i="37" s="1"/>
  <c r="Q84" i="37"/>
  <c r="R84" i="37" s="1"/>
  <c r="O84" i="37"/>
  <c r="BA86" i="36"/>
  <c r="AZ86" i="36"/>
  <c r="AY86" i="36"/>
  <c r="AP86" i="36" s="1"/>
  <c r="N86" i="36" s="1"/>
  <c r="AX86" i="36"/>
  <c r="AW86" i="36"/>
  <c r="AV86" i="36"/>
  <c r="AU86" i="36"/>
  <c r="AT86" i="36"/>
  <c r="AS86" i="36"/>
  <c r="BH84" i="36"/>
  <c r="BG84" i="36"/>
  <c r="BD84" i="36" s="1"/>
  <c r="P84" i="36" s="1"/>
  <c r="E85" i="36"/>
  <c r="H85" i="36" s="1"/>
  <c r="K85" i="36" s="1"/>
  <c r="I85" i="36"/>
  <c r="B87" i="36"/>
  <c r="BF86" i="36"/>
  <c r="BC86" i="36" s="1"/>
  <c r="AR86" i="36"/>
  <c r="AO86" i="36" s="1"/>
  <c r="G86" i="36"/>
  <c r="J86" i="36" s="1"/>
  <c r="F86" i="36"/>
  <c r="L86" i="36" s="1"/>
  <c r="M86" i="36" s="1"/>
  <c r="T86" i="36"/>
  <c r="U86" i="36" s="1"/>
  <c r="Q84" i="36"/>
  <c r="R84" i="36" s="1"/>
  <c r="O84" i="36"/>
  <c r="BA86" i="35"/>
  <c r="AZ86" i="35"/>
  <c r="AY86" i="35"/>
  <c r="AP86" i="35" s="1"/>
  <c r="N86" i="35" s="1"/>
  <c r="AX86" i="35"/>
  <c r="AW86" i="35"/>
  <c r="AV86" i="35"/>
  <c r="AU86" i="35"/>
  <c r="AT86" i="35"/>
  <c r="AS86" i="35"/>
  <c r="BH84" i="35"/>
  <c r="BG84" i="35"/>
  <c r="BD84" i="35" s="1"/>
  <c r="P84" i="35" s="1"/>
  <c r="E85" i="35"/>
  <c r="H85" i="35" s="1"/>
  <c r="K85" i="35" s="1"/>
  <c r="I85" i="35"/>
  <c r="B87" i="35"/>
  <c r="BF86" i="35"/>
  <c r="BC86" i="35" s="1"/>
  <c r="AR86" i="35"/>
  <c r="AO86" i="35" s="1"/>
  <c r="G86" i="35"/>
  <c r="J86" i="35" s="1"/>
  <c r="F86" i="35"/>
  <c r="L86" i="35" s="1"/>
  <c r="M86" i="35" s="1"/>
  <c r="T86" i="35"/>
  <c r="U86" i="35" s="1"/>
  <c r="Q84" i="35"/>
  <c r="R84" i="35" s="1"/>
  <c r="O84" i="35"/>
  <c r="BA86" i="34"/>
  <c r="AZ86" i="34"/>
  <c r="AY86" i="34"/>
  <c r="AP86" i="34" s="1"/>
  <c r="N86" i="34" s="1"/>
  <c r="AX86" i="34"/>
  <c r="AW86" i="34"/>
  <c r="AV86" i="34"/>
  <c r="AU86" i="34"/>
  <c r="AT86" i="34"/>
  <c r="AS86" i="34"/>
  <c r="BH84" i="34"/>
  <c r="BG84" i="34"/>
  <c r="BD84" i="34" s="1"/>
  <c r="P84" i="34" s="1"/>
  <c r="E85" i="34"/>
  <c r="H85" i="34" s="1"/>
  <c r="K85" i="34" s="1"/>
  <c r="I85" i="34"/>
  <c r="B87" i="34"/>
  <c r="BF86" i="34"/>
  <c r="BC86" i="34" s="1"/>
  <c r="AR86" i="34"/>
  <c r="AO86" i="34" s="1"/>
  <c r="G86" i="34"/>
  <c r="J86" i="34" s="1"/>
  <c r="F86" i="34"/>
  <c r="L86" i="34" s="1"/>
  <c r="M86" i="34" s="1"/>
  <c r="T86" i="34"/>
  <c r="U86" i="34" s="1"/>
  <c r="Q84" i="34"/>
  <c r="R84" i="34" s="1"/>
  <c r="O84" i="34"/>
  <c r="BA86" i="33"/>
  <c r="AZ86" i="33"/>
  <c r="AY86" i="33"/>
  <c r="AP86" i="33" s="1"/>
  <c r="N86" i="33" s="1"/>
  <c r="AX86" i="33"/>
  <c r="AW86" i="33"/>
  <c r="AV86" i="33"/>
  <c r="AU86" i="33"/>
  <c r="AT86" i="33"/>
  <c r="AS86" i="33"/>
  <c r="BH84" i="33"/>
  <c r="BG84" i="33"/>
  <c r="BD84" i="33" s="1"/>
  <c r="P84" i="33" s="1"/>
  <c r="E85" i="33"/>
  <c r="H85" i="33" s="1"/>
  <c r="K85" i="33" s="1"/>
  <c r="I85" i="33"/>
  <c r="B87" i="33"/>
  <c r="BF86" i="33"/>
  <c r="BC86" i="33" s="1"/>
  <c r="AR86" i="33"/>
  <c r="AO86" i="33" s="1"/>
  <c r="G86" i="33"/>
  <c r="J86" i="33" s="1"/>
  <c r="F86" i="33"/>
  <c r="L86" i="33" s="1"/>
  <c r="M86" i="33" s="1"/>
  <c r="T86" i="33"/>
  <c r="U86" i="33" s="1"/>
  <c r="Q84" i="33"/>
  <c r="R84" i="33" s="1"/>
  <c r="O84" i="33"/>
  <c r="BA86" i="32"/>
  <c r="AZ86" i="32"/>
  <c r="AY86" i="32"/>
  <c r="AP86" i="32" s="1"/>
  <c r="N86" i="32" s="1"/>
  <c r="AX86" i="32"/>
  <c r="AW86" i="32"/>
  <c r="AV86" i="32"/>
  <c r="AU86" i="32"/>
  <c r="AT86" i="32"/>
  <c r="AS86" i="32"/>
  <c r="BH84" i="32"/>
  <c r="BG84" i="32"/>
  <c r="BD84" i="32" s="1"/>
  <c r="P84" i="32" s="1"/>
  <c r="E85" i="32"/>
  <c r="H85" i="32" s="1"/>
  <c r="K85" i="32" s="1"/>
  <c r="I85" i="32"/>
  <c r="B87" i="32"/>
  <c r="BF86" i="32"/>
  <c r="BC86" i="32" s="1"/>
  <c r="AR86" i="32"/>
  <c r="AO86" i="32" s="1"/>
  <c r="G86" i="32"/>
  <c r="J86" i="32" s="1"/>
  <c r="F86" i="32"/>
  <c r="L86" i="32" s="1"/>
  <c r="M86" i="32" s="1"/>
  <c r="T86" i="32"/>
  <c r="U86" i="32" s="1"/>
  <c r="Q84" i="32"/>
  <c r="R84" i="32" s="1"/>
  <c r="O84" i="32"/>
  <c r="BA87" i="37" l="1"/>
  <c r="AZ87" i="37"/>
  <c r="AY87" i="37"/>
  <c r="AP87" i="37" s="1"/>
  <c r="N87" i="37" s="1"/>
  <c r="AX87" i="37"/>
  <c r="AW87" i="37"/>
  <c r="AV87" i="37"/>
  <c r="AU87" i="37"/>
  <c r="AT87" i="37"/>
  <c r="AS87" i="37"/>
  <c r="BH85" i="37"/>
  <c r="BG85" i="37"/>
  <c r="BD85" i="37" s="1"/>
  <c r="P85" i="37" s="1"/>
  <c r="E86" i="37"/>
  <c r="H86" i="37" s="1"/>
  <c r="K86" i="37" s="1"/>
  <c r="I86" i="37"/>
  <c r="B88" i="37"/>
  <c r="BF87" i="37"/>
  <c r="BC87" i="37" s="1"/>
  <c r="AR87" i="37"/>
  <c r="AO87" i="37" s="1"/>
  <c r="G87" i="37"/>
  <c r="J87" i="37" s="1"/>
  <c r="F87" i="37"/>
  <c r="L87" i="37" s="1"/>
  <c r="M87" i="37" s="1"/>
  <c r="T87" i="37"/>
  <c r="U87" i="37" s="1"/>
  <c r="Q85" i="37"/>
  <c r="R85" i="37" s="1"/>
  <c r="O85" i="37"/>
  <c r="BA87" i="36"/>
  <c r="AZ87" i="36"/>
  <c r="AY87" i="36"/>
  <c r="AP87" i="36" s="1"/>
  <c r="N87" i="36" s="1"/>
  <c r="AX87" i="36"/>
  <c r="AW87" i="36"/>
  <c r="AV87" i="36"/>
  <c r="AU87" i="36"/>
  <c r="AT87" i="36"/>
  <c r="AS87" i="36"/>
  <c r="BH85" i="36"/>
  <c r="BG85" i="36"/>
  <c r="BD85" i="36" s="1"/>
  <c r="P85" i="36" s="1"/>
  <c r="E86" i="36"/>
  <c r="H86" i="36" s="1"/>
  <c r="K86" i="36" s="1"/>
  <c r="I86" i="36"/>
  <c r="B88" i="36"/>
  <c r="BF87" i="36"/>
  <c r="BC87" i="36" s="1"/>
  <c r="AR87" i="36"/>
  <c r="AO87" i="36" s="1"/>
  <c r="G87" i="36"/>
  <c r="J87" i="36" s="1"/>
  <c r="F87" i="36"/>
  <c r="L87" i="36" s="1"/>
  <c r="M87" i="36" s="1"/>
  <c r="T87" i="36"/>
  <c r="U87" i="36" s="1"/>
  <c r="Q85" i="36"/>
  <c r="R85" i="36" s="1"/>
  <c r="O85" i="36"/>
  <c r="BA87" i="35"/>
  <c r="AZ87" i="35"/>
  <c r="AY87" i="35"/>
  <c r="AP87" i="35" s="1"/>
  <c r="N87" i="35" s="1"/>
  <c r="AX87" i="35"/>
  <c r="AW87" i="35"/>
  <c r="AV87" i="35"/>
  <c r="AU87" i="35"/>
  <c r="AT87" i="35"/>
  <c r="AS87" i="35"/>
  <c r="BH85" i="35"/>
  <c r="BG85" i="35"/>
  <c r="BD85" i="35" s="1"/>
  <c r="P85" i="35" s="1"/>
  <c r="E86" i="35"/>
  <c r="H86" i="35" s="1"/>
  <c r="K86" i="35" s="1"/>
  <c r="I86" i="35"/>
  <c r="B88" i="35"/>
  <c r="BF87" i="35"/>
  <c r="BC87" i="35" s="1"/>
  <c r="AR87" i="35"/>
  <c r="AO87" i="35" s="1"/>
  <c r="G87" i="35"/>
  <c r="J87" i="35" s="1"/>
  <c r="F87" i="35"/>
  <c r="L87" i="35" s="1"/>
  <c r="M87" i="35" s="1"/>
  <c r="T87" i="35"/>
  <c r="U87" i="35" s="1"/>
  <c r="Q85" i="35"/>
  <c r="R85" i="35" s="1"/>
  <c r="O85" i="35"/>
  <c r="BA87" i="34"/>
  <c r="AZ87" i="34"/>
  <c r="AY87" i="34"/>
  <c r="AP87" i="34" s="1"/>
  <c r="N87" i="34" s="1"/>
  <c r="AX87" i="34"/>
  <c r="AW87" i="34"/>
  <c r="AV87" i="34"/>
  <c r="AU87" i="34"/>
  <c r="AT87" i="34"/>
  <c r="AS87" i="34"/>
  <c r="BH85" i="34"/>
  <c r="BG85" i="34"/>
  <c r="BD85" i="34" s="1"/>
  <c r="P85" i="34" s="1"/>
  <c r="E86" i="34"/>
  <c r="H86" i="34" s="1"/>
  <c r="K86" i="34" s="1"/>
  <c r="I86" i="34"/>
  <c r="B88" i="34"/>
  <c r="BF87" i="34"/>
  <c r="BC87" i="34" s="1"/>
  <c r="AR87" i="34"/>
  <c r="AO87" i="34" s="1"/>
  <c r="G87" i="34"/>
  <c r="J87" i="34" s="1"/>
  <c r="F87" i="34"/>
  <c r="L87" i="34" s="1"/>
  <c r="M87" i="34" s="1"/>
  <c r="T87" i="34"/>
  <c r="U87" i="34" s="1"/>
  <c r="Q85" i="34"/>
  <c r="R85" i="34" s="1"/>
  <c r="O85" i="34"/>
  <c r="BA87" i="33"/>
  <c r="AZ87" i="33"/>
  <c r="AY87" i="33"/>
  <c r="AP87" i="33" s="1"/>
  <c r="N87" i="33" s="1"/>
  <c r="AX87" i="33"/>
  <c r="AW87" i="33"/>
  <c r="AV87" i="33"/>
  <c r="AU87" i="33"/>
  <c r="AT87" i="33"/>
  <c r="AS87" i="33"/>
  <c r="BH85" i="33"/>
  <c r="BG85" i="33"/>
  <c r="BD85" i="33" s="1"/>
  <c r="P85" i="33" s="1"/>
  <c r="E86" i="33"/>
  <c r="H86" i="33" s="1"/>
  <c r="K86" i="33" s="1"/>
  <c r="I86" i="33"/>
  <c r="B88" i="33"/>
  <c r="BF87" i="33"/>
  <c r="BC87" i="33" s="1"/>
  <c r="AR87" i="33"/>
  <c r="AO87" i="33" s="1"/>
  <c r="G87" i="33"/>
  <c r="J87" i="33" s="1"/>
  <c r="F87" i="33"/>
  <c r="L87" i="33" s="1"/>
  <c r="M87" i="33" s="1"/>
  <c r="T87" i="33"/>
  <c r="U87" i="33" s="1"/>
  <c r="Q85" i="33"/>
  <c r="R85" i="33" s="1"/>
  <c r="O85" i="33"/>
  <c r="BA87" i="32"/>
  <c r="AZ87" i="32"/>
  <c r="AY87" i="32"/>
  <c r="AP87" i="32" s="1"/>
  <c r="N87" i="32" s="1"/>
  <c r="AX87" i="32"/>
  <c r="AW87" i="32"/>
  <c r="AV87" i="32"/>
  <c r="AU87" i="32"/>
  <c r="AT87" i="32"/>
  <c r="AS87" i="32"/>
  <c r="BH85" i="32"/>
  <c r="BG85" i="32"/>
  <c r="BD85" i="32" s="1"/>
  <c r="P85" i="32" s="1"/>
  <c r="E86" i="32"/>
  <c r="H86" i="32" s="1"/>
  <c r="K86" i="32" s="1"/>
  <c r="I86" i="32"/>
  <c r="B88" i="32"/>
  <c r="BF87" i="32"/>
  <c r="BC87" i="32" s="1"/>
  <c r="AR87" i="32"/>
  <c r="AO87" i="32" s="1"/>
  <c r="G87" i="32"/>
  <c r="J87" i="32" s="1"/>
  <c r="F87" i="32"/>
  <c r="L87" i="32" s="1"/>
  <c r="M87" i="32" s="1"/>
  <c r="T87" i="32"/>
  <c r="U87" i="32" s="1"/>
  <c r="Q85" i="32"/>
  <c r="R85" i="32" s="1"/>
  <c r="O85" i="32"/>
  <c r="BA88" i="37" l="1"/>
  <c r="AZ88" i="37"/>
  <c r="AY88" i="37"/>
  <c r="AP88" i="37" s="1"/>
  <c r="N88" i="37" s="1"/>
  <c r="AX88" i="37"/>
  <c r="AW88" i="37"/>
  <c r="AV88" i="37"/>
  <c r="AU88" i="37"/>
  <c r="AT88" i="37"/>
  <c r="AS88" i="37"/>
  <c r="BH86" i="37"/>
  <c r="BG86" i="37"/>
  <c r="BD86" i="37" s="1"/>
  <c r="P86" i="37" s="1"/>
  <c r="E87" i="37"/>
  <c r="H87" i="37" s="1"/>
  <c r="K87" i="37" s="1"/>
  <c r="I87" i="37"/>
  <c r="B89" i="37"/>
  <c r="BF88" i="37"/>
  <c r="BC88" i="37" s="1"/>
  <c r="AR88" i="37"/>
  <c r="AO88" i="37" s="1"/>
  <c r="G88" i="37"/>
  <c r="J88" i="37" s="1"/>
  <c r="F88" i="37"/>
  <c r="L88" i="37" s="1"/>
  <c r="M88" i="37" s="1"/>
  <c r="T88" i="37"/>
  <c r="U88" i="37" s="1"/>
  <c r="Q86" i="37"/>
  <c r="R86" i="37" s="1"/>
  <c r="O86" i="37"/>
  <c r="BA88" i="36"/>
  <c r="AZ88" i="36"/>
  <c r="AY88" i="36"/>
  <c r="AP88" i="36" s="1"/>
  <c r="N88" i="36" s="1"/>
  <c r="AX88" i="36"/>
  <c r="AW88" i="36"/>
  <c r="AV88" i="36"/>
  <c r="AU88" i="36"/>
  <c r="AT88" i="36"/>
  <c r="AS88" i="36"/>
  <c r="BH86" i="36"/>
  <c r="BG86" i="36"/>
  <c r="BD86" i="36" s="1"/>
  <c r="P86" i="36" s="1"/>
  <c r="E87" i="36"/>
  <c r="H87" i="36" s="1"/>
  <c r="K87" i="36" s="1"/>
  <c r="I87" i="36"/>
  <c r="B89" i="36"/>
  <c r="BF88" i="36"/>
  <c r="BC88" i="36" s="1"/>
  <c r="AR88" i="36"/>
  <c r="AO88" i="36" s="1"/>
  <c r="G88" i="36"/>
  <c r="J88" i="36" s="1"/>
  <c r="F88" i="36"/>
  <c r="L88" i="36" s="1"/>
  <c r="M88" i="36" s="1"/>
  <c r="T88" i="36"/>
  <c r="U88" i="36" s="1"/>
  <c r="Q86" i="36"/>
  <c r="R86" i="36" s="1"/>
  <c r="O86" i="36"/>
  <c r="BA88" i="35"/>
  <c r="AZ88" i="35"/>
  <c r="AY88" i="35"/>
  <c r="AP88" i="35" s="1"/>
  <c r="N88" i="35" s="1"/>
  <c r="AX88" i="35"/>
  <c r="AW88" i="35"/>
  <c r="AV88" i="35"/>
  <c r="AU88" i="35"/>
  <c r="AT88" i="35"/>
  <c r="AS88" i="35"/>
  <c r="BH86" i="35"/>
  <c r="BG86" i="35"/>
  <c r="BD86" i="35" s="1"/>
  <c r="P86" i="35" s="1"/>
  <c r="E87" i="35"/>
  <c r="H87" i="35" s="1"/>
  <c r="K87" i="35" s="1"/>
  <c r="I87" i="35"/>
  <c r="B89" i="35"/>
  <c r="BF88" i="35"/>
  <c r="BC88" i="35" s="1"/>
  <c r="AR88" i="35"/>
  <c r="AO88" i="35" s="1"/>
  <c r="G88" i="35"/>
  <c r="J88" i="35" s="1"/>
  <c r="F88" i="35"/>
  <c r="L88" i="35" s="1"/>
  <c r="M88" i="35" s="1"/>
  <c r="T88" i="35"/>
  <c r="U88" i="35" s="1"/>
  <c r="Q86" i="35"/>
  <c r="R86" i="35" s="1"/>
  <c r="O86" i="35"/>
  <c r="BA88" i="34"/>
  <c r="AZ88" i="34"/>
  <c r="AY88" i="34"/>
  <c r="AP88" i="34" s="1"/>
  <c r="N88" i="34" s="1"/>
  <c r="AX88" i="34"/>
  <c r="AW88" i="34"/>
  <c r="AV88" i="34"/>
  <c r="AU88" i="34"/>
  <c r="AT88" i="34"/>
  <c r="AS88" i="34"/>
  <c r="BH86" i="34"/>
  <c r="BG86" i="34"/>
  <c r="BD86" i="34" s="1"/>
  <c r="P86" i="34" s="1"/>
  <c r="E87" i="34"/>
  <c r="H87" i="34" s="1"/>
  <c r="K87" i="34" s="1"/>
  <c r="I87" i="34"/>
  <c r="B89" i="34"/>
  <c r="BF88" i="34"/>
  <c r="BC88" i="34" s="1"/>
  <c r="AR88" i="34"/>
  <c r="AO88" i="34" s="1"/>
  <c r="G88" i="34"/>
  <c r="J88" i="34" s="1"/>
  <c r="F88" i="34"/>
  <c r="L88" i="34" s="1"/>
  <c r="M88" i="34" s="1"/>
  <c r="T88" i="34"/>
  <c r="U88" i="34" s="1"/>
  <c r="Q86" i="34"/>
  <c r="R86" i="34" s="1"/>
  <c r="O86" i="34"/>
  <c r="BA88" i="33"/>
  <c r="AZ88" i="33"/>
  <c r="AY88" i="33"/>
  <c r="AP88" i="33" s="1"/>
  <c r="N88" i="33" s="1"/>
  <c r="AX88" i="33"/>
  <c r="AW88" i="33"/>
  <c r="AV88" i="33"/>
  <c r="AU88" i="33"/>
  <c r="AT88" i="33"/>
  <c r="AS88" i="33"/>
  <c r="BH86" i="33"/>
  <c r="BG86" i="33"/>
  <c r="BD86" i="33" s="1"/>
  <c r="P86" i="33" s="1"/>
  <c r="E87" i="33"/>
  <c r="H87" i="33" s="1"/>
  <c r="K87" i="33" s="1"/>
  <c r="I87" i="33"/>
  <c r="B89" i="33"/>
  <c r="BF88" i="33"/>
  <c r="BC88" i="33" s="1"/>
  <c r="AR88" i="33"/>
  <c r="AO88" i="33" s="1"/>
  <c r="G88" i="33"/>
  <c r="J88" i="33" s="1"/>
  <c r="F88" i="33"/>
  <c r="L88" i="33" s="1"/>
  <c r="M88" i="33" s="1"/>
  <c r="T88" i="33"/>
  <c r="U88" i="33" s="1"/>
  <c r="Q86" i="33"/>
  <c r="R86" i="33" s="1"/>
  <c r="O86" i="33"/>
  <c r="BA88" i="32"/>
  <c r="AZ88" i="32"/>
  <c r="AY88" i="32"/>
  <c r="AP88" i="32" s="1"/>
  <c r="N88" i="32" s="1"/>
  <c r="AX88" i="32"/>
  <c r="AW88" i="32"/>
  <c r="AV88" i="32"/>
  <c r="AU88" i="32"/>
  <c r="AT88" i="32"/>
  <c r="AS88" i="32"/>
  <c r="BH86" i="32"/>
  <c r="BG86" i="32"/>
  <c r="BD86" i="32" s="1"/>
  <c r="P86" i="32" s="1"/>
  <c r="E87" i="32"/>
  <c r="H87" i="32" s="1"/>
  <c r="K87" i="32" s="1"/>
  <c r="I87" i="32"/>
  <c r="B89" i="32"/>
  <c r="BF88" i="32"/>
  <c r="BC88" i="32" s="1"/>
  <c r="AR88" i="32"/>
  <c r="AO88" i="32" s="1"/>
  <c r="G88" i="32"/>
  <c r="J88" i="32" s="1"/>
  <c r="F88" i="32"/>
  <c r="L88" i="32" s="1"/>
  <c r="M88" i="32" s="1"/>
  <c r="T88" i="32"/>
  <c r="U88" i="32" s="1"/>
  <c r="Q86" i="32"/>
  <c r="R86" i="32" s="1"/>
  <c r="O86" i="32"/>
  <c r="BA89" i="37" l="1"/>
  <c r="AZ89" i="37"/>
  <c r="AY89" i="37"/>
  <c r="AP89" i="37" s="1"/>
  <c r="N89" i="37" s="1"/>
  <c r="AX89" i="37"/>
  <c r="AW89" i="37"/>
  <c r="AV89" i="37"/>
  <c r="AU89" i="37"/>
  <c r="AT89" i="37"/>
  <c r="AS89" i="37"/>
  <c r="BH87" i="37"/>
  <c r="BG87" i="37"/>
  <c r="BD87" i="37" s="1"/>
  <c r="P87" i="37" s="1"/>
  <c r="E88" i="37"/>
  <c r="H88" i="37" s="1"/>
  <c r="K88" i="37" s="1"/>
  <c r="I88" i="37"/>
  <c r="B90" i="37"/>
  <c r="BF89" i="37"/>
  <c r="BC89" i="37" s="1"/>
  <c r="AR89" i="37"/>
  <c r="AO89" i="37" s="1"/>
  <c r="G89" i="37"/>
  <c r="J89" i="37" s="1"/>
  <c r="F89" i="37"/>
  <c r="L89" i="37" s="1"/>
  <c r="M89" i="37" s="1"/>
  <c r="T89" i="37"/>
  <c r="U89" i="37" s="1"/>
  <c r="Q87" i="37"/>
  <c r="R87" i="37" s="1"/>
  <c r="O87" i="37"/>
  <c r="BA89" i="36"/>
  <c r="AZ89" i="36"/>
  <c r="AY89" i="36"/>
  <c r="AP89" i="36" s="1"/>
  <c r="N89" i="36" s="1"/>
  <c r="AX89" i="36"/>
  <c r="AW89" i="36"/>
  <c r="AV89" i="36"/>
  <c r="AU89" i="36"/>
  <c r="AT89" i="36"/>
  <c r="AS89" i="36"/>
  <c r="BH87" i="36"/>
  <c r="BG87" i="36"/>
  <c r="BD87" i="36" s="1"/>
  <c r="P87" i="36" s="1"/>
  <c r="E88" i="36"/>
  <c r="H88" i="36" s="1"/>
  <c r="K88" i="36" s="1"/>
  <c r="I88" i="36"/>
  <c r="B90" i="36"/>
  <c r="BF89" i="36"/>
  <c r="BC89" i="36" s="1"/>
  <c r="AR89" i="36"/>
  <c r="AO89" i="36" s="1"/>
  <c r="G89" i="36"/>
  <c r="J89" i="36" s="1"/>
  <c r="F89" i="36"/>
  <c r="L89" i="36" s="1"/>
  <c r="M89" i="36" s="1"/>
  <c r="T89" i="36"/>
  <c r="U89" i="36" s="1"/>
  <c r="Q87" i="36"/>
  <c r="R87" i="36" s="1"/>
  <c r="O87" i="36"/>
  <c r="BA89" i="35"/>
  <c r="AZ89" i="35"/>
  <c r="AY89" i="35"/>
  <c r="AP89" i="35" s="1"/>
  <c r="N89" i="35" s="1"/>
  <c r="AX89" i="35"/>
  <c r="AW89" i="35"/>
  <c r="AV89" i="35"/>
  <c r="AU89" i="35"/>
  <c r="AT89" i="35"/>
  <c r="AS89" i="35"/>
  <c r="BH87" i="35"/>
  <c r="BG87" i="35"/>
  <c r="BD87" i="35" s="1"/>
  <c r="P87" i="35" s="1"/>
  <c r="E88" i="35"/>
  <c r="H88" i="35" s="1"/>
  <c r="K88" i="35" s="1"/>
  <c r="I88" i="35"/>
  <c r="B90" i="35"/>
  <c r="BF89" i="35"/>
  <c r="BC89" i="35" s="1"/>
  <c r="AR89" i="35"/>
  <c r="AO89" i="35" s="1"/>
  <c r="G89" i="35"/>
  <c r="J89" i="35" s="1"/>
  <c r="F89" i="35"/>
  <c r="L89" i="35" s="1"/>
  <c r="M89" i="35" s="1"/>
  <c r="T89" i="35"/>
  <c r="U89" i="35" s="1"/>
  <c r="Q87" i="35"/>
  <c r="R87" i="35" s="1"/>
  <c r="O87" i="35"/>
  <c r="BA89" i="34"/>
  <c r="AZ89" i="34"/>
  <c r="AY89" i="34"/>
  <c r="AP89" i="34" s="1"/>
  <c r="N89" i="34" s="1"/>
  <c r="AX89" i="34"/>
  <c r="AW89" i="34"/>
  <c r="AV89" i="34"/>
  <c r="AU89" i="34"/>
  <c r="AT89" i="34"/>
  <c r="AS89" i="34"/>
  <c r="BH87" i="34"/>
  <c r="BG87" i="34"/>
  <c r="BD87" i="34" s="1"/>
  <c r="P87" i="34" s="1"/>
  <c r="E88" i="34"/>
  <c r="H88" i="34" s="1"/>
  <c r="K88" i="34" s="1"/>
  <c r="I88" i="34"/>
  <c r="B90" i="34"/>
  <c r="BF89" i="34"/>
  <c r="BC89" i="34" s="1"/>
  <c r="AR89" i="34"/>
  <c r="AO89" i="34" s="1"/>
  <c r="G89" i="34"/>
  <c r="J89" i="34" s="1"/>
  <c r="F89" i="34"/>
  <c r="L89" i="34" s="1"/>
  <c r="M89" i="34" s="1"/>
  <c r="T89" i="34"/>
  <c r="U89" i="34" s="1"/>
  <c r="Q87" i="34"/>
  <c r="R87" i="34" s="1"/>
  <c r="O87" i="34"/>
  <c r="BA89" i="33"/>
  <c r="AZ89" i="33"/>
  <c r="AY89" i="33"/>
  <c r="AP89" i="33" s="1"/>
  <c r="N89" i="33" s="1"/>
  <c r="AX89" i="33"/>
  <c r="AW89" i="33"/>
  <c r="AV89" i="33"/>
  <c r="AU89" i="33"/>
  <c r="AT89" i="33"/>
  <c r="AS89" i="33"/>
  <c r="BH87" i="33"/>
  <c r="BG87" i="33"/>
  <c r="BD87" i="33" s="1"/>
  <c r="P87" i="33" s="1"/>
  <c r="E88" i="33"/>
  <c r="H88" i="33" s="1"/>
  <c r="K88" i="33" s="1"/>
  <c r="I88" i="33"/>
  <c r="B90" i="33"/>
  <c r="BF89" i="33"/>
  <c r="BC89" i="33" s="1"/>
  <c r="AR89" i="33"/>
  <c r="AO89" i="33" s="1"/>
  <c r="G89" i="33"/>
  <c r="J89" i="33" s="1"/>
  <c r="F89" i="33"/>
  <c r="L89" i="33" s="1"/>
  <c r="M89" i="33" s="1"/>
  <c r="T89" i="33"/>
  <c r="U89" i="33" s="1"/>
  <c r="Q87" i="33"/>
  <c r="R87" i="33" s="1"/>
  <c r="O87" i="33"/>
  <c r="BA89" i="32"/>
  <c r="AZ89" i="32"/>
  <c r="AY89" i="32"/>
  <c r="AP89" i="32" s="1"/>
  <c r="N89" i="32" s="1"/>
  <c r="AX89" i="32"/>
  <c r="AW89" i="32"/>
  <c r="AV89" i="32"/>
  <c r="AU89" i="32"/>
  <c r="AT89" i="32"/>
  <c r="AS89" i="32"/>
  <c r="BH87" i="32"/>
  <c r="BG87" i="32"/>
  <c r="BD87" i="32" s="1"/>
  <c r="P87" i="32" s="1"/>
  <c r="E88" i="32"/>
  <c r="H88" i="32" s="1"/>
  <c r="K88" i="32" s="1"/>
  <c r="I88" i="32"/>
  <c r="B90" i="32"/>
  <c r="BF89" i="32"/>
  <c r="BC89" i="32" s="1"/>
  <c r="AR89" i="32"/>
  <c r="AO89" i="32" s="1"/>
  <c r="G89" i="32"/>
  <c r="J89" i="32" s="1"/>
  <c r="F89" i="32"/>
  <c r="L89" i="32" s="1"/>
  <c r="M89" i="32" s="1"/>
  <c r="T89" i="32"/>
  <c r="U89" i="32" s="1"/>
  <c r="Q87" i="32"/>
  <c r="R87" i="32" s="1"/>
  <c r="O87" i="32"/>
  <c r="BA90" i="37" l="1"/>
  <c r="AZ90" i="37"/>
  <c r="AY90" i="37"/>
  <c r="AP90" i="37" s="1"/>
  <c r="N90" i="37" s="1"/>
  <c r="AX90" i="37"/>
  <c r="AW90" i="37"/>
  <c r="AV90" i="37"/>
  <c r="AU90" i="37"/>
  <c r="AT90" i="37"/>
  <c r="AS90" i="37"/>
  <c r="BH88" i="37"/>
  <c r="BG88" i="37"/>
  <c r="BD88" i="37" s="1"/>
  <c r="P88" i="37" s="1"/>
  <c r="E89" i="37"/>
  <c r="H89" i="37" s="1"/>
  <c r="K89" i="37" s="1"/>
  <c r="I89" i="37"/>
  <c r="B91" i="37"/>
  <c r="BF90" i="37"/>
  <c r="BC90" i="37" s="1"/>
  <c r="AR90" i="37"/>
  <c r="AO90" i="37" s="1"/>
  <c r="G90" i="37"/>
  <c r="J90" i="37" s="1"/>
  <c r="F90" i="37"/>
  <c r="L90" i="37" s="1"/>
  <c r="M90" i="37" s="1"/>
  <c r="T90" i="37"/>
  <c r="U90" i="37" s="1"/>
  <c r="Q88" i="37"/>
  <c r="R88" i="37" s="1"/>
  <c r="O88" i="37"/>
  <c r="BA90" i="36"/>
  <c r="AZ90" i="36"/>
  <c r="AY90" i="36"/>
  <c r="AP90" i="36" s="1"/>
  <c r="N90" i="36" s="1"/>
  <c r="AX90" i="36"/>
  <c r="AW90" i="36"/>
  <c r="AV90" i="36"/>
  <c r="AU90" i="36"/>
  <c r="AT90" i="36"/>
  <c r="AS90" i="36"/>
  <c r="BH88" i="36"/>
  <c r="BG88" i="36"/>
  <c r="BD88" i="36" s="1"/>
  <c r="P88" i="36" s="1"/>
  <c r="E89" i="36"/>
  <c r="H89" i="36" s="1"/>
  <c r="K89" i="36" s="1"/>
  <c r="I89" i="36"/>
  <c r="B91" i="36"/>
  <c r="BF90" i="36"/>
  <c r="BC90" i="36" s="1"/>
  <c r="AR90" i="36"/>
  <c r="AO90" i="36" s="1"/>
  <c r="G90" i="36"/>
  <c r="J90" i="36" s="1"/>
  <c r="F90" i="36"/>
  <c r="L90" i="36" s="1"/>
  <c r="M90" i="36" s="1"/>
  <c r="T90" i="36"/>
  <c r="U90" i="36" s="1"/>
  <c r="Q88" i="36"/>
  <c r="R88" i="36" s="1"/>
  <c r="O88" i="36"/>
  <c r="BA90" i="35"/>
  <c r="AZ90" i="35"/>
  <c r="AY90" i="35"/>
  <c r="AP90" i="35" s="1"/>
  <c r="N90" i="35" s="1"/>
  <c r="AX90" i="35"/>
  <c r="AW90" i="35"/>
  <c r="AV90" i="35"/>
  <c r="AU90" i="35"/>
  <c r="AT90" i="35"/>
  <c r="AS90" i="35"/>
  <c r="BH88" i="35"/>
  <c r="BG88" i="35"/>
  <c r="BD88" i="35" s="1"/>
  <c r="P88" i="35" s="1"/>
  <c r="E89" i="35"/>
  <c r="H89" i="35" s="1"/>
  <c r="K89" i="35" s="1"/>
  <c r="I89" i="35"/>
  <c r="B91" i="35"/>
  <c r="BF90" i="35"/>
  <c r="BC90" i="35" s="1"/>
  <c r="AR90" i="35"/>
  <c r="AO90" i="35" s="1"/>
  <c r="G90" i="35"/>
  <c r="J90" i="35" s="1"/>
  <c r="F90" i="35"/>
  <c r="L90" i="35" s="1"/>
  <c r="M90" i="35" s="1"/>
  <c r="T90" i="35"/>
  <c r="U90" i="35" s="1"/>
  <c r="Q88" i="35"/>
  <c r="R88" i="35" s="1"/>
  <c r="O88" i="35"/>
  <c r="BA90" i="34"/>
  <c r="AZ90" i="34"/>
  <c r="AY90" i="34"/>
  <c r="AP90" i="34" s="1"/>
  <c r="N90" i="34" s="1"/>
  <c r="AX90" i="34"/>
  <c r="AW90" i="34"/>
  <c r="AV90" i="34"/>
  <c r="AU90" i="34"/>
  <c r="AT90" i="34"/>
  <c r="AS90" i="34"/>
  <c r="BH88" i="34"/>
  <c r="BG88" i="34"/>
  <c r="BD88" i="34" s="1"/>
  <c r="P88" i="34" s="1"/>
  <c r="E89" i="34"/>
  <c r="H89" i="34" s="1"/>
  <c r="K89" i="34" s="1"/>
  <c r="I89" i="34"/>
  <c r="B91" i="34"/>
  <c r="BF90" i="34"/>
  <c r="BC90" i="34" s="1"/>
  <c r="AR90" i="34"/>
  <c r="AO90" i="34" s="1"/>
  <c r="G90" i="34"/>
  <c r="J90" i="34" s="1"/>
  <c r="F90" i="34"/>
  <c r="L90" i="34" s="1"/>
  <c r="M90" i="34" s="1"/>
  <c r="T90" i="34"/>
  <c r="U90" i="34" s="1"/>
  <c r="Q88" i="34"/>
  <c r="R88" i="34" s="1"/>
  <c r="O88" i="34"/>
  <c r="BA90" i="33"/>
  <c r="AZ90" i="33"/>
  <c r="AY90" i="33"/>
  <c r="AP90" i="33" s="1"/>
  <c r="N90" i="33" s="1"/>
  <c r="AX90" i="33"/>
  <c r="AW90" i="33"/>
  <c r="AV90" i="33"/>
  <c r="AU90" i="33"/>
  <c r="AT90" i="33"/>
  <c r="AS90" i="33"/>
  <c r="BH88" i="33"/>
  <c r="BG88" i="33"/>
  <c r="BD88" i="33" s="1"/>
  <c r="P88" i="33" s="1"/>
  <c r="E89" i="33"/>
  <c r="H89" i="33" s="1"/>
  <c r="K89" i="33" s="1"/>
  <c r="I89" i="33"/>
  <c r="B91" i="33"/>
  <c r="BF90" i="33"/>
  <c r="BC90" i="33" s="1"/>
  <c r="AR90" i="33"/>
  <c r="AO90" i="33" s="1"/>
  <c r="G90" i="33"/>
  <c r="J90" i="33" s="1"/>
  <c r="F90" i="33"/>
  <c r="L90" i="33" s="1"/>
  <c r="M90" i="33" s="1"/>
  <c r="T90" i="33"/>
  <c r="U90" i="33" s="1"/>
  <c r="Q88" i="33"/>
  <c r="R88" i="33" s="1"/>
  <c r="O88" i="33"/>
  <c r="BA90" i="32"/>
  <c r="AZ90" i="32"/>
  <c r="AY90" i="32"/>
  <c r="AP90" i="32" s="1"/>
  <c r="N90" i="32" s="1"/>
  <c r="AX90" i="32"/>
  <c r="AW90" i="32"/>
  <c r="AV90" i="32"/>
  <c r="AU90" i="32"/>
  <c r="AT90" i="32"/>
  <c r="AS90" i="32"/>
  <c r="BH88" i="32"/>
  <c r="BG88" i="32"/>
  <c r="BD88" i="32" s="1"/>
  <c r="P88" i="32" s="1"/>
  <c r="E89" i="32"/>
  <c r="H89" i="32" s="1"/>
  <c r="K89" i="32" s="1"/>
  <c r="I89" i="32"/>
  <c r="B91" i="32"/>
  <c r="BF90" i="32"/>
  <c r="BC90" i="32" s="1"/>
  <c r="AR90" i="32"/>
  <c r="AO90" i="32" s="1"/>
  <c r="G90" i="32"/>
  <c r="J90" i="32" s="1"/>
  <c r="F90" i="32"/>
  <c r="L90" i="32" s="1"/>
  <c r="M90" i="32" s="1"/>
  <c r="T90" i="32"/>
  <c r="U90" i="32" s="1"/>
  <c r="Q88" i="32"/>
  <c r="R88" i="32" s="1"/>
  <c r="O88" i="32"/>
  <c r="BA91" i="37" l="1"/>
  <c r="AZ91" i="37"/>
  <c r="AY91" i="37"/>
  <c r="AP91" i="37" s="1"/>
  <c r="N91" i="37" s="1"/>
  <c r="AX91" i="37"/>
  <c r="AW91" i="37"/>
  <c r="AV91" i="37"/>
  <c r="AU91" i="37"/>
  <c r="AT91" i="37"/>
  <c r="AS91" i="37"/>
  <c r="BH89" i="37"/>
  <c r="BG89" i="37"/>
  <c r="BD89" i="37" s="1"/>
  <c r="P89" i="37" s="1"/>
  <c r="E90" i="37"/>
  <c r="H90" i="37" s="1"/>
  <c r="K90" i="37" s="1"/>
  <c r="I90" i="37"/>
  <c r="B92" i="37"/>
  <c r="BF91" i="37"/>
  <c r="BC91" i="37" s="1"/>
  <c r="AR91" i="37"/>
  <c r="AO91" i="37" s="1"/>
  <c r="G91" i="37"/>
  <c r="J91" i="37" s="1"/>
  <c r="F91" i="37"/>
  <c r="L91" i="37" s="1"/>
  <c r="M91" i="37" s="1"/>
  <c r="T91" i="37"/>
  <c r="U91" i="37" s="1"/>
  <c r="Q89" i="37"/>
  <c r="R89" i="37" s="1"/>
  <c r="O89" i="37"/>
  <c r="BA91" i="36"/>
  <c r="AZ91" i="36"/>
  <c r="AY91" i="36"/>
  <c r="AP91" i="36" s="1"/>
  <c r="N91" i="36" s="1"/>
  <c r="AX91" i="36"/>
  <c r="AW91" i="36"/>
  <c r="AV91" i="36"/>
  <c r="AU91" i="36"/>
  <c r="AT91" i="36"/>
  <c r="AS91" i="36"/>
  <c r="BH89" i="36"/>
  <c r="BG89" i="36"/>
  <c r="BD89" i="36" s="1"/>
  <c r="P89" i="36" s="1"/>
  <c r="E90" i="36"/>
  <c r="H90" i="36" s="1"/>
  <c r="K90" i="36" s="1"/>
  <c r="I90" i="36"/>
  <c r="B92" i="36"/>
  <c r="BF91" i="36"/>
  <c r="BC91" i="36" s="1"/>
  <c r="AR91" i="36"/>
  <c r="AO91" i="36" s="1"/>
  <c r="G91" i="36"/>
  <c r="J91" i="36" s="1"/>
  <c r="F91" i="36"/>
  <c r="L91" i="36" s="1"/>
  <c r="M91" i="36" s="1"/>
  <c r="T91" i="36"/>
  <c r="U91" i="36" s="1"/>
  <c r="Q89" i="36"/>
  <c r="R89" i="36" s="1"/>
  <c r="O89" i="36"/>
  <c r="BA91" i="35"/>
  <c r="AZ91" i="35"/>
  <c r="AY91" i="35"/>
  <c r="AP91" i="35" s="1"/>
  <c r="N91" i="35" s="1"/>
  <c r="AX91" i="35"/>
  <c r="AW91" i="35"/>
  <c r="AV91" i="35"/>
  <c r="AU91" i="35"/>
  <c r="AT91" i="35"/>
  <c r="AS91" i="35"/>
  <c r="BH89" i="35"/>
  <c r="BG89" i="35"/>
  <c r="BD89" i="35" s="1"/>
  <c r="P89" i="35" s="1"/>
  <c r="E90" i="35"/>
  <c r="H90" i="35" s="1"/>
  <c r="K90" i="35" s="1"/>
  <c r="I90" i="35"/>
  <c r="B92" i="35"/>
  <c r="BF91" i="35"/>
  <c r="BC91" i="35" s="1"/>
  <c r="AR91" i="35"/>
  <c r="AO91" i="35" s="1"/>
  <c r="G91" i="35"/>
  <c r="J91" i="35" s="1"/>
  <c r="F91" i="35"/>
  <c r="L91" i="35" s="1"/>
  <c r="M91" i="35" s="1"/>
  <c r="T91" i="35"/>
  <c r="U91" i="35" s="1"/>
  <c r="Q89" i="35"/>
  <c r="R89" i="35" s="1"/>
  <c r="O89" i="35"/>
  <c r="BA91" i="34"/>
  <c r="AZ91" i="34"/>
  <c r="AY91" i="34"/>
  <c r="AP91" i="34" s="1"/>
  <c r="N91" i="34" s="1"/>
  <c r="AX91" i="34"/>
  <c r="AW91" i="34"/>
  <c r="AV91" i="34"/>
  <c r="AU91" i="34"/>
  <c r="AT91" i="34"/>
  <c r="AS91" i="34"/>
  <c r="BH89" i="34"/>
  <c r="BG89" i="34"/>
  <c r="BD89" i="34" s="1"/>
  <c r="P89" i="34" s="1"/>
  <c r="E90" i="34"/>
  <c r="H90" i="34" s="1"/>
  <c r="K90" i="34" s="1"/>
  <c r="I90" i="34"/>
  <c r="B92" i="34"/>
  <c r="BF91" i="34"/>
  <c r="BC91" i="34" s="1"/>
  <c r="AR91" i="34"/>
  <c r="AO91" i="34" s="1"/>
  <c r="G91" i="34"/>
  <c r="J91" i="34" s="1"/>
  <c r="F91" i="34"/>
  <c r="L91" i="34" s="1"/>
  <c r="M91" i="34" s="1"/>
  <c r="T91" i="34"/>
  <c r="U91" i="34" s="1"/>
  <c r="Q89" i="34"/>
  <c r="R89" i="34" s="1"/>
  <c r="O89" i="34"/>
  <c r="BA91" i="33"/>
  <c r="AZ91" i="33"/>
  <c r="AY91" i="33"/>
  <c r="AP91" i="33" s="1"/>
  <c r="N91" i="33" s="1"/>
  <c r="AX91" i="33"/>
  <c r="AW91" i="33"/>
  <c r="AV91" i="33"/>
  <c r="AU91" i="33"/>
  <c r="AT91" i="33"/>
  <c r="AS91" i="33"/>
  <c r="BH89" i="33"/>
  <c r="BG89" i="33"/>
  <c r="BD89" i="33" s="1"/>
  <c r="P89" i="33" s="1"/>
  <c r="E90" i="33"/>
  <c r="H90" i="33" s="1"/>
  <c r="K90" i="33" s="1"/>
  <c r="I90" i="33"/>
  <c r="B92" i="33"/>
  <c r="BF91" i="33"/>
  <c r="BC91" i="33" s="1"/>
  <c r="AR91" i="33"/>
  <c r="AO91" i="33" s="1"/>
  <c r="G91" i="33"/>
  <c r="J91" i="33" s="1"/>
  <c r="F91" i="33"/>
  <c r="L91" i="33" s="1"/>
  <c r="M91" i="33" s="1"/>
  <c r="T91" i="33"/>
  <c r="U91" i="33" s="1"/>
  <c r="Q89" i="33"/>
  <c r="R89" i="33" s="1"/>
  <c r="O89" i="33"/>
  <c r="BA91" i="32"/>
  <c r="AZ91" i="32"/>
  <c r="AY91" i="32"/>
  <c r="AP91" i="32" s="1"/>
  <c r="N91" i="32" s="1"/>
  <c r="AX91" i="32"/>
  <c r="AW91" i="32"/>
  <c r="AV91" i="32"/>
  <c r="AU91" i="32"/>
  <c r="AT91" i="32"/>
  <c r="AS91" i="32"/>
  <c r="BH89" i="32"/>
  <c r="BG89" i="32"/>
  <c r="BD89" i="32" s="1"/>
  <c r="P89" i="32" s="1"/>
  <c r="E90" i="32"/>
  <c r="H90" i="32" s="1"/>
  <c r="K90" i="32" s="1"/>
  <c r="I90" i="32"/>
  <c r="B92" i="32"/>
  <c r="BF91" i="32"/>
  <c r="BC91" i="32" s="1"/>
  <c r="AR91" i="32"/>
  <c r="AO91" i="32" s="1"/>
  <c r="G91" i="32"/>
  <c r="J91" i="32" s="1"/>
  <c r="F91" i="32"/>
  <c r="L91" i="32" s="1"/>
  <c r="M91" i="32" s="1"/>
  <c r="T91" i="32"/>
  <c r="U91" i="32" s="1"/>
  <c r="Q89" i="32"/>
  <c r="R89" i="32" s="1"/>
  <c r="O89" i="32"/>
  <c r="BA92" i="37" l="1"/>
  <c r="AZ92" i="37"/>
  <c r="AY92" i="37"/>
  <c r="AP92" i="37" s="1"/>
  <c r="N92" i="37" s="1"/>
  <c r="AX92" i="37"/>
  <c r="AW92" i="37"/>
  <c r="AV92" i="37"/>
  <c r="AU92" i="37"/>
  <c r="AT92" i="37"/>
  <c r="AS92" i="37"/>
  <c r="BH90" i="37"/>
  <c r="BG90" i="37"/>
  <c r="BD90" i="37" s="1"/>
  <c r="P90" i="37" s="1"/>
  <c r="E91" i="37"/>
  <c r="H91" i="37" s="1"/>
  <c r="K91" i="37" s="1"/>
  <c r="I91" i="37"/>
  <c r="B93" i="37"/>
  <c r="BF92" i="37"/>
  <c r="BC92" i="37" s="1"/>
  <c r="AR92" i="37"/>
  <c r="AO92" i="37" s="1"/>
  <c r="G92" i="37"/>
  <c r="J92" i="37" s="1"/>
  <c r="F92" i="37"/>
  <c r="L92" i="37" s="1"/>
  <c r="M92" i="37" s="1"/>
  <c r="T92" i="37"/>
  <c r="U92" i="37" s="1"/>
  <c r="Q90" i="37"/>
  <c r="R90" i="37" s="1"/>
  <c r="O90" i="37"/>
  <c r="BA92" i="36"/>
  <c r="AZ92" i="36"/>
  <c r="AY92" i="36"/>
  <c r="AP92" i="36" s="1"/>
  <c r="N92" i="36" s="1"/>
  <c r="AX92" i="36"/>
  <c r="AW92" i="36"/>
  <c r="AV92" i="36"/>
  <c r="AU92" i="36"/>
  <c r="AT92" i="36"/>
  <c r="AS92" i="36"/>
  <c r="BH90" i="36"/>
  <c r="BG90" i="36"/>
  <c r="BD90" i="36" s="1"/>
  <c r="P90" i="36" s="1"/>
  <c r="E91" i="36"/>
  <c r="H91" i="36" s="1"/>
  <c r="K91" i="36" s="1"/>
  <c r="I91" i="36"/>
  <c r="B93" i="36"/>
  <c r="BF92" i="36"/>
  <c r="BC92" i="36" s="1"/>
  <c r="AR92" i="36"/>
  <c r="AO92" i="36" s="1"/>
  <c r="G92" i="36"/>
  <c r="J92" i="36" s="1"/>
  <c r="F92" i="36"/>
  <c r="L92" i="36" s="1"/>
  <c r="M92" i="36" s="1"/>
  <c r="T92" i="36"/>
  <c r="U92" i="36" s="1"/>
  <c r="Q90" i="36"/>
  <c r="R90" i="36" s="1"/>
  <c r="O90" i="36"/>
  <c r="BA92" i="35"/>
  <c r="AZ92" i="35"/>
  <c r="AY92" i="35"/>
  <c r="AP92" i="35" s="1"/>
  <c r="N92" i="35" s="1"/>
  <c r="AX92" i="35"/>
  <c r="AW92" i="35"/>
  <c r="AV92" i="35"/>
  <c r="AU92" i="35"/>
  <c r="AT92" i="35"/>
  <c r="AS92" i="35"/>
  <c r="BH90" i="35"/>
  <c r="BG90" i="35"/>
  <c r="BD90" i="35" s="1"/>
  <c r="P90" i="35" s="1"/>
  <c r="E91" i="35"/>
  <c r="H91" i="35" s="1"/>
  <c r="K91" i="35" s="1"/>
  <c r="I91" i="35"/>
  <c r="B93" i="35"/>
  <c r="BF92" i="35"/>
  <c r="BC92" i="35" s="1"/>
  <c r="AR92" i="35"/>
  <c r="AO92" i="35" s="1"/>
  <c r="G92" i="35"/>
  <c r="J92" i="35" s="1"/>
  <c r="F92" i="35"/>
  <c r="L92" i="35" s="1"/>
  <c r="M92" i="35" s="1"/>
  <c r="T92" i="35"/>
  <c r="U92" i="35" s="1"/>
  <c r="Q90" i="35"/>
  <c r="R90" i="35" s="1"/>
  <c r="O90" i="35"/>
  <c r="BA92" i="34"/>
  <c r="AZ92" i="34"/>
  <c r="AY92" i="34"/>
  <c r="AP92" i="34" s="1"/>
  <c r="N92" i="34" s="1"/>
  <c r="AX92" i="34"/>
  <c r="AW92" i="34"/>
  <c r="AV92" i="34"/>
  <c r="AU92" i="34"/>
  <c r="AT92" i="34"/>
  <c r="AS92" i="34"/>
  <c r="BH90" i="34"/>
  <c r="BG90" i="34"/>
  <c r="BD90" i="34" s="1"/>
  <c r="P90" i="34" s="1"/>
  <c r="E91" i="34"/>
  <c r="H91" i="34" s="1"/>
  <c r="K91" i="34" s="1"/>
  <c r="I91" i="34"/>
  <c r="B93" i="34"/>
  <c r="BF92" i="34"/>
  <c r="BC92" i="34" s="1"/>
  <c r="AR92" i="34"/>
  <c r="AO92" i="34" s="1"/>
  <c r="G92" i="34"/>
  <c r="J92" i="34" s="1"/>
  <c r="F92" i="34"/>
  <c r="L92" i="34" s="1"/>
  <c r="M92" i="34" s="1"/>
  <c r="T92" i="34"/>
  <c r="U92" i="34" s="1"/>
  <c r="Q90" i="34"/>
  <c r="R90" i="34" s="1"/>
  <c r="O90" i="34"/>
  <c r="BA92" i="33"/>
  <c r="AZ92" i="33"/>
  <c r="AY92" i="33"/>
  <c r="AP92" i="33" s="1"/>
  <c r="N92" i="33" s="1"/>
  <c r="AX92" i="33"/>
  <c r="AW92" i="33"/>
  <c r="AV92" i="33"/>
  <c r="AU92" i="33"/>
  <c r="AT92" i="33"/>
  <c r="AS92" i="33"/>
  <c r="BH90" i="33"/>
  <c r="BG90" i="33"/>
  <c r="BD90" i="33" s="1"/>
  <c r="P90" i="33" s="1"/>
  <c r="E91" i="33"/>
  <c r="H91" i="33" s="1"/>
  <c r="K91" i="33" s="1"/>
  <c r="I91" i="33"/>
  <c r="B93" i="33"/>
  <c r="BF92" i="33"/>
  <c r="BC92" i="33" s="1"/>
  <c r="AR92" i="33"/>
  <c r="AO92" i="33" s="1"/>
  <c r="G92" i="33"/>
  <c r="J92" i="33" s="1"/>
  <c r="F92" i="33"/>
  <c r="L92" i="33" s="1"/>
  <c r="M92" i="33" s="1"/>
  <c r="T92" i="33"/>
  <c r="U92" i="33" s="1"/>
  <c r="Q90" i="33"/>
  <c r="R90" i="33" s="1"/>
  <c r="O90" i="33"/>
  <c r="BA92" i="32"/>
  <c r="AZ92" i="32"/>
  <c r="AY92" i="32"/>
  <c r="AP92" i="32" s="1"/>
  <c r="N92" i="32" s="1"/>
  <c r="AX92" i="32"/>
  <c r="AW92" i="32"/>
  <c r="AV92" i="32"/>
  <c r="AU92" i="32"/>
  <c r="AT92" i="32"/>
  <c r="AS92" i="32"/>
  <c r="BH90" i="32"/>
  <c r="BG90" i="32"/>
  <c r="BD90" i="32" s="1"/>
  <c r="P90" i="32" s="1"/>
  <c r="E91" i="32"/>
  <c r="H91" i="32" s="1"/>
  <c r="K91" i="32" s="1"/>
  <c r="I91" i="32"/>
  <c r="B93" i="32"/>
  <c r="BF92" i="32"/>
  <c r="BC92" i="32" s="1"/>
  <c r="AR92" i="32"/>
  <c r="AO92" i="32" s="1"/>
  <c r="G92" i="32"/>
  <c r="J92" i="32" s="1"/>
  <c r="F92" i="32"/>
  <c r="L92" i="32" s="1"/>
  <c r="M92" i="32" s="1"/>
  <c r="T92" i="32"/>
  <c r="U92" i="32" s="1"/>
  <c r="Q90" i="32"/>
  <c r="R90" i="32" s="1"/>
  <c r="O90" i="32"/>
  <c r="BA93" i="37" l="1"/>
  <c r="AZ93" i="37"/>
  <c r="AY93" i="37"/>
  <c r="AP93" i="37" s="1"/>
  <c r="N93" i="37" s="1"/>
  <c r="AX93" i="37"/>
  <c r="AW93" i="37"/>
  <c r="AV93" i="37"/>
  <c r="AU93" i="37"/>
  <c r="AT93" i="37"/>
  <c r="AS93" i="37"/>
  <c r="BH91" i="37"/>
  <c r="BG91" i="37"/>
  <c r="BD91" i="37" s="1"/>
  <c r="P91" i="37" s="1"/>
  <c r="E92" i="37"/>
  <c r="H92" i="37" s="1"/>
  <c r="K92" i="37" s="1"/>
  <c r="I92" i="37"/>
  <c r="B94" i="37"/>
  <c r="BF93" i="37"/>
  <c r="BC93" i="37" s="1"/>
  <c r="AR93" i="37"/>
  <c r="AO93" i="37" s="1"/>
  <c r="G93" i="37"/>
  <c r="J93" i="37" s="1"/>
  <c r="F93" i="37"/>
  <c r="L93" i="37" s="1"/>
  <c r="M93" i="37" s="1"/>
  <c r="T93" i="37"/>
  <c r="U93" i="37" s="1"/>
  <c r="Q91" i="37"/>
  <c r="R91" i="37" s="1"/>
  <c r="O91" i="37"/>
  <c r="BA93" i="36"/>
  <c r="AZ93" i="36"/>
  <c r="AY93" i="36"/>
  <c r="AP93" i="36" s="1"/>
  <c r="N93" i="36" s="1"/>
  <c r="AX93" i="36"/>
  <c r="AW93" i="36"/>
  <c r="AV93" i="36"/>
  <c r="AU93" i="36"/>
  <c r="AT93" i="36"/>
  <c r="AS93" i="36"/>
  <c r="BH91" i="36"/>
  <c r="BG91" i="36"/>
  <c r="BD91" i="36" s="1"/>
  <c r="P91" i="36" s="1"/>
  <c r="E92" i="36"/>
  <c r="H92" i="36" s="1"/>
  <c r="K92" i="36" s="1"/>
  <c r="I92" i="36"/>
  <c r="B94" i="36"/>
  <c r="BF93" i="36"/>
  <c r="BC93" i="36" s="1"/>
  <c r="AR93" i="36"/>
  <c r="AO93" i="36" s="1"/>
  <c r="G93" i="36"/>
  <c r="J93" i="36" s="1"/>
  <c r="F93" i="36"/>
  <c r="L93" i="36" s="1"/>
  <c r="M93" i="36" s="1"/>
  <c r="T93" i="36"/>
  <c r="U93" i="36" s="1"/>
  <c r="Q91" i="36"/>
  <c r="R91" i="36" s="1"/>
  <c r="O91" i="36"/>
  <c r="BA93" i="35"/>
  <c r="AZ93" i="35"/>
  <c r="AY93" i="35"/>
  <c r="AP93" i="35" s="1"/>
  <c r="N93" i="35" s="1"/>
  <c r="AX93" i="35"/>
  <c r="AW93" i="35"/>
  <c r="AV93" i="35"/>
  <c r="AU93" i="35"/>
  <c r="AT93" i="35"/>
  <c r="AS93" i="35"/>
  <c r="BH91" i="35"/>
  <c r="BG91" i="35"/>
  <c r="BD91" i="35" s="1"/>
  <c r="P91" i="35" s="1"/>
  <c r="E92" i="35"/>
  <c r="H92" i="35" s="1"/>
  <c r="K92" i="35" s="1"/>
  <c r="I92" i="35"/>
  <c r="B94" i="35"/>
  <c r="BF93" i="35"/>
  <c r="BC93" i="35" s="1"/>
  <c r="AR93" i="35"/>
  <c r="AO93" i="35" s="1"/>
  <c r="G93" i="35"/>
  <c r="J93" i="35" s="1"/>
  <c r="F93" i="35"/>
  <c r="L93" i="35" s="1"/>
  <c r="M93" i="35" s="1"/>
  <c r="T93" i="35"/>
  <c r="U93" i="35" s="1"/>
  <c r="Q91" i="35"/>
  <c r="R91" i="35" s="1"/>
  <c r="O91" i="35"/>
  <c r="BA93" i="34"/>
  <c r="AZ93" i="34"/>
  <c r="AY93" i="34"/>
  <c r="AP93" i="34" s="1"/>
  <c r="N93" i="34" s="1"/>
  <c r="AX93" i="34"/>
  <c r="AW93" i="34"/>
  <c r="AV93" i="34"/>
  <c r="AU93" i="34"/>
  <c r="AT93" i="34"/>
  <c r="AS93" i="34"/>
  <c r="BH91" i="34"/>
  <c r="BG91" i="34"/>
  <c r="BD91" i="34" s="1"/>
  <c r="P91" i="34" s="1"/>
  <c r="E92" i="34"/>
  <c r="H92" i="34" s="1"/>
  <c r="K92" i="34" s="1"/>
  <c r="I92" i="34"/>
  <c r="B94" i="34"/>
  <c r="BF93" i="34"/>
  <c r="BC93" i="34" s="1"/>
  <c r="AR93" i="34"/>
  <c r="AO93" i="34" s="1"/>
  <c r="G93" i="34"/>
  <c r="J93" i="34" s="1"/>
  <c r="F93" i="34"/>
  <c r="L93" i="34" s="1"/>
  <c r="M93" i="34" s="1"/>
  <c r="T93" i="34"/>
  <c r="U93" i="34" s="1"/>
  <c r="Q91" i="34"/>
  <c r="R91" i="34" s="1"/>
  <c r="O91" i="34"/>
  <c r="BA93" i="33"/>
  <c r="AZ93" i="33"/>
  <c r="AY93" i="33"/>
  <c r="AP93" i="33" s="1"/>
  <c r="N93" i="33" s="1"/>
  <c r="AX93" i="33"/>
  <c r="AW93" i="33"/>
  <c r="AV93" i="33"/>
  <c r="AU93" i="33"/>
  <c r="AT93" i="33"/>
  <c r="AS93" i="33"/>
  <c r="BH91" i="33"/>
  <c r="BG91" i="33"/>
  <c r="BD91" i="33" s="1"/>
  <c r="P91" i="33" s="1"/>
  <c r="E92" i="33"/>
  <c r="H92" i="33" s="1"/>
  <c r="K92" i="33" s="1"/>
  <c r="I92" i="33"/>
  <c r="B94" i="33"/>
  <c r="BF93" i="33"/>
  <c r="BC93" i="33" s="1"/>
  <c r="AR93" i="33"/>
  <c r="AO93" i="33" s="1"/>
  <c r="G93" i="33"/>
  <c r="J93" i="33" s="1"/>
  <c r="F93" i="33"/>
  <c r="L93" i="33" s="1"/>
  <c r="M93" i="33" s="1"/>
  <c r="T93" i="33"/>
  <c r="U93" i="33" s="1"/>
  <c r="Q91" i="33"/>
  <c r="R91" i="33" s="1"/>
  <c r="O91" i="33"/>
  <c r="BA93" i="32"/>
  <c r="AZ93" i="32"/>
  <c r="AY93" i="32"/>
  <c r="AP93" i="32" s="1"/>
  <c r="N93" i="32" s="1"/>
  <c r="AX93" i="32"/>
  <c r="AW93" i="32"/>
  <c r="AV93" i="32"/>
  <c r="AU93" i="32"/>
  <c r="AT93" i="32"/>
  <c r="AS93" i="32"/>
  <c r="BH91" i="32"/>
  <c r="BG91" i="32"/>
  <c r="BD91" i="32" s="1"/>
  <c r="P91" i="32" s="1"/>
  <c r="E92" i="32"/>
  <c r="H92" i="32" s="1"/>
  <c r="K92" i="32" s="1"/>
  <c r="I92" i="32"/>
  <c r="B94" i="32"/>
  <c r="BF93" i="32"/>
  <c r="BC93" i="32" s="1"/>
  <c r="AR93" i="32"/>
  <c r="AO93" i="32" s="1"/>
  <c r="G93" i="32"/>
  <c r="J93" i="32" s="1"/>
  <c r="F93" i="32"/>
  <c r="L93" i="32" s="1"/>
  <c r="M93" i="32" s="1"/>
  <c r="T93" i="32"/>
  <c r="U93" i="32" s="1"/>
  <c r="Q91" i="32"/>
  <c r="R91" i="32" s="1"/>
  <c r="O91" i="32"/>
  <c r="BA94" i="37" l="1"/>
  <c r="AZ94" i="37"/>
  <c r="AY94" i="37"/>
  <c r="AP94" i="37" s="1"/>
  <c r="N94" i="37" s="1"/>
  <c r="AX94" i="37"/>
  <c r="AW94" i="37"/>
  <c r="AV94" i="37"/>
  <c r="AU94" i="37"/>
  <c r="AT94" i="37"/>
  <c r="AS94" i="37"/>
  <c r="BH92" i="37"/>
  <c r="BG92" i="37"/>
  <c r="BD92" i="37" s="1"/>
  <c r="P92" i="37" s="1"/>
  <c r="E93" i="37"/>
  <c r="H93" i="37" s="1"/>
  <c r="K93" i="37" s="1"/>
  <c r="I93" i="37"/>
  <c r="B95" i="37"/>
  <c r="BF94" i="37"/>
  <c r="BC94" i="37" s="1"/>
  <c r="AR94" i="37"/>
  <c r="AO94" i="37" s="1"/>
  <c r="G94" i="37"/>
  <c r="J94" i="37" s="1"/>
  <c r="F94" i="37"/>
  <c r="L94" i="37" s="1"/>
  <c r="M94" i="37" s="1"/>
  <c r="T94" i="37"/>
  <c r="U94" i="37" s="1"/>
  <c r="Q92" i="37"/>
  <c r="R92" i="37" s="1"/>
  <c r="O92" i="37"/>
  <c r="BA94" i="36"/>
  <c r="AZ94" i="36"/>
  <c r="AY94" i="36"/>
  <c r="AP94" i="36" s="1"/>
  <c r="N94" i="36" s="1"/>
  <c r="AX94" i="36"/>
  <c r="AW94" i="36"/>
  <c r="AV94" i="36"/>
  <c r="AU94" i="36"/>
  <c r="AT94" i="36"/>
  <c r="AS94" i="36"/>
  <c r="BH92" i="36"/>
  <c r="BG92" i="36"/>
  <c r="BD92" i="36" s="1"/>
  <c r="P92" i="36" s="1"/>
  <c r="E93" i="36"/>
  <c r="H93" i="36" s="1"/>
  <c r="K93" i="36" s="1"/>
  <c r="I93" i="36"/>
  <c r="B95" i="36"/>
  <c r="BF94" i="36"/>
  <c r="BC94" i="36" s="1"/>
  <c r="AR94" i="36"/>
  <c r="AO94" i="36" s="1"/>
  <c r="G94" i="36"/>
  <c r="J94" i="36" s="1"/>
  <c r="F94" i="36"/>
  <c r="L94" i="36" s="1"/>
  <c r="M94" i="36" s="1"/>
  <c r="T94" i="36"/>
  <c r="U94" i="36" s="1"/>
  <c r="Q92" i="36"/>
  <c r="R92" i="36" s="1"/>
  <c r="O92" i="36"/>
  <c r="BA94" i="35"/>
  <c r="AZ94" i="35"/>
  <c r="AY94" i="35"/>
  <c r="AP94" i="35" s="1"/>
  <c r="N94" i="35" s="1"/>
  <c r="AX94" i="35"/>
  <c r="AW94" i="35"/>
  <c r="AV94" i="35"/>
  <c r="AU94" i="35"/>
  <c r="AT94" i="35"/>
  <c r="AS94" i="35"/>
  <c r="BH92" i="35"/>
  <c r="BG92" i="35"/>
  <c r="BD92" i="35" s="1"/>
  <c r="P92" i="35" s="1"/>
  <c r="E93" i="35"/>
  <c r="H93" i="35" s="1"/>
  <c r="K93" i="35" s="1"/>
  <c r="I93" i="35"/>
  <c r="B95" i="35"/>
  <c r="BF94" i="35"/>
  <c r="BC94" i="35" s="1"/>
  <c r="AR94" i="35"/>
  <c r="AO94" i="35" s="1"/>
  <c r="G94" i="35"/>
  <c r="J94" i="35" s="1"/>
  <c r="F94" i="35"/>
  <c r="L94" i="35" s="1"/>
  <c r="M94" i="35" s="1"/>
  <c r="T94" i="35"/>
  <c r="U94" i="35" s="1"/>
  <c r="Q92" i="35"/>
  <c r="R92" i="35" s="1"/>
  <c r="O92" i="35"/>
  <c r="BA94" i="34"/>
  <c r="AZ94" i="34"/>
  <c r="AY94" i="34"/>
  <c r="AP94" i="34" s="1"/>
  <c r="N94" i="34" s="1"/>
  <c r="AX94" i="34"/>
  <c r="AW94" i="34"/>
  <c r="AV94" i="34"/>
  <c r="AU94" i="34"/>
  <c r="AT94" i="34"/>
  <c r="AS94" i="34"/>
  <c r="BH92" i="34"/>
  <c r="BG92" i="34"/>
  <c r="BD92" i="34" s="1"/>
  <c r="P92" i="34" s="1"/>
  <c r="E93" i="34"/>
  <c r="H93" i="34" s="1"/>
  <c r="K93" i="34" s="1"/>
  <c r="I93" i="34"/>
  <c r="B95" i="34"/>
  <c r="BF94" i="34"/>
  <c r="BC94" i="34" s="1"/>
  <c r="AR94" i="34"/>
  <c r="AO94" i="34" s="1"/>
  <c r="G94" i="34"/>
  <c r="J94" i="34" s="1"/>
  <c r="F94" i="34"/>
  <c r="L94" i="34" s="1"/>
  <c r="M94" i="34" s="1"/>
  <c r="T94" i="34"/>
  <c r="U94" i="34" s="1"/>
  <c r="Q92" i="34"/>
  <c r="R92" i="34" s="1"/>
  <c r="O92" i="34"/>
  <c r="BA94" i="33"/>
  <c r="AZ94" i="33"/>
  <c r="AY94" i="33"/>
  <c r="AP94" i="33" s="1"/>
  <c r="N94" i="33" s="1"/>
  <c r="AX94" i="33"/>
  <c r="AW94" i="33"/>
  <c r="AV94" i="33"/>
  <c r="AU94" i="33"/>
  <c r="AT94" i="33"/>
  <c r="AS94" i="33"/>
  <c r="BH92" i="33"/>
  <c r="BG92" i="33"/>
  <c r="BD92" i="33" s="1"/>
  <c r="P92" i="33" s="1"/>
  <c r="E93" i="33"/>
  <c r="H93" i="33" s="1"/>
  <c r="K93" i="33" s="1"/>
  <c r="I93" i="33"/>
  <c r="B95" i="33"/>
  <c r="BF94" i="33"/>
  <c r="BC94" i="33" s="1"/>
  <c r="AR94" i="33"/>
  <c r="AO94" i="33" s="1"/>
  <c r="G94" i="33"/>
  <c r="J94" i="33" s="1"/>
  <c r="F94" i="33"/>
  <c r="L94" i="33" s="1"/>
  <c r="M94" i="33" s="1"/>
  <c r="T94" i="33"/>
  <c r="U94" i="33" s="1"/>
  <c r="Q92" i="33"/>
  <c r="R92" i="33" s="1"/>
  <c r="O92" i="33"/>
  <c r="BA94" i="32"/>
  <c r="AZ94" i="32"/>
  <c r="AY94" i="32"/>
  <c r="AP94" i="32" s="1"/>
  <c r="N94" i="32" s="1"/>
  <c r="AX94" i="32"/>
  <c r="AW94" i="32"/>
  <c r="AV94" i="32"/>
  <c r="AU94" i="32"/>
  <c r="AT94" i="32"/>
  <c r="AS94" i="32"/>
  <c r="BH92" i="32"/>
  <c r="BG92" i="32"/>
  <c r="BD92" i="32" s="1"/>
  <c r="P92" i="32" s="1"/>
  <c r="E93" i="32"/>
  <c r="H93" i="32" s="1"/>
  <c r="K93" i="32" s="1"/>
  <c r="I93" i="32"/>
  <c r="B95" i="32"/>
  <c r="BF94" i="32"/>
  <c r="BC94" i="32" s="1"/>
  <c r="AR94" i="32"/>
  <c r="AO94" i="32" s="1"/>
  <c r="G94" i="32"/>
  <c r="J94" i="32" s="1"/>
  <c r="F94" i="32"/>
  <c r="L94" i="32" s="1"/>
  <c r="M94" i="32" s="1"/>
  <c r="T94" i="32"/>
  <c r="U94" i="32" s="1"/>
  <c r="Q92" i="32"/>
  <c r="R92" i="32" s="1"/>
  <c r="O92" i="32"/>
  <c r="BA95" i="37" l="1"/>
  <c r="AZ95" i="37"/>
  <c r="AY95" i="37"/>
  <c r="AP95" i="37" s="1"/>
  <c r="N95" i="37" s="1"/>
  <c r="AX95" i="37"/>
  <c r="AW95" i="37"/>
  <c r="AV95" i="37"/>
  <c r="AU95" i="37"/>
  <c r="AT95" i="37"/>
  <c r="AS95" i="37"/>
  <c r="BH93" i="37"/>
  <c r="BG93" i="37"/>
  <c r="BD93" i="37" s="1"/>
  <c r="P93" i="37" s="1"/>
  <c r="E94" i="37"/>
  <c r="H94" i="37" s="1"/>
  <c r="K94" i="37" s="1"/>
  <c r="I94" i="37"/>
  <c r="B96" i="37"/>
  <c r="BF95" i="37"/>
  <c r="BC95" i="37" s="1"/>
  <c r="AR95" i="37"/>
  <c r="AO95" i="37" s="1"/>
  <c r="G95" i="37"/>
  <c r="J95" i="37" s="1"/>
  <c r="F95" i="37"/>
  <c r="L95" i="37" s="1"/>
  <c r="M95" i="37" s="1"/>
  <c r="T95" i="37"/>
  <c r="U95" i="37" s="1"/>
  <c r="Q93" i="37"/>
  <c r="R93" i="37" s="1"/>
  <c r="O93" i="37"/>
  <c r="BA95" i="36"/>
  <c r="AZ95" i="36"/>
  <c r="AY95" i="36"/>
  <c r="AP95" i="36" s="1"/>
  <c r="N95" i="36" s="1"/>
  <c r="AX95" i="36"/>
  <c r="AW95" i="36"/>
  <c r="AV95" i="36"/>
  <c r="AU95" i="36"/>
  <c r="AT95" i="36"/>
  <c r="AS95" i="36"/>
  <c r="BH93" i="36"/>
  <c r="BG93" i="36"/>
  <c r="BD93" i="36" s="1"/>
  <c r="P93" i="36" s="1"/>
  <c r="E94" i="36"/>
  <c r="H94" i="36" s="1"/>
  <c r="K94" i="36" s="1"/>
  <c r="I94" i="36"/>
  <c r="B96" i="36"/>
  <c r="BF95" i="36"/>
  <c r="BC95" i="36" s="1"/>
  <c r="AR95" i="36"/>
  <c r="AO95" i="36" s="1"/>
  <c r="G95" i="36"/>
  <c r="J95" i="36" s="1"/>
  <c r="F95" i="36"/>
  <c r="L95" i="36" s="1"/>
  <c r="M95" i="36" s="1"/>
  <c r="T95" i="36"/>
  <c r="U95" i="36" s="1"/>
  <c r="Q93" i="36"/>
  <c r="R93" i="36" s="1"/>
  <c r="O93" i="36"/>
  <c r="BA95" i="35"/>
  <c r="AZ95" i="35"/>
  <c r="AY95" i="35"/>
  <c r="AP95" i="35" s="1"/>
  <c r="N95" i="35" s="1"/>
  <c r="AX95" i="35"/>
  <c r="AW95" i="35"/>
  <c r="AV95" i="35"/>
  <c r="AU95" i="35"/>
  <c r="AT95" i="35"/>
  <c r="AS95" i="35"/>
  <c r="BH93" i="35"/>
  <c r="BG93" i="35"/>
  <c r="BD93" i="35" s="1"/>
  <c r="P93" i="35" s="1"/>
  <c r="E94" i="35"/>
  <c r="H94" i="35" s="1"/>
  <c r="K94" i="35" s="1"/>
  <c r="I94" i="35"/>
  <c r="B96" i="35"/>
  <c r="BF95" i="35"/>
  <c r="BC95" i="35" s="1"/>
  <c r="AR95" i="35"/>
  <c r="AO95" i="35" s="1"/>
  <c r="G95" i="35"/>
  <c r="J95" i="35" s="1"/>
  <c r="F95" i="35"/>
  <c r="L95" i="35" s="1"/>
  <c r="M95" i="35" s="1"/>
  <c r="T95" i="35"/>
  <c r="U95" i="35" s="1"/>
  <c r="Q93" i="35"/>
  <c r="R93" i="35" s="1"/>
  <c r="O93" i="35"/>
  <c r="BA95" i="34"/>
  <c r="AZ95" i="34"/>
  <c r="AY95" i="34"/>
  <c r="AP95" i="34" s="1"/>
  <c r="N95" i="34" s="1"/>
  <c r="AX95" i="34"/>
  <c r="AW95" i="34"/>
  <c r="AV95" i="34"/>
  <c r="AU95" i="34"/>
  <c r="AT95" i="34"/>
  <c r="AS95" i="34"/>
  <c r="BH93" i="34"/>
  <c r="BG93" i="34"/>
  <c r="BD93" i="34" s="1"/>
  <c r="P93" i="34" s="1"/>
  <c r="E94" i="34"/>
  <c r="H94" i="34" s="1"/>
  <c r="K94" i="34" s="1"/>
  <c r="I94" i="34"/>
  <c r="B96" i="34"/>
  <c r="BF95" i="34"/>
  <c r="BC95" i="34" s="1"/>
  <c r="AR95" i="34"/>
  <c r="AO95" i="34" s="1"/>
  <c r="G95" i="34"/>
  <c r="J95" i="34" s="1"/>
  <c r="F95" i="34"/>
  <c r="L95" i="34" s="1"/>
  <c r="M95" i="34" s="1"/>
  <c r="T95" i="34"/>
  <c r="U95" i="34" s="1"/>
  <c r="Q93" i="34"/>
  <c r="R93" i="34" s="1"/>
  <c r="O93" i="34"/>
  <c r="BA95" i="33"/>
  <c r="AZ95" i="33"/>
  <c r="AY95" i="33"/>
  <c r="AP95" i="33" s="1"/>
  <c r="N95" i="33" s="1"/>
  <c r="AX95" i="33"/>
  <c r="AW95" i="33"/>
  <c r="AV95" i="33"/>
  <c r="AU95" i="33"/>
  <c r="AT95" i="33"/>
  <c r="AS95" i="33"/>
  <c r="BH93" i="33"/>
  <c r="BG93" i="33"/>
  <c r="BD93" i="33" s="1"/>
  <c r="P93" i="33" s="1"/>
  <c r="E94" i="33"/>
  <c r="H94" i="33" s="1"/>
  <c r="K94" i="33" s="1"/>
  <c r="I94" i="33"/>
  <c r="B96" i="33"/>
  <c r="BF95" i="33"/>
  <c r="BC95" i="33" s="1"/>
  <c r="AR95" i="33"/>
  <c r="AO95" i="33" s="1"/>
  <c r="G95" i="33"/>
  <c r="J95" i="33" s="1"/>
  <c r="F95" i="33"/>
  <c r="L95" i="33" s="1"/>
  <c r="M95" i="33" s="1"/>
  <c r="T95" i="33"/>
  <c r="U95" i="33" s="1"/>
  <c r="Q93" i="33"/>
  <c r="R93" i="33" s="1"/>
  <c r="O93" i="33"/>
  <c r="BA95" i="32"/>
  <c r="AZ95" i="32"/>
  <c r="AY95" i="32"/>
  <c r="AP95" i="32" s="1"/>
  <c r="N95" i="32" s="1"/>
  <c r="AX95" i="32"/>
  <c r="AW95" i="32"/>
  <c r="AV95" i="32"/>
  <c r="AU95" i="32"/>
  <c r="AT95" i="32"/>
  <c r="AS95" i="32"/>
  <c r="BH93" i="32"/>
  <c r="BG93" i="32"/>
  <c r="BD93" i="32" s="1"/>
  <c r="P93" i="32" s="1"/>
  <c r="E94" i="32"/>
  <c r="H94" i="32" s="1"/>
  <c r="K94" i="32" s="1"/>
  <c r="I94" i="32"/>
  <c r="B96" i="32"/>
  <c r="BF95" i="32"/>
  <c r="BC95" i="32" s="1"/>
  <c r="AR95" i="32"/>
  <c r="AO95" i="32" s="1"/>
  <c r="G95" i="32"/>
  <c r="J95" i="32" s="1"/>
  <c r="F95" i="32"/>
  <c r="L95" i="32" s="1"/>
  <c r="M95" i="32" s="1"/>
  <c r="T95" i="32"/>
  <c r="U95" i="32" s="1"/>
  <c r="Q93" i="32"/>
  <c r="R93" i="32" s="1"/>
  <c r="O93" i="32"/>
  <c r="BA96" i="37" l="1"/>
  <c r="AZ96" i="37"/>
  <c r="AY96" i="37"/>
  <c r="AP96" i="37" s="1"/>
  <c r="N96" i="37" s="1"/>
  <c r="AX96" i="37"/>
  <c r="AW96" i="37"/>
  <c r="AV96" i="37"/>
  <c r="AU96" i="37"/>
  <c r="AT96" i="37"/>
  <c r="AS96" i="37"/>
  <c r="BH94" i="37"/>
  <c r="BG94" i="37"/>
  <c r="BD94" i="37" s="1"/>
  <c r="P94" i="37" s="1"/>
  <c r="E95" i="37"/>
  <c r="H95" i="37" s="1"/>
  <c r="K95" i="37" s="1"/>
  <c r="I95" i="37"/>
  <c r="B97" i="37"/>
  <c r="BF96" i="37"/>
  <c r="BC96" i="37" s="1"/>
  <c r="AR96" i="37"/>
  <c r="AO96" i="37" s="1"/>
  <c r="G96" i="37"/>
  <c r="J96" i="37" s="1"/>
  <c r="F96" i="37"/>
  <c r="L96" i="37" s="1"/>
  <c r="M96" i="37" s="1"/>
  <c r="T96" i="37"/>
  <c r="U96" i="37" s="1"/>
  <c r="Q94" i="37"/>
  <c r="R94" i="37" s="1"/>
  <c r="O94" i="37"/>
  <c r="BA96" i="36"/>
  <c r="AZ96" i="36"/>
  <c r="AY96" i="36"/>
  <c r="AP96" i="36" s="1"/>
  <c r="N96" i="36" s="1"/>
  <c r="AX96" i="36"/>
  <c r="AW96" i="36"/>
  <c r="AV96" i="36"/>
  <c r="AU96" i="36"/>
  <c r="AT96" i="36"/>
  <c r="AS96" i="36"/>
  <c r="BH94" i="36"/>
  <c r="BG94" i="36"/>
  <c r="BD94" i="36" s="1"/>
  <c r="P94" i="36" s="1"/>
  <c r="E95" i="36"/>
  <c r="H95" i="36" s="1"/>
  <c r="K95" i="36" s="1"/>
  <c r="I95" i="36"/>
  <c r="B97" i="36"/>
  <c r="BF96" i="36"/>
  <c r="BC96" i="36" s="1"/>
  <c r="AR96" i="36"/>
  <c r="AO96" i="36" s="1"/>
  <c r="G96" i="36"/>
  <c r="J96" i="36" s="1"/>
  <c r="F96" i="36"/>
  <c r="L96" i="36" s="1"/>
  <c r="M96" i="36" s="1"/>
  <c r="T96" i="36"/>
  <c r="U96" i="36" s="1"/>
  <c r="Q94" i="36"/>
  <c r="R94" i="36" s="1"/>
  <c r="O94" i="36"/>
  <c r="BA96" i="35"/>
  <c r="AZ96" i="35"/>
  <c r="AY96" i="35"/>
  <c r="AP96" i="35" s="1"/>
  <c r="N96" i="35" s="1"/>
  <c r="AX96" i="35"/>
  <c r="AW96" i="35"/>
  <c r="AV96" i="35"/>
  <c r="AU96" i="35"/>
  <c r="AT96" i="35"/>
  <c r="AS96" i="35"/>
  <c r="BH94" i="35"/>
  <c r="BG94" i="35"/>
  <c r="BD94" i="35" s="1"/>
  <c r="P94" i="35" s="1"/>
  <c r="E95" i="35"/>
  <c r="H95" i="35" s="1"/>
  <c r="K95" i="35" s="1"/>
  <c r="I95" i="35"/>
  <c r="B97" i="35"/>
  <c r="BF96" i="35"/>
  <c r="BC96" i="35" s="1"/>
  <c r="AR96" i="35"/>
  <c r="AO96" i="35" s="1"/>
  <c r="G96" i="35"/>
  <c r="J96" i="35" s="1"/>
  <c r="F96" i="35"/>
  <c r="L96" i="35" s="1"/>
  <c r="M96" i="35" s="1"/>
  <c r="T96" i="35"/>
  <c r="U96" i="35" s="1"/>
  <c r="Q94" i="35"/>
  <c r="R94" i="35" s="1"/>
  <c r="O94" i="35"/>
  <c r="BA96" i="34"/>
  <c r="AZ96" i="34"/>
  <c r="AY96" i="34"/>
  <c r="AP96" i="34" s="1"/>
  <c r="N96" i="34" s="1"/>
  <c r="AX96" i="34"/>
  <c r="AW96" i="34"/>
  <c r="AV96" i="34"/>
  <c r="AU96" i="34"/>
  <c r="AT96" i="34"/>
  <c r="AS96" i="34"/>
  <c r="BH94" i="34"/>
  <c r="BG94" i="34"/>
  <c r="BD94" i="34" s="1"/>
  <c r="P94" i="34" s="1"/>
  <c r="E95" i="34"/>
  <c r="H95" i="34" s="1"/>
  <c r="K95" i="34" s="1"/>
  <c r="I95" i="34"/>
  <c r="B97" i="34"/>
  <c r="BF96" i="34"/>
  <c r="BC96" i="34" s="1"/>
  <c r="AR96" i="34"/>
  <c r="AO96" i="34" s="1"/>
  <c r="G96" i="34"/>
  <c r="J96" i="34" s="1"/>
  <c r="F96" i="34"/>
  <c r="L96" i="34" s="1"/>
  <c r="M96" i="34" s="1"/>
  <c r="T96" i="34"/>
  <c r="U96" i="34" s="1"/>
  <c r="Q94" i="34"/>
  <c r="R94" i="34" s="1"/>
  <c r="O94" i="34"/>
  <c r="BA96" i="33"/>
  <c r="AZ96" i="33"/>
  <c r="AY96" i="33"/>
  <c r="AP96" i="33" s="1"/>
  <c r="N96" i="33" s="1"/>
  <c r="AX96" i="33"/>
  <c r="AW96" i="33"/>
  <c r="AV96" i="33"/>
  <c r="AU96" i="33"/>
  <c r="AT96" i="33"/>
  <c r="AS96" i="33"/>
  <c r="BH94" i="33"/>
  <c r="BG94" i="33"/>
  <c r="BD94" i="33" s="1"/>
  <c r="P94" i="33" s="1"/>
  <c r="E95" i="33"/>
  <c r="H95" i="33" s="1"/>
  <c r="K95" i="33" s="1"/>
  <c r="I95" i="33"/>
  <c r="B97" i="33"/>
  <c r="BF96" i="33"/>
  <c r="BC96" i="33" s="1"/>
  <c r="AR96" i="33"/>
  <c r="AO96" i="33" s="1"/>
  <c r="G96" i="33"/>
  <c r="J96" i="33" s="1"/>
  <c r="F96" i="33"/>
  <c r="L96" i="33" s="1"/>
  <c r="M96" i="33" s="1"/>
  <c r="T96" i="33"/>
  <c r="U96" i="33" s="1"/>
  <c r="Q94" i="33"/>
  <c r="R94" i="33" s="1"/>
  <c r="O94" i="33"/>
  <c r="BA96" i="32"/>
  <c r="AZ96" i="32"/>
  <c r="AY96" i="32"/>
  <c r="AP96" i="32" s="1"/>
  <c r="N96" i="32" s="1"/>
  <c r="AX96" i="32"/>
  <c r="AW96" i="32"/>
  <c r="AV96" i="32"/>
  <c r="AU96" i="32"/>
  <c r="AT96" i="32"/>
  <c r="AS96" i="32"/>
  <c r="BH94" i="32"/>
  <c r="BG94" i="32"/>
  <c r="BD94" i="32" s="1"/>
  <c r="P94" i="32" s="1"/>
  <c r="E95" i="32"/>
  <c r="H95" i="32" s="1"/>
  <c r="K95" i="32" s="1"/>
  <c r="I95" i="32"/>
  <c r="B97" i="32"/>
  <c r="BF96" i="32"/>
  <c r="BC96" i="32" s="1"/>
  <c r="AR96" i="32"/>
  <c r="AO96" i="32" s="1"/>
  <c r="G96" i="32"/>
  <c r="J96" i="32" s="1"/>
  <c r="F96" i="32"/>
  <c r="L96" i="32" s="1"/>
  <c r="M96" i="32" s="1"/>
  <c r="T96" i="32"/>
  <c r="U96" i="32" s="1"/>
  <c r="Q94" i="32"/>
  <c r="R94" i="32" s="1"/>
  <c r="O94" i="32"/>
  <c r="BA97" i="37" l="1"/>
  <c r="AZ97" i="37"/>
  <c r="AY97" i="37"/>
  <c r="AP97" i="37" s="1"/>
  <c r="N97" i="37" s="1"/>
  <c r="AX97" i="37"/>
  <c r="AW97" i="37"/>
  <c r="AV97" i="37"/>
  <c r="AU97" i="37"/>
  <c r="AT97" i="37"/>
  <c r="AS97" i="37"/>
  <c r="BH95" i="37"/>
  <c r="BG95" i="37"/>
  <c r="BD95" i="37" s="1"/>
  <c r="P95" i="37" s="1"/>
  <c r="E96" i="37"/>
  <c r="H96" i="37" s="1"/>
  <c r="K96" i="37" s="1"/>
  <c r="I96" i="37"/>
  <c r="BF97" i="37"/>
  <c r="BC97" i="37" s="1"/>
  <c r="AR97" i="37"/>
  <c r="AO97" i="37" s="1"/>
  <c r="G97" i="37"/>
  <c r="J97" i="37" s="1"/>
  <c r="F97" i="37"/>
  <c r="L97" i="37" s="1"/>
  <c r="M97" i="37" s="1"/>
  <c r="T97" i="37"/>
  <c r="U97" i="37" s="1"/>
  <c r="Q95" i="37"/>
  <c r="R95" i="37" s="1"/>
  <c r="O95" i="37"/>
  <c r="BA97" i="36"/>
  <c r="AZ97" i="36"/>
  <c r="AY97" i="36"/>
  <c r="AP97" i="36" s="1"/>
  <c r="N97" i="36" s="1"/>
  <c r="AX97" i="36"/>
  <c r="AW97" i="36"/>
  <c r="AV97" i="36"/>
  <c r="AU97" i="36"/>
  <c r="AT97" i="36"/>
  <c r="AS97" i="36"/>
  <c r="BH95" i="36"/>
  <c r="BG95" i="36"/>
  <c r="BD95" i="36" s="1"/>
  <c r="P95" i="36" s="1"/>
  <c r="E96" i="36"/>
  <c r="H96" i="36" s="1"/>
  <c r="K96" i="36" s="1"/>
  <c r="I96" i="36"/>
  <c r="BF97" i="36"/>
  <c r="BC97" i="36" s="1"/>
  <c r="AR97" i="36"/>
  <c r="AO97" i="36" s="1"/>
  <c r="G97" i="36"/>
  <c r="J97" i="36" s="1"/>
  <c r="F97" i="36"/>
  <c r="L97" i="36" s="1"/>
  <c r="M97" i="36" s="1"/>
  <c r="T97" i="36"/>
  <c r="U97" i="36" s="1"/>
  <c r="Q95" i="36"/>
  <c r="R95" i="36" s="1"/>
  <c r="O95" i="36"/>
  <c r="BA97" i="35"/>
  <c r="AZ97" i="35"/>
  <c r="AY97" i="35"/>
  <c r="AP97" i="35" s="1"/>
  <c r="N97" i="35" s="1"/>
  <c r="AX97" i="35"/>
  <c r="AW97" i="35"/>
  <c r="AV97" i="35"/>
  <c r="AU97" i="35"/>
  <c r="AT97" i="35"/>
  <c r="AS97" i="35"/>
  <c r="BH95" i="35"/>
  <c r="BG95" i="35"/>
  <c r="BD95" i="35" s="1"/>
  <c r="P95" i="35" s="1"/>
  <c r="E96" i="35"/>
  <c r="H96" i="35" s="1"/>
  <c r="K96" i="35" s="1"/>
  <c r="I96" i="35"/>
  <c r="BF97" i="35"/>
  <c r="BC97" i="35" s="1"/>
  <c r="AR97" i="35"/>
  <c r="AO97" i="35" s="1"/>
  <c r="G97" i="35"/>
  <c r="J97" i="35" s="1"/>
  <c r="F97" i="35"/>
  <c r="L97" i="35" s="1"/>
  <c r="M97" i="35" s="1"/>
  <c r="T97" i="35"/>
  <c r="U97" i="35" s="1"/>
  <c r="Q95" i="35"/>
  <c r="R95" i="35" s="1"/>
  <c r="O95" i="35"/>
  <c r="BA97" i="34"/>
  <c r="AZ97" i="34"/>
  <c r="AY97" i="34"/>
  <c r="AP97" i="34" s="1"/>
  <c r="N97" i="34" s="1"/>
  <c r="AX97" i="34"/>
  <c r="AW97" i="34"/>
  <c r="AV97" i="34"/>
  <c r="AU97" i="34"/>
  <c r="AT97" i="34"/>
  <c r="AS97" i="34"/>
  <c r="BH95" i="34"/>
  <c r="BG95" i="34"/>
  <c r="BD95" i="34" s="1"/>
  <c r="P95" i="34" s="1"/>
  <c r="E96" i="34"/>
  <c r="H96" i="34" s="1"/>
  <c r="K96" i="34" s="1"/>
  <c r="I96" i="34"/>
  <c r="BF97" i="34"/>
  <c r="BC97" i="34" s="1"/>
  <c r="AR97" i="34"/>
  <c r="AO97" i="34" s="1"/>
  <c r="G97" i="34"/>
  <c r="J97" i="34" s="1"/>
  <c r="F97" i="34"/>
  <c r="L97" i="34" s="1"/>
  <c r="M97" i="34" s="1"/>
  <c r="T97" i="34"/>
  <c r="U97" i="34" s="1"/>
  <c r="Q95" i="34"/>
  <c r="R95" i="34" s="1"/>
  <c r="O95" i="34"/>
  <c r="BA97" i="33"/>
  <c r="AZ97" i="33"/>
  <c r="AY97" i="33"/>
  <c r="AP97" i="33" s="1"/>
  <c r="N97" i="33" s="1"/>
  <c r="AX97" i="33"/>
  <c r="AW97" i="33"/>
  <c r="AV97" i="33"/>
  <c r="AU97" i="33"/>
  <c r="AT97" i="33"/>
  <c r="AS97" i="33"/>
  <c r="BH95" i="33"/>
  <c r="BG95" i="33"/>
  <c r="BD95" i="33" s="1"/>
  <c r="P95" i="33" s="1"/>
  <c r="E96" i="33"/>
  <c r="H96" i="33" s="1"/>
  <c r="K96" i="33" s="1"/>
  <c r="I96" i="33"/>
  <c r="BF97" i="33"/>
  <c r="BC97" i="33" s="1"/>
  <c r="AR97" i="33"/>
  <c r="AO97" i="33" s="1"/>
  <c r="G97" i="33"/>
  <c r="J97" i="33" s="1"/>
  <c r="F97" i="33"/>
  <c r="L97" i="33" s="1"/>
  <c r="M97" i="33" s="1"/>
  <c r="T97" i="33"/>
  <c r="U97" i="33" s="1"/>
  <c r="Q95" i="33"/>
  <c r="R95" i="33" s="1"/>
  <c r="O95" i="33"/>
  <c r="BA97" i="32"/>
  <c r="AZ97" i="32"/>
  <c r="AY97" i="32"/>
  <c r="AP97" i="32" s="1"/>
  <c r="N97" i="32" s="1"/>
  <c r="AX97" i="32"/>
  <c r="AW97" i="32"/>
  <c r="AV97" i="32"/>
  <c r="AU97" i="32"/>
  <c r="AT97" i="32"/>
  <c r="AS97" i="32"/>
  <c r="BH95" i="32"/>
  <c r="BG95" i="32"/>
  <c r="BD95" i="32" s="1"/>
  <c r="P95" i="32" s="1"/>
  <c r="E96" i="32"/>
  <c r="H96" i="32" s="1"/>
  <c r="K96" i="32" s="1"/>
  <c r="I96" i="32"/>
  <c r="BF97" i="32"/>
  <c r="BC97" i="32" s="1"/>
  <c r="AR97" i="32"/>
  <c r="AO97" i="32" s="1"/>
  <c r="G97" i="32"/>
  <c r="J97" i="32" s="1"/>
  <c r="F97" i="32"/>
  <c r="L97" i="32" s="1"/>
  <c r="M97" i="32" s="1"/>
  <c r="T97" i="32"/>
  <c r="U97" i="32" s="1"/>
  <c r="Q95" i="32"/>
  <c r="R95" i="32" s="1"/>
  <c r="O95" i="32"/>
  <c r="BH96" i="37" l="1"/>
  <c r="BG96" i="37"/>
  <c r="BD96" i="37" s="1"/>
  <c r="P96" i="37" s="1"/>
  <c r="E97" i="37"/>
  <c r="H97" i="37" s="1"/>
  <c r="K97" i="37" s="1"/>
  <c r="I97" i="37"/>
  <c r="Q96" i="37"/>
  <c r="R96" i="37" s="1"/>
  <c r="O96" i="37"/>
  <c r="BH96" i="36"/>
  <c r="BG96" i="36"/>
  <c r="BD96" i="36" s="1"/>
  <c r="P96" i="36" s="1"/>
  <c r="E97" i="36"/>
  <c r="H97" i="36" s="1"/>
  <c r="K97" i="36" s="1"/>
  <c r="I97" i="36"/>
  <c r="Q96" i="36"/>
  <c r="R96" i="36" s="1"/>
  <c r="O96" i="36"/>
  <c r="BH96" i="35"/>
  <c r="BG96" i="35"/>
  <c r="BD96" i="35" s="1"/>
  <c r="P96" i="35" s="1"/>
  <c r="E97" i="35"/>
  <c r="H97" i="35" s="1"/>
  <c r="K97" i="35" s="1"/>
  <c r="I97" i="35"/>
  <c r="Q96" i="35"/>
  <c r="R96" i="35" s="1"/>
  <c r="O96" i="35"/>
  <c r="BH96" i="34"/>
  <c r="BG96" i="34"/>
  <c r="BD96" i="34" s="1"/>
  <c r="P96" i="34" s="1"/>
  <c r="E97" i="34"/>
  <c r="H97" i="34" s="1"/>
  <c r="K97" i="34" s="1"/>
  <c r="I97" i="34"/>
  <c r="Q96" i="34"/>
  <c r="R96" i="34" s="1"/>
  <c r="O96" i="34"/>
  <c r="BH96" i="33"/>
  <c r="BG96" i="33"/>
  <c r="BD96" i="33" s="1"/>
  <c r="P96" i="33" s="1"/>
  <c r="E97" i="33"/>
  <c r="H97" i="33" s="1"/>
  <c r="K97" i="33" s="1"/>
  <c r="I97" i="33"/>
  <c r="Q96" i="33"/>
  <c r="R96" i="33" s="1"/>
  <c r="O96" i="33"/>
  <c r="BH96" i="32"/>
  <c r="BG96" i="32"/>
  <c r="BD96" i="32" s="1"/>
  <c r="P96" i="32" s="1"/>
  <c r="E97" i="32"/>
  <c r="H97" i="32" s="1"/>
  <c r="K97" i="32" s="1"/>
  <c r="I97" i="32"/>
  <c r="Q96" i="32"/>
  <c r="R96" i="32" s="1"/>
  <c r="O96" i="32"/>
  <c r="BH97" i="37" l="1"/>
  <c r="BG97" i="37"/>
  <c r="BD97" i="37" s="1"/>
  <c r="P97" i="37" s="1"/>
  <c r="Q97" i="37"/>
  <c r="Q98" i="37" s="1"/>
  <c r="O97" i="37"/>
  <c r="BH97" i="36"/>
  <c r="BG97" i="36"/>
  <c r="BD97" i="36" s="1"/>
  <c r="P97" i="36" s="1"/>
  <c r="Q97" i="36"/>
  <c r="Q98" i="36" s="1"/>
  <c r="O97" i="36"/>
  <c r="BH97" i="35"/>
  <c r="BG97" i="35"/>
  <c r="BD97" i="35" s="1"/>
  <c r="P97" i="35" s="1"/>
  <c r="Q97" i="35"/>
  <c r="Q98" i="35" s="1"/>
  <c r="O97" i="35"/>
  <c r="BH97" i="34"/>
  <c r="BG97" i="34"/>
  <c r="BD97" i="34" s="1"/>
  <c r="P97" i="34" s="1"/>
  <c r="Q97" i="34"/>
  <c r="Q98" i="34" s="1"/>
  <c r="O97" i="34"/>
  <c r="BH97" i="33"/>
  <c r="BG97" i="33"/>
  <c r="BD97" i="33" s="1"/>
  <c r="P97" i="33" s="1"/>
  <c r="Q97" i="33"/>
  <c r="Q98" i="33" s="1"/>
  <c r="O97" i="33"/>
  <c r="BH97" i="32"/>
  <c r="BG97" i="32"/>
  <c r="BD97" i="32" s="1"/>
  <c r="P97" i="32" s="1"/>
  <c r="Q97" i="32"/>
  <c r="Q98" i="32" s="1"/>
  <c r="O97" i="32"/>
  <c r="I9" i="37" l="1"/>
  <c r="I9" i="36"/>
  <c r="I9" i="35"/>
  <c r="I9" i="34"/>
  <c r="I9" i="33"/>
  <c r="I9" i="32"/>
  <c r="R97" i="37"/>
  <c r="R97" i="36"/>
  <c r="R97" i="35"/>
  <c r="R97" i="34"/>
  <c r="R97" i="33"/>
  <c r="R97" i="32"/>
  <c r="D8" i="11" l="1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B6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B5" i="13"/>
  <c r="B3" i="13"/>
  <c r="AH12" i="37" l="1"/>
  <c r="AH12" i="36"/>
  <c r="AH12" i="35"/>
  <c r="AH12" i="34"/>
  <c r="AH12" i="33"/>
  <c r="AH12" i="32"/>
  <c r="AH13" i="37"/>
  <c r="AH13" i="36"/>
  <c r="AH13" i="35"/>
  <c r="AH13" i="34"/>
  <c r="AH13" i="33"/>
  <c r="AH13" i="32"/>
  <c r="AH14" i="37"/>
  <c r="AH14" i="36"/>
  <c r="AH14" i="35"/>
  <c r="AH14" i="34"/>
  <c r="AH14" i="33"/>
  <c r="AH14" i="32"/>
  <c r="AH15" i="37"/>
  <c r="AH15" i="36"/>
  <c r="AH15" i="35"/>
  <c r="AH15" i="34"/>
  <c r="AH15" i="33"/>
  <c r="AH15" i="32"/>
  <c r="AH16" i="37"/>
  <c r="AH16" i="36"/>
  <c r="AH16" i="35"/>
  <c r="AH16" i="34"/>
  <c r="AH16" i="33"/>
  <c r="AH16" i="32"/>
  <c r="AH17" i="37"/>
  <c r="AH17" i="36"/>
  <c r="AH17" i="35"/>
  <c r="AH17" i="34"/>
  <c r="AH17" i="33"/>
  <c r="AH17" i="32"/>
  <c r="AH18" i="37"/>
  <c r="AH18" i="36"/>
  <c r="AH18" i="35"/>
  <c r="AH18" i="34"/>
  <c r="AH18" i="33"/>
  <c r="AH18" i="32"/>
  <c r="AH19" i="37"/>
  <c r="AH19" i="36"/>
  <c r="AH19" i="35"/>
  <c r="AH19" i="34"/>
  <c r="AH19" i="33"/>
  <c r="AH19" i="32"/>
  <c r="AH20" i="37"/>
  <c r="AH20" i="36"/>
  <c r="AH20" i="35"/>
  <c r="AH20" i="34"/>
  <c r="AH20" i="33"/>
  <c r="AH20" i="32"/>
  <c r="AH21" i="37"/>
  <c r="AH21" i="36"/>
  <c r="AH21" i="35"/>
  <c r="AH21" i="34"/>
  <c r="AH21" i="33"/>
  <c r="AH21" i="32"/>
  <c r="V13" i="37"/>
  <c r="W13" i="37" s="1"/>
  <c r="Y13" i="37" s="1"/>
  <c r="V13" i="36"/>
  <c r="W13" i="36" s="1"/>
  <c r="Y13" i="36" s="1"/>
  <c r="V13" i="35"/>
  <c r="W13" i="35" s="1"/>
  <c r="Y13" i="35" s="1"/>
  <c r="V13" i="34"/>
  <c r="W13" i="34" s="1"/>
  <c r="Y13" i="34" s="1"/>
  <c r="V13" i="33"/>
  <c r="W13" i="33" s="1"/>
  <c r="Y13" i="33" s="1"/>
  <c r="V13" i="32"/>
  <c r="W13" i="32" s="1"/>
  <c r="Y13" i="32" s="1"/>
  <c r="AH22" i="37"/>
  <c r="AH22" i="36"/>
  <c r="AH22" i="35"/>
  <c r="AH22" i="34"/>
  <c r="AH22" i="33"/>
  <c r="AH22" i="32"/>
  <c r="V14" i="37"/>
  <c r="W14" i="37" s="1"/>
  <c r="Y14" i="37" s="1"/>
  <c r="V14" i="36"/>
  <c r="W14" i="36" s="1"/>
  <c r="Y14" i="36" s="1"/>
  <c r="V14" i="35"/>
  <c r="W14" i="35" s="1"/>
  <c r="Y14" i="35" s="1"/>
  <c r="V14" i="34"/>
  <c r="W14" i="34" s="1"/>
  <c r="Y14" i="34" s="1"/>
  <c r="V14" i="33"/>
  <c r="W14" i="33" s="1"/>
  <c r="Y14" i="33" s="1"/>
  <c r="V14" i="32"/>
  <c r="W14" i="32" s="1"/>
  <c r="Y14" i="32" s="1"/>
  <c r="AH23" i="37"/>
  <c r="AH23" i="36"/>
  <c r="AH23" i="35"/>
  <c r="AH23" i="34"/>
  <c r="AH23" i="33"/>
  <c r="AH23" i="32"/>
  <c r="V15" i="37"/>
  <c r="W15" i="37" s="1"/>
  <c r="Y15" i="37" s="1"/>
  <c r="V15" i="36"/>
  <c r="W15" i="36" s="1"/>
  <c r="Y15" i="36" s="1"/>
  <c r="V15" i="35"/>
  <c r="W15" i="35" s="1"/>
  <c r="Y15" i="35" s="1"/>
  <c r="V15" i="34"/>
  <c r="W15" i="34" s="1"/>
  <c r="Y15" i="34" s="1"/>
  <c r="V15" i="33"/>
  <c r="W15" i="33" s="1"/>
  <c r="Y15" i="33" s="1"/>
  <c r="V15" i="32"/>
  <c r="W15" i="32" s="1"/>
  <c r="Y15" i="32" s="1"/>
  <c r="AH24" i="37"/>
  <c r="AH24" i="36"/>
  <c r="AH24" i="35"/>
  <c r="AH24" i="34"/>
  <c r="AH24" i="33"/>
  <c r="AH24" i="32"/>
  <c r="V16" i="37"/>
  <c r="W16" i="37" s="1"/>
  <c r="Y16" i="37" s="1"/>
  <c r="V16" i="36"/>
  <c r="W16" i="36" s="1"/>
  <c r="Y16" i="36" s="1"/>
  <c r="V16" i="35"/>
  <c r="W16" i="35" s="1"/>
  <c r="Y16" i="35" s="1"/>
  <c r="V16" i="34"/>
  <c r="W16" i="34" s="1"/>
  <c r="Y16" i="34" s="1"/>
  <c r="V16" i="33"/>
  <c r="W16" i="33" s="1"/>
  <c r="Y16" i="33" s="1"/>
  <c r="V16" i="32"/>
  <c r="W16" i="32" s="1"/>
  <c r="Y16" i="32" s="1"/>
  <c r="AH25" i="37"/>
  <c r="AH25" i="36"/>
  <c r="AH25" i="35"/>
  <c r="AH25" i="34"/>
  <c r="AH25" i="33"/>
  <c r="AH25" i="32"/>
  <c r="V17" i="37"/>
  <c r="W17" i="37" s="1"/>
  <c r="Y17" i="37" s="1"/>
  <c r="V17" i="36"/>
  <c r="W17" i="36" s="1"/>
  <c r="Y17" i="36" s="1"/>
  <c r="V17" i="35"/>
  <c r="W17" i="35" s="1"/>
  <c r="Y17" i="35" s="1"/>
  <c r="V17" i="34"/>
  <c r="W17" i="34" s="1"/>
  <c r="Y17" i="34" s="1"/>
  <c r="V17" i="33"/>
  <c r="W17" i="33" s="1"/>
  <c r="Y17" i="33" s="1"/>
  <c r="V17" i="32"/>
  <c r="W17" i="32" s="1"/>
  <c r="Y17" i="32" s="1"/>
  <c r="AH26" i="37"/>
  <c r="AH26" i="36"/>
  <c r="AH26" i="35"/>
  <c r="AH26" i="34"/>
  <c r="AH26" i="33"/>
  <c r="AH26" i="32"/>
  <c r="V18" i="37"/>
  <c r="W18" i="37" s="1"/>
  <c r="Y18" i="37" s="1"/>
  <c r="V18" i="36"/>
  <c r="W18" i="36" s="1"/>
  <c r="Y18" i="36" s="1"/>
  <c r="V18" i="35"/>
  <c r="W18" i="35" s="1"/>
  <c r="Y18" i="35" s="1"/>
  <c r="V18" i="34"/>
  <c r="W18" i="34" s="1"/>
  <c r="Y18" i="34" s="1"/>
  <c r="V18" i="33"/>
  <c r="W18" i="33" s="1"/>
  <c r="Y18" i="33" s="1"/>
  <c r="V18" i="32"/>
  <c r="W18" i="32" s="1"/>
  <c r="Y18" i="32" s="1"/>
  <c r="AH27" i="37"/>
  <c r="AH27" i="36"/>
  <c r="AH27" i="35"/>
  <c r="AH27" i="34"/>
  <c r="AH27" i="33"/>
  <c r="AH27" i="32"/>
  <c r="V19" i="37"/>
  <c r="W19" i="37" s="1"/>
  <c r="Y19" i="37" s="1"/>
  <c r="V19" i="36"/>
  <c r="W19" i="36" s="1"/>
  <c r="Y19" i="36" s="1"/>
  <c r="V19" i="35"/>
  <c r="W19" i="35" s="1"/>
  <c r="Y19" i="35" s="1"/>
  <c r="V19" i="34"/>
  <c r="W19" i="34" s="1"/>
  <c r="Y19" i="34" s="1"/>
  <c r="V19" i="33"/>
  <c r="W19" i="33" s="1"/>
  <c r="Y19" i="33" s="1"/>
  <c r="V19" i="32"/>
  <c r="W19" i="32" s="1"/>
  <c r="Y19" i="32" s="1"/>
  <c r="AH28" i="37"/>
  <c r="AH28" i="36"/>
  <c r="AH28" i="35"/>
  <c r="AH28" i="34"/>
  <c r="AH28" i="33"/>
  <c r="AH28" i="32"/>
  <c r="AH29" i="37"/>
  <c r="AH29" i="36"/>
  <c r="AH29" i="35"/>
  <c r="AH29" i="34"/>
  <c r="AH29" i="33"/>
  <c r="AH29" i="32"/>
  <c r="AH30" i="37"/>
  <c r="AH30" i="36"/>
  <c r="AH30" i="35"/>
  <c r="AH30" i="34"/>
  <c r="AH30" i="33"/>
  <c r="AH30" i="32"/>
  <c r="AH31" i="37"/>
  <c r="AH31" i="36"/>
  <c r="AH31" i="35"/>
  <c r="AH31" i="34"/>
  <c r="AH31" i="33"/>
  <c r="AH31" i="32"/>
  <c r="G25" i="13"/>
  <c r="AK32" i="37"/>
  <c r="AK32" i="36"/>
  <c r="AK32" i="35"/>
  <c r="AK32" i="34"/>
  <c r="AK32" i="33"/>
  <c r="AK32" i="32"/>
  <c r="AK33" i="37"/>
  <c r="AK33" i="36"/>
  <c r="AK33" i="35"/>
  <c r="AK33" i="34"/>
  <c r="AK33" i="33"/>
  <c r="AK33" i="32"/>
  <c r="AK34" i="37"/>
  <c r="AK34" i="36"/>
  <c r="AK34" i="35"/>
  <c r="AK34" i="34"/>
  <c r="AK34" i="33"/>
  <c r="AK34" i="32"/>
  <c r="AK35" i="37"/>
  <c r="AK35" i="36"/>
  <c r="AK35" i="35"/>
  <c r="AK35" i="34"/>
  <c r="AK35" i="33"/>
  <c r="AK35" i="32"/>
  <c r="AK36" i="37"/>
  <c r="AK36" i="36"/>
  <c r="AK36" i="35"/>
  <c r="AK36" i="34"/>
  <c r="AK36" i="33"/>
  <c r="AK36" i="32"/>
  <c r="AK37" i="37"/>
  <c r="AK37" i="36"/>
  <c r="AK37" i="35"/>
  <c r="AK37" i="34"/>
  <c r="AK37" i="33"/>
  <c r="AK37" i="32"/>
  <c r="AK38" i="37"/>
  <c r="AK38" i="36"/>
  <c r="AK38" i="35"/>
  <c r="AK38" i="34"/>
  <c r="AK38" i="33"/>
  <c r="AK38" i="32"/>
  <c r="AK39" i="37"/>
  <c r="AK39" i="36"/>
  <c r="AK39" i="35"/>
  <c r="AK39" i="34"/>
  <c r="AK39" i="33"/>
  <c r="AK39" i="32"/>
  <c r="AK40" i="37"/>
  <c r="AK40" i="36"/>
  <c r="AK40" i="35"/>
  <c r="AK40" i="34"/>
  <c r="AK40" i="33"/>
  <c r="AK40" i="32"/>
  <c r="AK41" i="37"/>
  <c r="AK41" i="36"/>
  <c r="AK41" i="35"/>
  <c r="AK41" i="34"/>
  <c r="AK41" i="33"/>
  <c r="AK41" i="32"/>
  <c r="AK42" i="37"/>
  <c r="AK42" i="36"/>
  <c r="AK42" i="35"/>
  <c r="AK42" i="34"/>
  <c r="AK42" i="33"/>
  <c r="AK42" i="32"/>
  <c r="AK43" i="37"/>
  <c r="AK43" i="36"/>
  <c r="AK43" i="35"/>
  <c r="AK43" i="34"/>
  <c r="AK43" i="33"/>
  <c r="AK43" i="32"/>
  <c r="AK44" i="37"/>
  <c r="AK44" i="36"/>
  <c r="AK44" i="35"/>
  <c r="AK44" i="34"/>
  <c r="AK44" i="33"/>
  <c r="AK44" i="32"/>
  <c r="AK45" i="37"/>
  <c r="AK45" i="36"/>
  <c r="AK45" i="35"/>
  <c r="AK45" i="34"/>
  <c r="AK45" i="33"/>
  <c r="AK45" i="32"/>
  <c r="AK46" i="37"/>
  <c r="AK46" i="36"/>
  <c r="AK46" i="35"/>
  <c r="AK46" i="34"/>
  <c r="AK46" i="33"/>
  <c r="AK46" i="32"/>
  <c r="AK47" i="37"/>
  <c r="AK47" i="36"/>
  <c r="AK47" i="35"/>
  <c r="AK47" i="34"/>
  <c r="AK47" i="33"/>
  <c r="AK47" i="32"/>
  <c r="AK48" i="37"/>
  <c r="AK48" i="36"/>
  <c r="AK48" i="35"/>
  <c r="AK48" i="34"/>
  <c r="AK48" i="33"/>
  <c r="AK48" i="32"/>
  <c r="AK49" i="37"/>
  <c r="AK49" i="36"/>
  <c r="AK49" i="35"/>
  <c r="AK49" i="34"/>
  <c r="AK49" i="33"/>
  <c r="AK49" i="32"/>
  <c r="AK50" i="37"/>
  <c r="AK50" i="36"/>
  <c r="AK50" i="35"/>
  <c r="AK50" i="34"/>
  <c r="AK50" i="33"/>
  <c r="AK50" i="32"/>
  <c r="AK51" i="37"/>
  <c r="AK51" i="36"/>
  <c r="AK51" i="35"/>
  <c r="AK51" i="34"/>
  <c r="AK51" i="33"/>
  <c r="AK51" i="32"/>
  <c r="AK52" i="37"/>
  <c r="AK52" i="36"/>
  <c r="AK52" i="35"/>
  <c r="AK52" i="34"/>
  <c r="AK52" i="33"/>
  <c r="AK52" i="32"/>
  <c r="AK53" i="37"/>
  <c r="AK53" i="36"/>
  <c r="AK53" i="35"/>
  <c r="AK53" i="34"/>
  <c r="AK53" i="33"/>
  <c r="AK53" i="32"/>
  <c r="AK54" i="37"/>
  <c r="AK54" i="36"/>
  <c r="AK54" i="35"/>
  <c r="AK54" i="34"/>
  <c r="AK54" i="33"/>
  <c r="AK54" i="32"/>
  <c r="AK55" i="37"/>
  <c r="AK55" i="36"/>
  <c r="AK55" i="35"/>
  <c r="AK55" i="34"/>
  <c r="AK55" i="33"/>
  <c r="AK55" i="32"/>
  <c r="AK56" i="37"/>
  <c r="AK56" i="36"/>
  <c r="AK56" i="35"/>
  <c r="AK56" i="34"/>
  <c r="AK56" i="33"/>
  <c r="AK56" i="32"/>
  <c r="AK57" i="37"/>
  <c r="AK57" i="36"/>
  <c r="AK57" i="35"/>
  <c r="AK57" i="34"/>
  <c r="AK57" i="33"/>
  <c r="AK57" i="32"/>
  <c r="AK58" i="37"/>
  <c r="AK58" i="36"/>
  <c r="AK58" i="35"/>
  <c r="AK58" i="34"/>
  <c r="AK58" i="33"/>
  <c r="AK58" i="32"/>
  <c r="AK59" i="37"/>
  <c r="AK59" i="36"/>
  <c r="AK59" i="35"/>
  <c r="AK59" i="34"/>
  <c r="AK59" i="33"/>
  <c r="AK59" i="32"/>
  <c r="AK60" i="37"/>
  <c r="AK60" i="36"/>
  <c r="AK60" i="35"/>
  <c r="AK60" i="34"/>
  <c r="AK60" i="33"/>
  <c r="AK60" i="32"/>
  <c r="AK61" i="37"/>
  <c r="AK61" i="36"/>
  <c r="AK61" i="35"/>
  <c r="AK61" i="34"/>
  <c r="AK61" i="33"/>
  <c r="AK61" i="32"/>
  <c r="AK62" i="37"/>
  <c r="AK62" i="36"/>
  <c r="AK62" i="35"/>
  <c r="AK62" i="34"/>
  <c r="AK62" i="33"/>
  <c r="AK62" i="32"/>
  <c r="AK63" i="37"/>
  <c r="AK63" i="36"/>
  <c r="AK63" i="35"/>
  <c r="AK63" i="34"/>
  <c r="AK63" i="33"/>
  <c r="AK63" i="32"/>
  <c r="AK64" i="37"/>
  <c r="AK64" i="36"/>
  <c r="AK64" i="35"/>
  <c r="AK64" i="34"/>
  <c r="AK64" i="33"/>
  <c r="AK64" i="32"/>
  <c r="AK65" i="37"/>
  <c r="AK65" i="36"/>
  <c r="AK65" i="35"/>
  <c r="AK65" i="34"/>
  <c r="AK65" i="33"/>
  <c r="AK65" i="32"/>
  <c r="AK66" i="37"/>
  <c r="AK66" i="36"/>
  <c r="AK66" i="35"/>
  <c r="AK66" i="34"/>
  <c r="AK66" i="33"/>
  <c r="AK66" i="32"/>
  <c r="AK67" i="37"/>
  <c r="AK67" i="36"/>
  <c r="AK67" i="35"/>
  <c r="AK67" i="34"/>
  <c r="AK67" i="33"/>
  <c r="AK67" i="32"/>
  <c r="AK68" i="37"/>
  <c r="AK68" i="36"/>
  <c r="AK68" i="35"/>
  <c r="AK68" i="34"/>
  <c r="AK68" i="33"/>
  <c r="AK68" i="32"/>
  <c r="AK69" i="37"/>
  <c r="AK69" i="36"/>
  <c r="AK69" i="35"/>
  <c r="AK69" i="34"/>
  <c r="AK69" i="33"/>
  <c r="AK69" i="32"/>
  <c r="AK70" i="37"/>
  <c r="AK70" i="36"/>
  <c r="AK70" i="35"/>
  <c r="AK70" i="34"/>
  <c r="AK70" i="33"/>
  <c r="AK70" i="32"/>
  <c r="AK71" i="37"/>
  <c r="AK71" i="36"/>
  <c r="AK71" i="35"/>
  <c r="AK71" i="34"/>
  <c r="AK71" i="33"/>
  <c r="AK71" i="32"/>
  <c r="AK72" i="37"/>
  <c r="AK72" i="36"/>
  <c r="AK72" i="35"/>
  <c r="AK72" i="34"/>
  <c r="AK72" i="33"/>
  <c r="AK72" i="32"/>
  <c r="AK73" i="37"/>
  <c r="AK73" i="36"/>
  <c r="AK73" i="35"/>
  <c r="AK73" i="34"/>
  <c r="AK73" i="33"/>
  <c r="AK73" i="32"/>
  <c r="AK74" i="37"/>
  <c r="AK74" i="36"/>
  <c r="AK74" i="35"/>
  <c r="AK74" i="34"/>
  <c r="AK74" i="33"/>
  <c r="AK74" i="32"/>
  <c r="AK75" i="37"/>
  <c r="AK75" i="36"/>
  <c r="AK75" i="35"/>
  <c r="AK75" i="34"/>
  <c r="AK75" i="33"/>
  <c r="AK75" i="32"/>
  <c r="AK76" i="37"/>
  <c r="AK76" i="36"/>
  <c r="AK76" i="35"/>
  <c r="AK76" i="34"/>
  <c r="AK76" i="33"/>
  <c r="AK76" i="32"/>
  <c r="AK77" i="37"/>
  <c r="AK77" i="36"/>
  <c r="AK77" i="35"/>
  <c r="AK77" i="34"/>
  <c r="AK77" i="33"/>
  <c r="AK77" i="32"/>
  <c r="AK78" i="37"/>
  <c r="AK78" i="36"/>
  <c r="AK78" i="35"/>
  <c r="AK78" i="34"/>
  <c r="AK78" i="33"/>
  <c r="AK78" i="32"/>
  <c r="AK79" i="37"/>
  <c r="AK79" i="36"/>
  <c r="AK79" i="35"/>
  <c r="AK79" i="34"/>
  <c r="AK79" i="33"/>
  <c r="AK79" i="32"/>
  <c r="AK80" i="37"/>
  <c r="AK80" i="36"/>
  <c r="AK80" i="35"/>
  <c r="AK80" i="34"/>
  <c r="AK80" i="33"/>
  <c r="AK80" i="32"/>
  <c r="AK81" i="37"/>
  <c r="AK81" i="36"/>
  <c r="AK81" i="35"/>
  <c r="AK81" i="34"/>
  <c r="AK81" i="33"/>
  <c r="AK81" i="32"/>
  <c r="AK82" i="37"/>
  <c r="AK82" i="36"/>
  <c r="AK82" i="35"/>
  <c r="AK82" i="34"/>
  <c r="AK82" i="33"/>
  <c r="AK82" i="32"/>
  <c r="AK83" i="37"/>
  <c r="AK83" i="36"/>
  <c r="AK83" i="35"/>
  <c r="AK83" i="34"/>
  <c r="AK83" i="33"/>
  <c r="AK83" i="32"/>
  <c r="AK84" i="37"/>
  <c r="AK84" i="36"/>
  <c r="AK84" i="35"/>
  <c r="AK84" i="34"/>
  <c r="AK84" i="33"/>
  <c r="AK84" i="32"/>
  <c r="AK85" i="37"/>
  <c r="AK85" i="36"/>
  <c r="AK85" i="35"/>
  <c r="AK85" i="34"/>
  <c r="AK85" i="33"/>
  <c r="AK85" i="32"/>
  <c r="AK86" i="37"/>
  <c r="AK86" i="36"/>
  <c r="AK86" i="35"/>
  <c r="AK86" i="34"/>
  <c r="AK86" i="33"/>
  <c r="AK86" i="32"/>
  <c r="AK87" i="37"/>
  <c r="AK87" i="36"/>
  <c r="AK87" i="35"/>
  <c r="AK87" i="34"/>
  <c r="AK87" i="33"/>
  <c r="AK87" i="32"/>
  <c r="AK88" i="37"/>
  <c r="AK88" i="36"/>
  <c r="AK88" i="35"/>
  <c r="AK88" i="34"/>
  <c r="AK88" i="33"/>
  <c r="AK88" i="32"/>
  <c r="AK89" i="37"/>
  <c r="AK89" i="36"/>
  <c r="AK89" i="35"/>
  <c r="AK89" i="34"/>
  <c r="AK89" i="33"/>
  <c r="AK89" i="32"/>
  <c r="AK90" i="37"/>
  <c r="AK90" i="36"/>
  <c r="AK90" i="35"/>
  <c r="AK90" i="34"/>
  <c r="AK90" i="33"/>
  <c r="AK90" i="32"/>
  <c r="AK91" i="37"/>
  <c r="AK91" i="36"/>
  <c r="AK91" i="35"/>
  <c r="AK91" i="34"/>
  <c r="AK91" i="33"/>
  <c r="AK91" i="32"/>
  <c r="AK92" i="37"/>
  <c r="AK92" i="36"/>
  <c r="AK92" i="35"/>
  <c r="AK92" i="34"/>
  <c r="AK92" i="33"/>
  <c r="AK92" i="32"/>
  <c r="AK93" i="37"/>
  <c r="AK93" i="36"/>
  <c r="AK93" i="35"/>
  <c r="AK93" i="34"/>
  <c r="AK93" i="33"/>
  <c r="AK93" i="32"/>
  <c r="AK94" i="37"/>
  <c r="AK94" i="36"/>
  <c r="AK94" i="35"/>
  <c r="AK94" i="34"/>
  <c r="AK94" i="33"/>
  <c r="AK94" i="32"/>
  <c r="AK95" i="37"/>
  <c r="AK95" i="36"/>
  <c r="AK95" i="35"/>
  <c r="AK95" i="34"/>
  <c r="AK95" i="33"/>
  <c r="AK95" i="32"/>
  <c r="AK96" i="37"/>
  <c r="AK96" i="36"/>
  <c r="AK96" i="35"/>
  <c r="AK96" i="34"/>
  <c r="AK96" i="33"/>
  <c r="AK96" i="32"/>
  <c r="AK97" i="37"/>
  <c r="AK97" i="36"/>
  <c r="AK97" i="35"/>
  <c r="AK97" i="34"/>
  <c r="AK97" i="33"/>
  <c r="AK97" i="32"/>
  <c r="AK98" i="37"/>
  <c r="AK98" i="36"/>
  <c r="AK98" i="35"/>
  <c r="AK98" i="34"/>
  <c r="AK98" i="33"/>
  <c r="AK98" i="32"/>
  <c r="AK99" i="37"/>
  <c r="AK99" i="36"/>
  <c r="AK99" i="35"/>
  <c r="AK99" i="34"/>
  <c r="AK99" i="33"/>
  <c r="AK99" i="32"/>
  <c r="AK100" i="37"/>
  <c r="AK100" i="36"/>
  <c r="AK100" i="35"/>
  <c r="AK100" i="34"/>
  <c r="AK100" i="33"/>
  <c r="AK100" i="32"/>
  <c r="AK101" i="37"/>
  <c r="AK101" i="36"/>
  <c r="AK101" i="35"/>
  <c r="AK101" i="34"/>
  <c r="AK101" i="33"/>
  <c r="AK101" i="32"/>
  <c r="AK102" i="37"/>
  <c r="AK102" i="36"/>
  <c r="AK102" i="35"/>
  <c r="AK102" i="34"/>
  <c r="AK102" i="33"/>
  <c r="AK102" i="32"/>
  <c r="AK103" i="37"/>
  <c r="AK103" i="36"/>
  <c r="AK103" i="35"/>
  <c r="AK103" i="34"/>
  <c r="AK103" i="33"/>
  <c r="AK103" i="32"/>
  <c r="AK104" i="37"/>
  <c r="AK104" i="36"/>
  <c r="AK104" i="35"/>
  <c r="AK104" i="34"/>
  <c r="AK104" i="33"/>
  <c r="AK104" i="32"/>
  <c r="AK105" i="37"/>
  <c r="AK105" i="36"/>
  <c r="AK105" i="35"/>
  <c r="AK105" i="34"/>
  <c r="AK105" i="33"/>
  <c r="AK105" i="32"/>
  <c r="F25" i="13"/>
  <c r="V12" i="32" l="1"/>
  <c r="W12" i="32" s="1"/>
  <c r="V12" i="33"/>
  <c r="W12" i="33" s="1"/>
  <c r="V12" i="34"/>
  <c r="W12" i="34" s="1"/>
  <c r="V12" i="35"/>
  <c r="W12" i="35" s="1"/>
  <c r="V12" i="36"/>
  <c r="W12" i="36" s="1"/>
  <c r="V12" i="37"/>
  <c r="W12" i="37" s="1"/>
  <c r="AL32" i="37"/>
  <c r="AL32" i="36"/>
  <c r="AL32" i="35"/>
  <c r="AL32" i="34"/>
  <c r="AL32" i="33"/>
  <c r="AL32" i="32"/>
  <c r="G26" i="13"/>
  <c r="AM32" i="37"/>
  <c r="AM32" i="36"/>
  <c r="AM32" i="35"/>
  <c r="AM32" i="34"/>
  <c r="AM32" i="33"/>
  <c r="AM32" i="32"/>
  <c r="X12" i="32"/>
  <c r="Y12" i="32"/>
  <c r="X12" i="33"/>
  <c r="Y12" i="33"/>
  <c r="X12" i="34"/>
  <c r="Y12" i="34"/>
  <c r="X12" i="35"/>
  <c r="Y12" i="35"/>
  <c r="X12" i="36"/>
  <c r="Y12" i="36"/>
  <c r="X12" i="37"/>
  <c r="Y12" i="37"/>
  <c r="F26" i="13"/>
  <c r="B25" i="13"/>
  <c r="V20" i="37" l="1"/>
  <c r="W20" i="37" s="1"/>
  <c r="Y20" i="37" s="1"/>
  <c r="V20" i="36"/>
  <c r="W20" i="36" s="1"/>
  <c r="Y20" i="36" s="1"/>
  <c r="V20" i="35"/>
  <c r="W20" i="35" s="1"/>
  <c r="Y20" i="35" s="1"/>
  <c r="V20" i="34"/>
  <c r="W20" i="34" s="1"/>
  <c r="Y20" i="34" s="1"/>
  <c r="V20" i="33"/>
  <c r="W20" i="33" s="1"/>
  <c r="Y20" i="33" s="1"/>
  <c r="V20" i="32"/>
  <c r="W20" i="32" s="1"/>
  <c r="Y20" i="32" s="1"/>
  <c r="AH32" i="37"/>
  <c r="AH32" i="36"/>
  <c r="AH32" i="35"/>
  <c r="AH32" i="34"/>
  <c r="AH32" i="33"/>
  <c r="AH32" i="32"/>
  <c r="AL33" i="37"/>
  <c r="AL33" i="36"/>
  <c r="AL33" i="35"/>
  <c r="AL33" i="34"/>
  <c r="AL33" i="33"/>
  <c r="AL33" i="32"/>
  <c r="X13" i="37"/>
  <c r="X14" i="37" s="1"/>
  <c r="X15" i="37" s="1"/>
  <c r="X16" i="37" s="1"/>
  <c r="X17" i="37" s="1"/>
  <c r="X18" i="37" s="1"/>
  <c r="X19" i="37" s="1"/>
  <c r="X20" i="37" s="1"/>
  <c r="Z12" i="37"/>
  <c r="X13" i="36"/>
  <c r="X14" i="36" s="1"/>
  <c r="X15" i="36" s="1"/>
  <c r="X16" i="36" s="1"/>
  <c r="X17" i="36" s="1"/>
  <c r="X18" i="36" s="1"/>
  <c r="X19" i="36" s="1"/>
  <c r="X20" i="36" s="1"/>
  <c r="Z12" i="36"/>
  <c r="X13" i="35"/>
  <c r="X14" i="35" s="1"/>
  <c r="X15" i="35" s="1"/>
  <c r="X16" i="35" s="1"/>
  <c r="X17" i="35" s="1"/>
  <c r="X18" i="35" s="1"/>
  <c r="X19" i="35" s="1"/>
  <c r="X20" i="35" s="1"/>
  <c r="Z12" i="35"/>
  <c r="X13" i="34"/>
  <c r="X14" i="34" s="1"/>
  <c r="X15" i="34" s="1"/>
  <c r="X16" i="34" s="1"/>
  <c r="X17" i="34" s="1"/>
  <c r="X18" i="34" s="1"/>
  <c r="X19" i="34" s="1"/>
  <c r="X20" i="34" s="1"/>
  <c r="Z12" i="34"/>
  <c r="X13" i="33"/>
  <c r="X14" i="33" s="1"/>
  <c r="X15" i="33" s="1"/>
  <c r="X16" i="33" s="1"/>
  <c r="X17" i="33" s="1"/>
  <c r="X18" i="33" s="1"/>
  <c r="X19" i="33" s="1"/>
  <c r="X20" i="33" s="1"/>
  <c r="Z12" i="33"/>
  <c r="X13" i="32"/>
  <c r="X14" i="32" s="1"/>
  <c r="X15" i="32" s="1"/>
  <c r="X16" i="32" s="1"/>
  <c r="X17" i="32" s="1"/>
  <c r="X18" i="32" s="1"/>
  <c r="X19" i="32" s="1"/>
  <c r="X20" i="32" s="1"/>
  <c r="Z12" i="32"/>
  <c r="G27" i="13"/>
  <c r="AM33" i="37"/>
  <c r="AM33" i="36"/>
  <c r="AM33" i="35"/>
  <c r="AM33" i="34"/>
  <c r="AM33" i="33"/>
  <c r="AM33" i="32"/>
  <c r="F27" i="13"/>
  <c r="B26" i="13"/>
  <c r="V21" i="37" l="1"/>
  <c r="W21" i="37" s="1"/>
  <c r="Y21" i="37" s="1"/>
  <c r="V21" i="36"/>
  <c r="W21" i="36" s="1"/>
  <c r="Y21" i="36" s="1"/>
  <c r="V21" i="35"/>
  <c r="W21" i="35" s="1"/>
  <c r="Y21" i="35" s="1"/>
  <c r="V21" i="34"/>
  <c r="W21" i="34" s="1"/>
  <c r="Y21" i="34" s="1"/>
  <c r="V21" i="33"/>
  <c r="W21" i="33" s="1"/>
  <c r="Y21" i="33" s="1"/>
  <c r="V21" i="32"/>
  <c r="W21" i="32" s="1"/>
  <c r="Y21" i="32" s="1"/>
  <c r="X21" i="32"/>
  <c r="X21" i="33"/>
  <c r="X21" i="34"/>
  <c r="X21" i="35"/>
  <c r="X21" i="36"/>
  <c r="X21" i="37"/>
  <c r="AH33" i="37"/>
  <c r="AH33" i="36"/>
  <c r="AH33" i="35"/>
  <c r="AH33" i="34"/>
  <c r="AH33" i="33"/>
  <c r="AH33" i="32"/>
  <c r="AL34" i="37"/>
  <c r="AL34" i="36"/>
  <c r="AL34" i="35"/>
  <c r="AL34" i="34"/>
  <c r="AL34" i="33"/>
  <c r="AL34" i="32"/>
  <c r="G28" i="13"/>
  <c r="AM34" i="37"/>
  <c r="AM34" i="36"/>
  <c r="AM34" i="35"/>
  <c r="AM34" i="34"/>
  <c r="AM34" i="33"/>
  <c r="AM34" i="32"/>
  <c r="Z13" i="32"/>
  <c r="Z14" i="32"/>
  <c r="Z15" i="32"/>
  <c r="Z16" i="32"/>
  <c r="Z17" i="32"/>
  <c r="Z18" i="32"/>
  <c r="Z19" i="32"/>
  <c r="Z20" i="32"/>
  <c r="Z21" i="32"/>
  <c r="Z13" i="33"/>
  <c r="Z14" i="33"/>
  <c r="Z15" i="33"/>
  <c r="Z16" i="33"/>
  <c r="Z17" i="33"/>
  <c r="Z18" i="33"/>
  <c r="Z19" i="33"/>
  <c r="Z20" i="33"/>
  <c r="Z21" i="33"/>
  <c r="Z13" i="34"/>
  <c r="Z14" i="34"/>
  <c r="Z15" i="34"/>
  <c r="Z16" i="34"/>
  <c r="Z17" i="34"/>
  <c r="Z18" i="34"/>
  <c r="Z19" i="34"/>
  <c r="Z20" i="34"/>
  <c r="Z21" i="34"/>
  <c r="Z13" i="35"/>
  <c r="Z14" i="35"/>
  <c r="Z15" i="35"/>
  <c r="Z16" i="35"/>
  <c r="Z17" i="35"/>
  <c r="Z18" i="35"/>
  <c r="Z19" i="35"/>
  <c r="Z20" i="35"/>
  <c r="Z21" i="35"/>
  <c r="Z13" i="36"/>
  <c r="Z14" i="36"/>
  <c r="Z15" i="36"/>
  <c r="Z16" i="36"/>
  <c r="Z17" i="36"/>
  <c r="Z18" i="36"/>
  <c r="Z19" i="36"/>
  <c r="Z20" i="36"/>
  <c r="Z21" i="36"/>
  <c r="Z13" i="37"/>
  <c r="Z14" i="37"/>
  <c r="Z15" i="37"/>
  <c r="Z16" i="37"/>
  <c r="Z17" i="37"/>
  <c r="Z18" i="37"/>
  <c r="Z19" i="37"/>
  <c r="Z20" i="37"/>
  <c r="Z21" i="37"/>
  <c r="F28" i="13"/>
  <c r="B27" i="13"/>
  <c r="V22" i="37" l="1"/>
  <c r="W22" i="37" s="1"/>
  <c r="Y22" i="37" s="1"/>
  <c r="V22" i="36"/>
  <c r="W22" i="36" s="1"/>
  <c r="Y22" i="36" s="1"/>
  <c r="V22" i="35"/>
  <c r="W22" i="35" s="1"/>
  <c r="Y22" i="35" s="1"/>
  <c r="V22" i="34"/>
  <c r="W22" i="34" s="1"/>
  <c r="Y22" i="34" s="1"/>
  <c r="V22" i="33"/>
  <c r="W22" i="33" s="1"/>
  <c r="Y22" i="33" s="1"/>
  <c r="V22" i="32"/>
  <c r="W22" i="32" s="1"/>
  <c r="Y22" i="32" s="1"/>
  <c r="X22" i="37"/>
  <c r="Z22" i="37" s="1"/>
  <c r="X22" i="36"/>
  <c r="Z22" i="36" s="1"/>
  <c r="X22" i="35"/>
  <c r="Z22" i="35" s="1"/>
  <c r="X22" i="34"/>
  <c r="Z22" i="34" s="1"/>
  <c r="X22" i="33"/>
  <c r="Z22" i="33" s="1"/>
  <c r="X22" i="32"/>
  <c r="Z22" i="32" s="1"/>
  <c r="AH34" i="37"/>
  <c r="AH34" i="36"/>
  <c r="AH34" i="35"/>
  <c r="AH34" i="34"/>
  <c r="AH34" i="33"/>
  <c r="AH34" i="32"/>
  <c r="AL35" i="37"/>
  <c r="AL35" i="36"/>
  <c r="AL35" i="35"/>
  <c r="AL35" i="34"/>
  <c r="AL35" i="33"/>
  <c r="AL35" i="32"/>
  <c r="G29" i="13"/>
  <c r="AM35" i="37"/>
  <c r="AM35" i="36"/>
  <c r="AM35" i="35"/>
  <c r="AM35" i="34"/>
  <c r="AM35" i="33"/>
  <c r="AM35" i="32"/>
  <c r="F29" i="13"/>
  <c r="B28" i="13"/>
  <c r="V23" i="37" l="1"/>
  <c r="W23" i="37" s="1"/>
  <c r="Y23" i="37" s="1"/>
  <c r="V23" i="36"/>
  <c r="W23" i="36" s="1"/>
  <c r="Y23" i="36" s="1"/>
  <c r="V23" i="35"/>
  <c r="W23" i="35" s="1"/>
  <c r="Y23" i="35" s="1"/>
  <c r="V23" i="34"/>
  <c r="W23" i="34" s="1"/>
  <c r="Y23" i="34" s="1"/>
  <c r="V23" i="33"/>
  <c r="W23" i="33" s="1"/>
  <c r="Y23" i="33" s="1"/>
  <c r="V23" i="32"/>
  <c r="W23" i="32" s="1"/>
  <c r="Y23" i="32" s="1"/>
  <c r="X23" i="32"/>
  <c r="Z23" i="32" s="1"/>
  <c r="X23" i="33"/>
  <c r="Z23" i="33" s="1"/>
  <c r="X23" i="34"/>
  <c r="Z23" i="34" s="1"/>
  <c r="X23" i="35"/>
  <c r="Z23" i="35" s="1"/>
  <c r="X23" i="36"/>
  <c r="Z23" i="36" s="1"/>
  <c r="X23" i="37"/>
  <c r="Z23" i="37" s="1"/>
  <c r="AH35" i="37"/>
  <c r="AH35" i="36"/>
  <c r="AH35" i="35"/>
  <c r="AH35" i="34"/>
  <c r="AH35" i="33"/>
  <c r="AH35" i="32"/>
  <c r="AL36" i="37"/>
  <c r="AL36" i="36"/>
  <c r="AL36" i="35"/>
  <c r="AL36" i="34"/>
  <c r="AL36" i="33"/>
  <c r="AL36" i="32"/>
  <c r="G30" i="13"/>
  <c r="AM36" i="37"/>
  <c r="AM36" i="36"/>
  <c r="AM36" i="35"/>
  <c r="AM36" i="34"/>
  <c r="AM36" i="33"/>
  <c r="AM36" i="32"/>
  <c r="F30" i="13"/>
  <c r="B29" i="13"/>
  <c r="V24" i="37" l="1"/>
  <c r="W24" i="37" s="1"/>
  <c r="Y24" i="37" s="1"/>
  <c r="V24" i="36"/>
  <c r="W24" i="36" s="1"/>
  <c r="Y24" i="36" s="1"/>
  <c r="V24" i="35"/>
  <c r="W24" i="35" s="1"/>
  <c r="Y24" i="35" s="1"/>
  <c r="V24" i="34"/>
  <c r="W24" i="34" s="1"/>
  <c r="Y24" i="34" s="1"/>
  <c r="V24" i="33"/>
  <c r="W24" i="33" s="1"/>
  <c r="Y24" i="33" s="1"/>
  <c r="V24" i="32"/>
  <c r="W24" i="32" s="1"/>
  <c r="Y24" i="32" s="1"/>
  <c r="X24" i="37"/>
  <c r="Z24" i="37" s="1"/>
  <c r="X24" i="36"/>
  <c r="Z24" i="36" s="1"/>
  <c r="X24" i="35"/>
  <c r="Z24" i="35" s="1"/>
  <c r="X24" i="34"/>
  <c r="Z24" i="34" s="1"/>
  <c r="X24" i="33"/>
  <c r="Z24" i="33" s="1"/>
  <c r="X24" i="32"/>
  <c r="Z24" i="32" s="1"/>
  <c r="AH36" i="37"/>
  <c r="AH36" i="36"/>
  <c r="AH36" i="35"/>
  <c r="AH36" i="34"/>
  <c r="AH36" i="33"/>
  <c r="AH36" i="32"/>
  <c r="AL37" i="37"/>
  <c r="AL37" i="36"/>
  <c r="AL37" i="35"/>
  <c r="AL37" i="34"/>
  <c r="AL37" i="33"/>
  <c r="AL37" i="32"/>
  <c r="G31" i="13"/>
  <c r="AM37" i="37"/>
  <c r="AM37" i="36"/>
  <c r="AM37" i="35"/>
  <c r="AM37" i="34"/>
  <c r="AM37" i="33"/>
  <c r="AM37" i="32"/>
  <c r="F31" i="13"/>
  <c r="B30" i="13"/>
  <c r="V25" i="37" l="1"/>
  <c r="W25" i="37" s="1"/>
  <c r="Y25" i="37" s="1"/>
  <c r="V25" i="36"/>
  <c r="W25" i="36" s="1"/>
  <c r="Y25" i="36" s="1"/>
  <c r="V25" i="35"/>
  <c r="W25" i="35" s="1"/>
  <c r="Y25" i="35" s="1"/>
  <c r="V25" i="34"/>
  <c r="W25" i="34" s="1"/>
  <c r="Y25" i="34" s="1"/>
  <c r="V25" i="33"/>
  <c r="W25" i="33" s="1"/>
  <c r="Y25" i="33" s="1"/>
  <c r="V25" i="32"/>
  <c r="W25" i="32" s="1"/>
  <c r="Y25" i="32" s="1"/>
  <c r="X25" i="32"/>
  <c r="Z25" i="32" s="1"/>
  <c r="X25" i="33"/>
  <c r="Z25" i="33" s="1"/>
  <c r="X25" i="34"/>
  <c r="Z25" i="34" s="1"/>
  <c r="X25" i="35"/>
  <c r="Z25" i="35" s="1"/>
  <c r="X25" i="36"/>
  <c r="Z25" i="36" s="1"/>
  <c r="X25" i="37"/>
  <c r="Z25" i="37" s="1"/>
  <c r="AH37" i="37"/>
  <c r="AH37" i="36"/>
  <c r="AH37" i="35"/>
  <c r="AH37" i="34"/>
  <c r="AH37" i="33"/>
  <c r="AH37" i="32"/>
  <c r="AL38" i="37"/>
  <c r="AL38" i="36"/>
  <c r="AL38" i="35"/>
  <c r="AL38" i="34"/>
  <c r="AL38" i="33"/>
  <c r="AL38" i="32"/>
  <c r="G32" i="13"/>
  <c r="AM38" i="37"/>
  <c r="AM38" i="36"/>
  <c r="AM38" i="35"/>
  <c r="AM38" i="34"/>
  <c r="AM38" i="33"/>
  <c r="AM38" i="32"/>
  <c r="F32" i="13"/>
  <c r="B31" i="13"/>
  <c r="V26" i="37" l="1"/>
  <c r="W26" i="37" s="1"/>
  <c r="Y26" i="37" s="1"/>
  <c r="V26" i="36"/>
  <c r="W26" i="36" s="1"/>
  <c r="Y26" i="36" s="1"/>
  <c r="V26" i="35"/>
  <c r="W26" i="35" s="1"/>
  <c r="Y26" i="35" s="1"/>
  <c r="V26" i="34"/>
  <c r="W26" i="34" s="1"/>
  <c r="Y26" i="34" s="1"/>
  <c r="V26" i="33"/>
  <c r="W26" i="33" s="1"/>
  <c r="Y26" i="33" s="1"/>
  <c r="V26" i="32"/>
  <c r="W26" i="32" s="1"/>
  <c r="Y26" i="32" s="1"/>
  <c r="X26" i="37"/>
  <c r="Z26" i="37" s="1"/>
  <c r="X26" i="36"/>
  <c r="Z26" i="36" s="1"/>
  <c r="X26" i="35"/>
  <c r="Z26" i="35" s="1"/>
  <c r="X26" i="34"/>
  <c r="Z26" i="34" s="1"/>
  <c r="X26" i="33"/>
  <c r="Z26" i="33" s="1"/>
  <c r="X26" i="32"/>
  <c r="Z26" i="32" s="1"/>
  <c r="AH38" i="37"/>
  <c r="AH38" i="36"/>
  <c r="AH38" i="35"/>
  <c r="AH38" i="34"/>
  <c r="AH38" i="33"/>
  <c r="AH38" i="32"/>
  <c r="AL39" i="37"/>
  <c r="AL39" i="36"/>
  <c r="AL39" i="35"/>
  <c r="AL39" i="34"/>
  <c r="AL39" i="33"/>
  <c r="AL39" i="32"/>
  <c r="G33" i="13"/>
  <c r="AM39" i="37"/>
  <c r="AM39" i="36"/>
  <c r="AM39" i="35"/>
  <c r="AM39" i="34"/>
  <c r="AM39" i="33"/>
  <c r="AM39" i="32"/>
  <c r="F33" i="13"/>
  <c r="B32" i="13"/>
  <c r="V27" i="37" l="1"/>
  <c r="W27" i="37" s="1"/>
  <c r="Y27" i="37" s="1"/>
  <c r="V27" i="36"/>
  <c r="W27" i="36" s="1"/>
  <c r="Y27" i="36" s="1"/>
  <c r="V27" i="35"/>
  <c r="W27" i="35" s="1"/>
  <c r="Y27" i="35" s="1"/>
  <c r="V27" i="34"/>
  <c r="W27" i="34" s="1"/>
  <c r="Y27" i="34" s="1"/>
  <c r="V27" i="33"/>
  <c r="W27" i="33" s="1"/>
  <c r="Y27" i="33" s="1"/>
  <c r="V27" i="32"/>
  <c r="W27" i="32" s="1"/>
  <c r="Y27" i="32" s="1"/>
  <c r="X27" i="32"/>
  <c r="Z27" i="32" s="1"/>
  <c r="X27" i="33"/>
  <c r="Z27" i="33" s="1"/>
  <c r="X27" i="34"/>
  <c r="Z27" i="34" s="1"/>
  <c r="X27" i="35"/>
  <c r="Z27" i="35" s="1"/>
  <c r="X27" i="36"/>
  <c r="Z27" i="36" s="1"/>
  <c r="X27" i="37"/>
  <c r="Z27" i="37" s="1"/>
  <c r="AH39" i="37"/>
  <c r="AH39" i="36"/>
  <c r="AH39" i="35"/>
  <c r="AH39" i="34"/>
  <c r="AH39" i="33"/>
  <c r="AH39" i="32"/>
  <c r="AL40" i="37"/>
  <c r="AL40" i="36"/>
  <c r="AL40" i="35"/>
  <c r="AL40" i="34"/>
  <c r="AL40" i="33"/>
  <c r="AL40" i="32"/>
  <c r="G34" i="13"/>
  <c r="AM40" i="37"/>
  <c r="AM40" i="36"/>
  <c r="AM40" i="35"/>
  <c r="AM40" i="34"/>
  <c r="AM40" i="33"/>
  <c r="AM40" i="32"/>
  <c r="F34" i="13"/>
  <c r="B33" i="13"/>
  <c r="V28" i="37" l="1"/>
  <c r="W28" i="37" s="1"/>
  <c r="Y28" i="37" s="1"/>
  <c r="V28" i="36"/>
  <c r="W28" i="36" s="1"/>
  <c r="Y28" i="36" s="1"/>
  <c r="V28" i="35"/>
  <c r="W28" i="35" s="1"/>
  <c r="Y28" i="35" s="1"/>
  <c r="V28" i="34"/>
  <c r="W28" i="34" s="1"/>
  <c r="Y28" i="34" s="1"/>
  <c r="V28" i="33"/>
  <c r="W28" i="33" s="1"/>
  <c r="Y28" i="33" s="1"/>
  <c r="V28" i="32"/>
  <c r="W28" i="32" s="1"/>
  <c r="Y28" i="32" s="1"/>
  <c r="X28" i="37"/>
  <c r="Z28" i="37" s="1"/>
  <c r="X28" i="36"/>
  <c r="Z28" i="36" s="1"/>
  <c r="X28" i="35"/>
  <c r="Z28" i="35" s="1"/>
  <c r="X28" i="34"/>
  <c r="Z28" i="34" s="1"/>
  <c r="X28" i="33"/>
  <c r="Z28" i="33" s="1"/>
  <c r="X28" i="32"/>
  <c r="Z28" i="32" s="1"/>
  <c r="AH40" i="37"/>
  <c r="AH40" i="36"/>
  <c r="AH40" i="35"/>
  <c r="AH40" i="34"/>
  <c r="AH40" i="33"/>
  <c r="AH40" i="32"/>
  <c r="AL41" i="37"/>
  <c r="AL41" i="36"/>
  <c r="AL41" i="35"/>
  <c r="AL41" i="34"/>
  <c r="AL41" i="33"/>
  <c r="AL41" i="32"/>
  <c r="G35" i="13"/>
  <c r="AM41" i="37"/>
  <c r="AM41" i="36"/>
  <c r="AM41" i="35"/>
  <c r="AM41" i="34"/>
  <c r="AM41" i="33"/>
  <c r="AM41" i="32"/>
  <c r="F35" i="13"/>
  <c r="B34" i="13"/>
  <c r="V29" i="37" l="1"/>
  <c r="W29" i="37" s="1"/>
  <c r="Y29" i="37" s="1"/>
  <c r="V29" i="36"/>
  <c r="W29" i="36" s="1"/>
  <c r="Y29" i="36" s="1"/>
  <c r="V29" i="35"/>
  <c r="W29" i="35" s="1"/>
  <c r="Y29" i="35" s="1"/>
  <c r="V29" i="34"/>
  <c r="W29" i="34" s="1"/>
  <c r="Y29" i="34" s="1"/>
  <c r="V29" i="33"/>
  <c r="W29" i="33" s="1"/>
  <c r="Y29" i="33" s="1"/>
  <c r="V29" i="32"/>
  <c r="W29" i="32" s="1"/>
  <c r="Y29" i="32" s="1"/>
  <c r="X29" i="32"/>
  <c r="Z29" i="32" s="1"/>
  <c r="X29" i="33"/>
  <c r="Z29" i="33" s="1"/>
  <c r="X29" i="34"/>
  <c r="Z29" i="34" s="1"/>
  <c r="X29" i="35"/>
  <c r="Z29" i="35" s="1"/>
  <c r="X29" i="36"/>
  <c r="Z29" i="36" s="1"/>
  <c r="X29" i="37"/>
  <c r="Z29" i="37" s="1"/>
  <c r="AH41" i="37"/>
  <c r="AH41" i="36"/>
  <c r="AH41" i="35"/>
  <c r="AH41" i="34"/>
  <c r="AH41" i="33"/>
  <c r="AH41" i="32"/>
  <c r="AL42" i="37"/>
  <c r="AL42" i="36"/>
  <c r="AL42" i="35"/>
  <c r="AL42" i="34"/>
  <c r="AL42" i="33"/>
  <c r="AL42" i="32"/>
  <c r="G36" i="13"/>
  <c r="AM42" i="37"/>
  <c r="AM42" i="36"/>
  <c r="AM42" i="35"/>
  <c r="AM42" i="34"/>
  <c r="AM42" i="33"/>
  <c r="AM42" i="32"/>
  <c r="F36" i="13"/>
  <c r="B35" i="13"/>
  <c r="V30" i="37" l="1"/>
  <c r="W30" i="37" s="1"/>
  <c r="Y30" i="37" s="1"/>
  <c r="V30" i="36"/>
  <c r="W30" i="36" s="1"/>
  <c r="Y30" i="36" s="1"/>
  <c r="V30" i="35"/>
  <c r="W30" i="35" s="1"/>
  <c r="Y30" i="35" s="1"/>
  <c r="V30" i="34"/>
  <c r="W30" i="34" s="1"/>
  <c r="Y30" i="34" s="1"/>
  <c r="V30" i="33"/>
  <c r="W30" i="33" s="1"/>
  <c r="Y30" i="33" s="1"/>
  <c r="V30" i="32"/>
  <c r="W30" i="32" s="1"/>
  <c r="Y30" i="32" s="1"/>
  <c r="X30" i="37"/>
  <c r="Z30" i="37" s="1"/>
  <c r="X30" i="36"/>
  <c r="Z30" i="36" s="1"/>
  <c r="X30" i="35"/>
  <c r="Z30" i="35" s="1"/>
  <c r="X30" i="34"/>
  <c r="Z30" i="34" s="1"/>
  <c r="X30" i="33"/>
  <c r="Z30" i="33" s="1"/>
  <c r="X30" i="32"/>
  <c r="Z30" i="32" s="1"/>
  <c r="AH42" i="37"/>
  <c r="AH42" i="36"/>
  <c r="AH42" i="35"/>
  <c r="AH42" i="34"/>
  <c r="AH42" i="33"/>
  <c r="AH42" i="32"/>
  <c r="AL43" i="37"/>
  <c r="AL43" i="36"/>
  <c r="AL43" i="35"/>
  <c r="AL43" i="34"/>
  <c r="AL43" i="33"/>
  <c r="AL43" i="32"/>
  <c r="G37" i="13"/>
  <c r="AM43" i="37"/>
  <c r="AM43" i="36"/>
  <c r="AM43" i="35"/>
  <c r="AM43" i="34"/>
  <c r="AM43" i="33"/>
  <c r="AM43" i="32"/>
  <c r="F37" i="13"/>
  <c r="B36" i="13"/>
  <c r="V31" i="37" l="1"/>
  <c r="W31" i="37" s="1"/>
  <c r="Y31" i="37" s="1"/>
  <c r="V31" i="36"/>
  <c r="W31" i="36" s="1"/>
  <c r="Y31" i="36" s="1"/>
  <c r="V31" i="35"/>
  <c r="W31" i="35" s="1"/>
  <c r="Y31" i="35" s="1"/>
  <c r="V31" i="34"/>
  <c r="W31" i="34" s="1"/>
  <c r="Y31" i="34" s="1"/>
  <c r="V31" i="33"/>
  <c r="W31" i="33" s="1"/>
  <c r="Y31" i="33" s="1"/>
  <c r="V31" i="32"/>
  <c r="W31" i="32" s="1"/>
  <c r="Y31" i="32" s="1"/>
  <c r="X31" i="32"/>
  <c r="Z31" i="32" s="1"/>
  <c r="X31" i="33"/>
  <c r="Z31" i="33" s="1"/>
  <c r="X31" i="34"/>
  <c r="Z31" i="34" s="1"/>
  <c r="X31" i="35"/>
  <c r="Z31" i="35" s="1"/>
  <c r="X31" i="36"/>
  <c r="Z31" i="36" s="1"/>
  <c r="X31" i="37"/>
  <c r="Z31" i="37" s="1"/>
  <c r="AH43" i="37"/>
  <c r="AH43" i="36"/>
  <c r="AH43" i="35"/>
  <c r="AH43" i="34"/>
  <c r="AH43" i="33"/>
  <c r="AH43" i="32"/>
  <c r="AL44" i="37"/>
  <c r="AL44" i="36"/>
  <c r="AL44" i="35"/>
  <c r="AL44" i="34"/>
  <c r="AL44" i="33"/>
  <c r="AL44" i="32"/>
  <c r="G38" i="13"/>
  <c r="AM44" i="37"/>
  <c r="AM44" i="36"/>
  <c r="AM44" i="35"/>
  <c r="AM44" i="34"/>
  <c r="AM44" i="33"/>
  <c r="AM44" i="32"/>
  <c r="F38" i="13"/>
  <c r="B37" i="13"/>
  <c r="V32" i="37" l="1"/>
  <c r="W32" i="37" s="1"/>
  <c r="Y32" i="37" s="1"/>
  <c r="V32" i="36"/>
  <c r="W32" i="36" s="1"/>
  <c r="Y32" i="36" s="1"/>
  <c r="V32" i="35"/>
  <c r="W32" i="35" s="1"/>
  <c r="Y32" i="35" s="1"/>
  <c r="V32" i="34"/>
  <c r="W32" i="34" s="1"/>
  <c r="Y32" i="34" s="1"/>
  <c r="V32" i="33"/>
  <c r="W32" i="33" s="1"/>
  <c r="Y32" i="33" s="1"/>
  <c r="V32" i="32"/>
  <c r="W32" i="32" s="1"/>
  <c r="Y32" i="32" s="1"/>
  <c r="X32" i="37"/>
  <c r="Z32" i="37" s="1"/>
  <c r="X32" i="36"/>
  <c r="Z32" i="36" s="1"/>
  <c r="X32" i="35"/>
  <c r="Z32" i="35" s="1"/>
  <c r="X32" i="34"/>
  <c r="Z32" i="34" s="1"/>
  <c r="X32" i="33"/>
  <c r="Z32" i="33" s="1"/>
  <c r="X32" i="32"/>
  <c r="Z32" i="32" s="1"/>
  <c r="AH44" i="37"/>
  <c r="AH44" i="36"/>
  <c r="AH44" i="35"/>
  <c r="AH44" i="34"/>
  <c r="AH44" i="33"/>
  <c r="AH44" i="32"/>
  <c r="AL45" i="37"/>
  <c r="AL45" i="36"/>
  <c r="AL45" i="35"/>
  <c r="AL45" i="34"/>
  <c r="AL45" i="33"/>
  <c r="AL45" i="32"/>
  <c r="G39" i="13"/>
  <c r="AM45" i="37"/>
  <c r="AM45" i="36"/>
  <c r="AM45" i="35"/>
  <c r="AM45" i="34"/>
  <c r="AM45" i="33"/>
  <c r="AM45" i="32"/>
  <c r="F39" i="13"/>
  <c r="B38" i="13"/>
  <c r="V33" i="37" l="1"/>
  <c r="W33" i="37" s="1"/>
  <c r="Y33" i="37" s="1"/>
  <c r="V33" i="36"/>
  <c r="W33" i="36" s="1"/>
  <c r="Y33" i="36" s="1"/>
  <c r="V33" i="35"/>
  <c r="W33" i="35" s="1"/>
  <c r="Y33" i="35" s="1"/>
  <c r="V33" i="34"/>
  <c r="W33" i="34" s="1"/>
  <c r="Y33" i="34" s="1"/>
  <c r="V33" i="33"/>
  <c r="W33" i="33" s="1"/>
  <c r="Y33" i="33" s="1"/>
  <c r="V33" i="32"/>
  <c r="W33" i="32" s="1"/>
  <c r="Y33" i="32" s="1"/>
  <c r="X33" i="32"/>
  <c r="Z33" i="32" s="1"/>
  <c r="X33" i="33"/>
  <c r="Z33" i="33" s="1"/>
  <c r="X33" i="34"/>
  <c r="Z33" i="34" s="1"/>
  <c r="X33" i="35"/>
  <c r="Z33" i="35" s="1"/>
  <c r="X33" i="36"/>
  <c r="Z33" i="36" s="1"/>
  <c r="X33" i="37"/>
  <c r="Z33" i="37" s="1"/>
  <c r="AH45" i="37"/>
  <c r="AH45" i="36"/>
  <c r="AH45" i="35"/>
  <c r="AH45" i="34"/>
  <c r="AH45" i="33"/>
  <c r="AH45" i="32"/>
  <c r="AL46" i="37"/>
  <c r="AL46" i="36"/>
  <c r="AL46" i="35"/>
  <c r="AL46" i="34"/>
  <c r="AL46" i="33"/>
  <c r="AL46" i="32"/>
  <c r="G40" i="13"/>
  <c r="AM46" i="37"/>
  <c r="AM46" i="36"/>
  <c r="AM46" i="35"/>
  <c r="AM46" i="34"/>
  <c r="AM46" i="33"/>
  <c r="AM46" i="32"/>
  <c r="F40" i="13"/>
  <c r="B39" i="13"/>
  <c r="V34" i="37" l="1"/>
  <c r="W34" i="37" s="1"/>
  <c r="Y34" i="37" s="1"/>
  <c r="V34" i="36"/>
  <c r="W34" i="36" s="1"/>
  <c r="Y34" i="36" s="1"/>
  <c r="V34" i="35"/>
  <c r="W34" i="35" s="1"/>
  <c r="Y34" i="35" s="1"/>
  <c r="V34" i="34"/>
  <c r="W34" i="34" s="1"/>
  <c r="Y34" i="34" s="1"/>
  <c r="V34" i="33"/>
  <c r="W34" i="33" s="1"/>
  <c r="Y34" i="33" s="1"/>
  <c r="V34" i="32"/>
  <c r="W34" i="32" s="1"/>
  <c r="Y34" i="32" s="1"/>
  <c r="X34" i="37"/>
  <c r="Z34" i="37" s="1"/>
  <c r="X34" i="36"/>
  <c r="Z34" i="36" s="1"/>
  <c r="X34" i="35"/>
  <c r="Z34" i="35" s="1"/>
  <c r="X34" i="34"/>
  <c r="Z34" i="34" s="1"/>
  <c r="X34" i="33"/>
  <c r="Z34" i="33" s="1"/>
  <c r="X34" i="32"/>
  <c r="Z34" i="32" s="1"/>
  <c r="AH46" i="37"/>
  <c r="AH46" i="36"/>
  <c r="AH46" i="35"/>
  <c r="AH46" i="34"/>
  <c r="AH46" i="33"/>
  <c r="AH46" i="32"/>
  <c r="AL47" i="37"/>
  <c r="AL47" i="36"/>
  <c r="AL47" i="35"/>
  <c r="AL47" i="34"/>
  <c r="AL47" i="33"/>
  <c r="AL47" i="32"/>
  <c r="G41" i="13"/>
  <c r="AM47" i="37"/>
  <c r="AM47" i="36"/>
  <c r="AM47" i="35"/>
  <c r="AM47" i="34"/>
  <c r="AM47" i="33"/>
  <c r="AM47" i="32"/>
  <c r="F41" i="13"/>
  <c r="B40" i="13"/>
  <c r="V35" i="37" l="1"/>
  <c r="W35" i="37" s="1"/>
  <c r="Y35" i="37" s="1"/>
  <c r="V35" i="36"/>
  <c r="W35" i="36" s="1"/>
  <c r="Y35" i="36" s="1"/>
  <c r="V35" i="35"/>
  <c r="W35" i="35" s="1"/>
  <c r="Y35" i="35" s="1"/>
  <c r="V35" i="34"/>
  <c r="W35" i="34" s="1"/>
  <c r="Y35" i="34" s="1"/>
  <c r="V35" i="33"/>
  <c r="W35" i="33" s="1"/>
  <c r="Y35" i="33" s="1"/>
  <c r="V35" i="32"/>
  <c r="W35" i="32" s="1"/>
  <c r="Y35" i="32" s="1"/>
  <c r="X35" i="32"/>
  <c r="Z35" i="32" s="1"/>
  <c r="X35" i="33"/>
  <c r="Z35" i="33" s="1"/>
  <c r="X35" i="34"/>
  <c r="Z35" i="34" s="1"/>
  <c r="X35" i="35"/>
  <c r="Z35" i="35" s="1"/>
  <c r="X35" i="36"/>
  <c r="Z35" i="36" s="1"/>
  <c r="X35" i="37"/>
  <c r="Z35" i="37" s="1"/>
  <c r="AH47" i="37"/>
  <c r="AH47" i="36"/>
  <c r="AH47" i="35"/>
  <c r="AH47" i="34"/>
  <c r="AH47" i="33"/>
  <c r="AH47" i="32"/>
  <c r="AL48" i="37"/>
  <c r="AL48" i="36"/>
  <c r="AL48" i="35"/>
  <c r="AL48" i="34"/>
  <c r="AL48" i="33"/>
  <c r="AL48" i="32"/>
  <c r="G42" i="13"/>
  <c r="AM48" i="37"/>
  <c r="AM48" i="36"/>
  <c r="AM48" i="35"/>
  <c r="AM48" i="34"/>
  <c r="AM48" i="33"/>
  <c r="AM48" i="32"/>
  <c r="F42" i="13"/>
  <c r="B41" i="13"/>
  <c r="V36" i="37" l="1"/>
  <c r="W36" i="37" s="1"/>
  <c r="Y36" i="37" s="1"/>
  <c r="V36" i="36"/>
  <c r="W36" i="36" s="1"/>
  <c r="Y36" i="36" s="1"/>
  <c r="V36" i="35"/>
  <c r="W36" i="35" s="1"/>
  <c r="Y36" i="35" s="1"/>
  <c r="V36" i="34"/>
  <c r="W36" i="34" s="1"/>
  <c r="Y36" i="34" s="1"/>
  <c r="V36" i="33"/>
  <c r="W36" i="33" s="1"/>
  <c r="Y36" i="33" s="1"/>
  <c r="V36" i="32"/>
  <c r="W36" i="32" s="1"/>
  <c r="Y36" i="32" s="1"/>
  <c r="X36" i="37"/>
  <c r="Z36" i="37" s="1"/>
  <c r="X36" i="36"/>
  <c r="Z36" i="36" s="1"/>
  <c r="X36" i="35"/>
  <c r="Z36" i="35" s="1"/>
  <c r="X36" i="34"/>
  <c r="Z36" i="34" s="1"/>
  <c r="X36" i="33"/>
  <c r="Z36" i="33" s="1"/>
  <c r="X36" i="32"/>
  <c r="Z36" i="32" s="1"/>
  <c r="AH48" i="37"/>
  <c r="AH48" i="36"/>
  <c r="AH48" i="35"/>
  <c r="AH48" i="34"/>
  <c r="AH48" i="33"/>
  <c r="AH48" i="32"/>
  <c r="AL49" i="37"/>
  <c r="AL49" i="36"/>
  <c r="AL49" i="35"/>
  <c r="AL49" i="34"/>
  <c r="AL49" i="33"/>
  <c r="AL49" i="32"/>
  <c r="G43" i="13"/>
  <c r="AM49" i="37"/>
  <c r="AM49" i="36"/>
  <c r="AM49" i="35"/>
  <c r="AM49" i="34"/>
  <c r="AM49" i="33"/>
  <c r="AM49" i="32"/>
  <c r="F43" i="13"/>
  <c r="B42" i="13"/>
  <c r="V37" i="37" l="1"/>
  <c r="W37" i="37" s="1"/>
  <c r="Y37" i="37" s="1"/>
  <c r="V37" i="36"/>
  <c r="W37" i="36" s="1"/>
  <c r="Y37" i="36" s="1"/>
  <c r="V37" i="35"/>
  <c r="W37" i="35" s="1"/>
  <c r="Y37" i="35" s="1"/>
  <c r="V37" i="34"/>
  <c r="W37" i="34" s="1"/>
  <c r="Y37" i="34" s="1"/>
  <c r="V37" i="33"/>
  <c r="W37" i="33" s="1"/>
  <c r="Y37" i="33" s="1"/>
  <c r="V37" i="32"/>
  <c r="W37" i="32" s="1"/>
  <c r="Y37" i="32" s="1"/>
  <c r="X37" i="32"/>
  <c r="Z37" i="32" s="1"/>
  <c r="X37" i="33"/>
  <c r="Z37" i="33" s="1"/>
  <c r="X37" i="34"/>
  <c r="Z37" i="34" s="1"/>
  <c r="X37" i="35"/>
  <c r="Z37" i="35" s="1"/>
  <c r="X37" i="36"/>
  <c r="Z37" i="36" s="1"/>
  <c r="X37" i="37"/>
  <c r="Z37" i="37" s="1"/>
  <c r="AH49" i="37"/>
  <c r="AH49" i="36"/>
  <c r="AH49" i="35"/>
  <c r="AH49" i="34"/>
  <c r="AH49" i="33"/>
  <c r="AH49" i="32"/>
  <c r="AL50" i="37"/>
  <c r="AL50" i="36"/>
  <c r="AL50" i="35"/>
  <c r="AL50" i="34"/>
  <c r="AL50" i="33"/>
  <c r="AL50" i="32"/>
  <c r="G44" i="13"/>
  <c r="AM50" i="37"/>
  <c r="AM50" i="36"/>
  <c r="AM50" i="35"/>
  <c r="AM50" i="34"/>
  <c r="AM50" i="33"/>
  <c r="AM50" i="32"/>
  <c r="F44" i="13"/>
  <c r="B43" i="13"/>
  <c r="V38" i="37" l="1"/>
  <c r="W38" i="37" s="1"/>
  <c r="Y38" i="37" s="1"/>
  <c r="V38" i="36"/>
  <c r="W38" i="36" s="1"/>
  <c r="Y38" i="36" s="1"/>
  <c r="V38" i="35"/>
  <c r="W38" i="35" s="1"/>
  <c r="Y38" i="35" s="1"/>
  <c r="V38" i="34"/>
  <c r="W38" i="34" s="1"/>
  <c r="Y38" i="34" s="1"/>
  <c r="V38" i="33"/>
  <c r="W38" i="33" s="1"/>
  <c r="Y38" i="33" s="1"/>
  <c r="V38" i="32"/>
  <c r="W38" i="32" s="1"/>
  <c r="Y38" i="32" s="1"/>
  <c r="X38" i="37"/>
  <c r="Z38" i="37" s="1"/>
  <c r="X38" i="36"/>
  <c r="Z38" i="36" s="1"/>
  <c r="X38" i="35"/>
  <c r="Z38" i="35" s="1"/>
  <c r="X38" i="34"/>
  <c r="Z38" i="34" s="1"/>
  <c r="X38" i="33"/>
  <c r="Z38" i="33" s="1"/>
  <c r="X38" i="32"/>
  <c r="Z38" i="32" s="1"/>
  <c r="AH50" i="37"/>
  <c r="AH50" i="36"/>
  <c r="AH50" i="35"/>
  <c r="AH50" i="34"/>
  <c r="AH50" i="33"/>
  <c r="AH50" i="32"/>
  <c r="AL51" i="37"/>
  <c r="AL51" i="36"/>
  <c r="AL51" i="35"/>
  <c r="AL51" i="34"/>
  <c r="AL51" i="33"/>
  <c r="AL51" i="32"/>
  <c r="G45" i="13"/>
  <c r="AM51" i="37"/>
  <c r="AM51" i="36"/>
  <c r="AM51" i="35"/>
  <c r="AM51" i="34"/>
  <c r="AM51" i="33"/>
  <c r="AM51" i="32"/>
  <c r="F45" i="13"/>
  <c r="B44" i="13"/>
  <c r="V39" i="37" l="1"/>
  <c r="W39" i="37" s="1"/>
  <c r="Y39" i="37" s="1"/>
  <c r="V39" i="36"/>
  <c r="W39" i="36" s="1"/>
  <c r="Y39" i="36" s="1"/>
  <c r="V39" i="35"/>
  <c r="W39" i="35" s="1"/>
  <c r="Y39" i="35" s="1"/>
  <c r="V39" i="34"/>
  <c r="W39" i="34" s="1"/>
  <c r="Y39" i="34" s="1"/>
  <c r="V39" i="33"/>
  <c r="W39" i="33" s="1"/>
  <c r="Y39" i="33" s="1"/>
  <c r="V39" i="32"/>
  <c r="W39" i="32" s="1"/>
  <c r="Y39" i="32" s="1"/>
  <c r="X39" i="32"/>
  <c r="Z39" i="32" s="1"/>
  <c r="X39" i="33"/>
  <c r="Z39" i="33" s="1"/>
  <c r="X39" i="34"/>
  <c r="Z39" i="34" s="1"/>
  <c r="X39" i="35"/>
  <c r="Z39" i="35" s="1"/>
  <c r="X39" i="36"/>
  <c r="Z39" i="36" s="1"/>
  <c r="X39" i="37"/>
  <c r="Z39" i="37" s="1"/>
  <c r="AH51" i="37"/>
  <c r="AH51" i="36"/>
  <c r="AH51" i="35"/>
  <c r="AH51" i="34"/>
  <c r="AH51" i="33"/>
  <c r="AH51" i="32"/>
  <c r="AL52" i="37"/>
  <c r="AL52" i="36"/>
  <c r="AL52" i="35"/>
  <c r="AL52" i="34"/>
  <c r="AL52" i="33"/>
  <c r="AL52" i="32"/>
  <c r="G46" i="13"/>
  <c r="AM52" i="37"/>
  <c r="AM52" i="36"/>
  <c r="AM52" i="35"/>
  <c r="AM52" i="34"/>
  <c r="AM52" i="33"/>
  <c r="AM52" i="32"/>
  <c r="F46" i="13"/>
  <c r="B45" i="13"/>
  <c r="V40" i="37" l="1"/>
  <c r="W40" i="37" s="1"/>
  <c r="Y40" i="37" s="1"/>
  <c r="V40" i="36"/>
  <c r="W40" i="36" s="1"/>
  <c r="Y40" i="36" s="1"/>
  <c r="V40" i="35"/>
  <c r="W40" i="35" s="1"/>
  <c r="Y40" i="35" s="1"/>
  <c r="V40" i="34"/>
  <c r="W40" i="34" s="1"/>
  <c r="Y40" i="34" s="1"/>
  <c r="V40" i="33"/>
  <c r="W40" i="33" s="1"/>
  <c r="Y40" i="33" s="1"/>
  <c r="V40" i="32"/>
  <c r="W40" i="32" s="1"/>
  <c r="Y40" i="32" s="1"/>
  <c r="X40" i="37"/>
  <c r="Z40" i="37" s="1"/>
  <c r="X40" i="36"/>
  <c r="Z40" i="36" s="1"/>
  <c r="X40" i="35"/>
  <c r="Z40" i="35" s="1"/>
  <c r="X40" i="34"/>
  <c r="Z40" i="34" s="1"/>
  <c r="X40" i="33"/>
  <c r="Z40" i="33" s="1"/>
  <c r="X40" i="32"/>
  <c r="Z40" i="32" s="1"/>
  <c r="AH52" i="37"/>
  <c r="AH52" i="36"/>
  <c r="AH52" i="35"/>
  <c r="AH52" i="34"/>
  <c r="AH52" i="33"/>
  <c r="AH52" i="32"/>
  <c r="AL53" i="37"/>
  <c r="AL53" i="36"/>
  <c r="AL53" i="35"/>
  <c r="AL53" i="34"/>
  <c r="AL53" i="33"/>
  <c r="AL53" i="32"/>
  <c r="G47" i="13"/>
  <c r="AM53" i="37"/>
  <c r="AM53" i="36"/>
  <c r="AM53" i="35"/>
  <c r="AM53" i="34"/>
  <c r="AM53" i="33"/>
  <c r="AM53" i="32"/>
  <c r="F47" i="13"/>
  <c r="B46" i="13"/>
  <c r="V41" i="37" l="1"/>
  <c r="W41" i="37" s="1"/>
  <c r="Y41" i="37" s="1"/>
  <c r="V41" i="36"/>
  <c r="W41" i="36" s="1"/>
  <c r="Y41" i="36" s="1"/>
  <c r="V41" i="35"/>
  <c r="W41" i="35" s="1"/>
  <c r="Y41" i="35" s="1"/>
  <c r="V41" i="34"/>
  <c r="W41" i="34" s="1"/>
  <c r="Y41" i="34" s="1"/>
  <c r="V41" i="33"/>
  <c r="W41" i="33" s="1"/>
  <c r="Y41" i="33" s="1"/>
  <c r="V41" i="32"/>
  <c r="W41" i="32" s="1"/>
  <c r="Y41" i="32" s="1"/>
  <c r="X41" i="32"/>
  <c r="Z41" i="32" s="1"/>
  <c r="X41" i="33"/>
  <c r="Z41" i="33" s="1"/>
  <c r="X41" i="34"/>
  <c r="Z41" i="34" s="1"/>
  <c r="X41" i="35"/>
  <c r="Z41" i="35" s="1"/>
  <c r="X41" i="36"/>
  <c r="Z41" i="36" s="1"/>
  <c r="X41" i="37"/>
  <c r="Z41" i="37" s="1"/>
  <c r="AH53" i="37"/>
  <c r="AH53" i="36"/>
  <c r="AH53" i="35"/>
  <c r="AH53" i="34"/>
  <c r="AH53" i="33"/>
  <c r="AH53" i="32"/>
  <c r="AL54" i="37"/>
  <c r="AL54" i="36"/>
  <c r="AL54" i="35"/>
  <c r="AL54" i="34"/>
  <c r="AL54" i="33"/>
  <c r="AL54" i="32"/>
  <c r="G48" i="13"/>
  <c r="AM54" i="37"/>
  <c r="AM54" i="36"/>
  <c r="AM54" i="35"/>
  <c r="AM54" i="34"/>
  <c r="AM54" i="33"/>
  <c r="AM54" i="32"/>
  <c r="F48" i="13"/>
  <c r="B47" i="13"/>
  <c r="V42" i="37" l="1"/>
  <c r="W42" i="37" s="1"/>
  <c r="Y42" i="37" s="1"/>
  <c r="V42" i="36"/>
  <c r="W42" i="36" s="1"/>
  <c r="Y42" i="36" s="1"/>
  <c r="V42" i="35"/>
  <c r="W42" i="35" s="1"/>
  <c r="Y42" i="35" s="1"/>
  <c r="V42" i="34"/>
  <c r="W42" i="34" s="1"/>
  <c r="Y42" i="34" s="1"/>
  <c r="V42" i="33"/>
  <c r="W42" i="33" s="1"/>
  <c r="Y42" i="33" s="1"/>
  <c r="V42" i="32"/>
  <c r="W42" i="32" s="1"/>
  <c r="Y42" i="32" s="1"/>
  <c r="X42" i="37"/>
  <c r="Z42" i="37" s="1"/>
  <c r="X42" i="36"/>
  <c r="Z42" i="36" s="1"/>
  <c r="X42" i="35"/>
  <c r="Z42" i="35" s="1"/>
  <c r="X42" i="34"/>
  <c r="Z42" i="34" s="1"/>
  <c r="X42" i="33"/>
  <c r="Z42" i="33" s="1"/>
  <c r="X42" i="32"/>
  <c r="Z42" i="32" s="1"/>
  <c r="AH54" i="37"/>
  <c r="AH54" i="36"/>
  <c r="AH54" i="35"/>
  <c r="AH54" i="34"/>
  <c r="AH54" i="33"/>
  <c r="AH54" i="32"/>
  <c r="AL55" i="37"/>
  <c r="AL55" i="36"/>
  <c r="AL55" i="35"/>
  <c r="AL55" i="34"/>
  <c r="AL55" i="33"/>
  <c r="AL55" i="32"/>
  <c r="G49" i="13"/>
  <c r="AM55" i="37"/>
  <c r="AM55" i="36"/>
  <c r="AM55" i="35"/>
  <c r="AM55" i="34"/>
  <c r="AM55" i="33"/>
  <c r="AM55" i="32"/>
  <c r="F49" i="13"/>
  <c r="B48" i="13"/>
  <c r="V43" i="37" l="1"/>
  <c r="W43" i="37" s="1"/>
  <c r="Y43" i="37" s="1"/>
  <c r="V43" i="36"/>
  <c r="W43" i="36" s="1"/>
  <c r="Y43" i="36" s="1"/>
  <c r="V43" i="35"/>
  <c r="W43" i="35" s="1"/>
  <c r="Y43" i="35" s="1"/>
  <c r="V43" i="34"/>
  <c r="W43" i="34" s="1"/>
  <c r="Y43" i="34" s="1"/>
  <c r="V43" i="33"/>
  <c r="W43" i="33" s="1"/>
  <c r="Y43" i="33" s="1"/>
  <c r="V43" i="32"/>
  <c r="W43" i="32" s="1"/>
  <c r="Y43" i="32" s="1"/>
  <c r="X43" i="32"/>
  <c r="Z43" i="32" s="1"/>
  <c r="X43" i="33"/>
  <c r="Z43" i="33" s="1"/>
  <c r="X43" i="34"/>
  <c r="Z43" i="34" s="1"/>
  <c r="X43" i="35"/>
  <c r="Z43" i="35" s="1"/>
  <c r="X43" i="36"/>
  <c r="Z43" i="36" s="1"/>
  <c r="X43" i="37"/>
  <c r="Z43" i="37" s="1"/>
  <c r="AH55" i="37"/>
  <c r="AH55" i="36"/>
  <c r="AH55" i="35"/>
  <c r="AH55" i="34"/>
  <c r="AH55" i="33"/>
  <c r="AH55" i="32"/>
  <c r="AL56" i="37"/>
  <c r="AL56" i="36"/>
  <c r="AL56" i="35"/>
  <c r="AL56" i="34"/>
  <c r="AL56" i="33"/>
  <c r="AL56" i="32"/>
  <c r="G50" i="13"/>
  <c r="AM56" i="37"/>
  <c r="AM56" i="36"/>
  <c r="AM56" i="35"/>
  <c r="AM56" i="34"/>
  <c r="AM56" i="33"/>
  <c r="AM56" i="32"/>
  <c r="F50" i="13"/>
  <c r="B49" i="13"/>
  <c r="V44" i="37" l="1"/>
  <c r="W44" i="37" s="1"/>
  <c r="Y44" i="37" s="1"/>
  <c r="V44" i="36"/>
  <c r="W44" i="36" s="1"/>
  <c r="Y44" i="36" s="1"/>
  <c r="V44" i="35"/>
  <c r="W44" i="35" s="1"/>
  <c r="Y44" i="35" s="1"/>
  <c r="V44" i="34"/>
  <c r="W44" i="34" s="1"/>
  <c r="Y44" i="34" s="1"/>
  <c r="V44" i="33"/>
  <c r="W44" i="33" s="1"/>
  <c r="Y44" i="33" s="1"/>
  <c r="V44" i="32"/>
  <c r="W44" i="32" s="1"/>
  <c r="Y44" i="32" s="1"/>
  <c r="X44" i="37"/>
  <c r="Z44" i="37" s="1"/>
  <c r="X44" i="36"/>
  <c r="Z44" i="36" s="1"/>
  <c r="X44" i="35"/>
  <c r="Z44" i="35" s="1"/>
  <c r="X44" i="34"/>
  <c r="Z44" i="34" s="1"/>
  <c r="X44" i="33"/>
  <c r="Z44" i="33" s="1"/>
  <c r="X44" i="32"/>
  <c r="Z44" i="32" s="1"/>
  <c r="AH56" i="37"/>
  <c r="AH56" i="36"/>
  <c r="AH56" i="35"/>
  <c r="AH56" i="34"/>
  <c r="AH56" i="33"/>
  <c r="AH56" i="32"/>
  <c r="AL57" i="37"/>
  <c r="AL57" i="36"/>
  <c r="AL57" i="35"/>
  <c r="AL57" i="34"/>
  <c r="AL57" i="33"/>
  <c r="AL57" i="32"/>
  <c r="G51" i="13"/>
  <c r="AM57" i="37"/>
  <c r="AM57" i="36"/>
  <c r="AM57" i="35"/>
  <c r="AM57" i="34"/>
  <c r="AM57" i="33"/>
  <c r="AM57" i="32"/>
  <c r="F51" i="13"/>
  <c r="B50" i="13"/>
  <c r="V45" i="37" l="1"/>
  <c r="W45" i="37" s="1"/>
  <c r="Y45" i="37" s="1"/>
  <c r="V45" i="36"/>
  <c r="W45" i="36" s="1"/>
  <c r="Y45" i="36" s="1"/>
  <c r="V45" i="35"/>
  <c r="W45" i="35" s="1"/>
  <c r="Y45" i="35" s="1"/>
  <c r="V45" i="34"/>
  <c r="W45" i="34" s="1"/>
  <c r="Y45" i="34" s="1"/>
  <c r="V45" i="33"/>
  <c r="W45" i="33" s="1"/>
  <c r="Y45" i="33" s="1"/>
  <c r="V45" i="32"/>
  <c r="W45" i="32" s="1"/>
  <c r="Y45" i="32" s="1"/>
  <c r="X45" i="32"/>
  <c r="Z45" i="32" s="1"/>
  <c r="X45" i="33"/>
  <c r="Z45" i="33" s="1"/>
  <c r="X45" i="34"/>
  <c r="Z45" i="34" s="1"/>
  <c r="X45" i="35"/>
  <c r="Z45" i="35" s="1"/>
  <c r="X45" i="36"/>
  <c r="Z45" i="36" s="1"/>
  <c r="X45" i="37"/>
  <c r="Z45" i="37" s="1"/>
  <c r="AH57" i="37"/>
  <c r="AH57" i="36"/>
  <c r="AH57" i="35"/>
  <c r="AH57" i="34"/>
  <c r="AH57" i="33"/>
  <c r="AH57" i="32"/>
  <c r="AL58" i="37"/>
  <c r="AL58" i="36"/>
  <c r="AL58" i="35"/>
  <c r="AL58" i="34"/>
  <c r="AL58" i="33"/>
  <c r="AL58" i="32"/>
  <c r="G52" i="13"/>
  <c r="AM58" i="37"/>
  <c r="AM58" i="36"/>
  <c r="AM58" i="35"/>
  <c r="AM58" i="34"/>
  <c r="AM58" i="33"/>
  <c r="AM58" i="32"/>
  <c r="F52" i="13"/>
  <c r="B51" i="13"/>
  <c r="V46" i="37" l="1"/>
  <c r="W46" i="37" s="1"/>
  <c r="Y46" i="37" s="1"/>
  <c r="V46" i="36"/>
  <c r="W46" i="36" s="1"/>
  <c r="Y46" i="36" s="1"/>
  <c r="V46" i="35"/>
  <c r="W46" i="35" s="1"/>
  <c r="Y46" i="35" s="1"/>
  <c r="V46" i="34"/>
  <c r="W46" i="34" s="1"/>
  <c r="Y46" i="34" s="1"/>
  <c r="V46" i="33"/>
  <c r="W46" i="33" s="1"/>
  <c r="Y46" i="33" s="1"/>
  <c r="V46" i="32"/>
  <c r="W46" i="32" s="1"/>
  <c r="Y46" i="32" s="1"/>
  <c r="X46" i="37"/>
  <c r="Z46" i="37" s="1"/>
  <c r="X46" i="36"/>
  <c r="Z46" i="36" s="1"/>
  <c r="X46" i="35"/>
  <c r="Z46" i="35" s="1"/>
  <c r="X46" i="34"/>
  <c r="Z46" i="34" s="1"/>
  <c r="X46" i="33"/>
  <c r="Z46" i="33" s="1"/>
  <c r="X46" i="32"/>
  <c r="Z46" i="32" s="1"/>
  <c r="AH58" i="37"/>
  <c r="AH58" i="36"/>
  <c r="AH58" i="35"/>
  <c r="AH58" i="34"/>
  <c r="AH58" i="33"/>
  <c r="AH58" i="32"/>
  <c r="AL59" i="37"/>
  <c r="AL59" i="36"/>
  <c r="AL59" i="35"/>
  <c r="AL59" i="34"/>
  <c r="AL59" i="33"/>
  <c r="AL59" i="32"/>
  <c r="G53" i="13"/>
  <c r="AM59" i="37"/>
  <c r="AM59" i="36"/>
  <c r="AM59" i="35"/>
  <c r="AM59" i="34"/>
  <c r="AM59" i="33"/>
  <c r="AM59" i="32"/>
  <c r="F53" i="13"/>
  <c r="B52" i="13"/>
  <c r="V47" i="37" l="1"/>
  <c r="W47" i="37" s="1"/>
  <c r="Y47" i="37" s="1"/>
  <c r="V47" i="36"/>
  <c r="W47" i="36" s="1"/>
  <c r="Y47" i="36" s="1"/>
  <c r="V47" i="35"/>
  <c r="W47" i="35" s="1"/>
  <c r="Y47" i="35" s="1"/>
  <c r="V47" i="34"/>
  <c r="W47" i="34" s="1"/>
  <c r="Y47" i="34" s="1"/>
  <c r="V47" i="33"/>
  <c r="W47" i="33" s="1"/>
  <c r="Y47" i="33" s="1"/>
  <c r="V47" i="32"/>
  <c r="W47" i="32" s="1"/>
  <c r="Y47" i="32" s="1"/>
  <c r="X47" i="32"/>
  <c r="Z47" i="32" s="1"/>
  <c r="X47" i="33"/>
  <c r="Z47" i="33" s="1"/>
  <c r="X47" i="34"/>
  <c r="Z47" i="34" s="1"/>
  <c r="X47" i="35"/>
  <c r="Z47" i="35" s="1"/>
  <c r="X47" i="36"/>
  <c r="Z47" i="36" s="1"/>
  <c r="X47" i="37"/>
  <c r="Z47" i="37" s="1"/>
  <c r="AH59" i="37"/>
  <c r="AH59" i="36"/>
  <c r="AH59" i="35"/>
  <c r="AH59" i="34"/>
  <c r="AH59" i="33"/>
  <c r="AH59" i="32"/>
  <c r="AL60" i="37"/>
  <c r="AL60" i="36"/>
  <c r="AL60" i="35"/>
  <c r="AL60" i="34"/>
  <c r="AL60" i="33"/>
  <c r="AL60" i="32"/>
  <c r="G54" i="13"/>
  <c r="AM60" i="37"/>
  <c r="AM60" i="36"/>
  <c r="AM60" i="35"/>
  <c r="AM60" i="34"/>
  <c r="AM60" i="33"/>
  <c r="AM60" i="32"/>
  <c r="F54" i="13"/>
  <c r="B53" i="13"/>
  <c r="V48" i="37" l="1"/>
  <c r="W48" i="37" s="1"/>
  <c r="Y48" i="37" s="1"/>
  <c r="V48" i="36"/>
  <c r="W48" i="36" s="1"/>
  <c r="Y48" i="36" s="1"/>
  <c r="V48" i="35"/>
  <c r="W48" i="35" s="1"/>
  <c r="Y48" i="35" s="1"/>
  <c r="V48" i="34"/>
  <c r="W48" i="34" s="1"/>
  <c r="Y48" i="34" s="1"/>
  <c r="V48" i="33"/>
  <c r="W48" i="33" s="1"/>
  <c r="Y48" i="33" s="1"/>
  <c r="V48" i="32"/>
  <c r="W48" i="32" s="1"/>
  <c r="Y48" i="32" s="1"/>
  <c r="X48" i="37"/>
  <c r="Z48" i="37" s="1"/>
  <c r="X48" i="36"/>
  <c r="Z48" i="36" s="1"/>
  <c r="X48" i="35"/>
  <c r="Z48" i="35" s="1"/>
  <c r="X48" i="34"/>
  <c r="Z48" i="34" s="1"/>
  <c r="X48" i="33"/>
  <c r="Z48" i="33" s="1"/>
  <c r="X48" i="32"/>
  <c r="Z48" i="32" s="1"/>
  <c r="AH60" i="37"/>
  <c r="AH60" i="36"/>
  <c r="AH60" i="35"/>
  <c r="AH60" i="34"/>
  <c r="AH60" i="33"/>
  <c r="AH60" i="32"/>
  <c r="AL61" i="37"/>
  <c r="AL61" i="36"/>
  <c r="AL61" i="35"/>
  <c r="AL61" i="34"/>
  <c r="AL61" i="33"/>
  <c r="AL61" i="32"/>
  <c r="G55" i="13"/>
  <c r="AM61" i="37"/>
  <c r="AM61" i="36"/>
  <c r="AM61" i="35"/>
  <c r="AM61" i="34"/>
  <c r="AM61" i="33"/>
  <c r="AM61" i="32"/>
  <c r="F55" i="13"/>
  <c r="B54" i="13"/>
  <c r="V49" i="37" l="1"/>
  <c r="W49" i="37" s="1"/>
  <c r="Y49" i="37" s="1"/>
  <c r="V49" i="36"/>
  <c r="W49" i="36" s="1"/>
  <c r="Y49" i="36" s="1"/>
  <c r="V49" i="35"/>
  <c r="W49" i="35" s="1"/>
  <c r="Y49" i="35" s="1"/>
  <c r="V49" i="34"/>
  <c r="W49" i="34" s="1"/>
  <c r="Y49" i="34" s="1"/>
  <c r="V49" i="33"/>
  <c r="W49" i="33" s="1"/>
  <c r="Y49" i="33" s="1"/>
  <c r="V49" i="32"/>
  <c r="W49" i="32" s="1"/>
  <c r="Y49" i="32" s="1"/>
  <c r="X49" i="32"/>
  <c r="Z49" i="32" s="1"/>
  <c r="X49" i="33"/>
  <c r="Z49" i="33" s="1"/>
  <c r="X49" i="34"/>
  <c r="Z49" i="34" s="1"/>
  <c r="X49" i="35"/>
  <c r="Z49" i="35" s="1"/>
  <c r="X49" i="36"/>
  <c r="Z49" i="36" s="1"/>
  <c r="X49" i="37"/>
  <c r="Z49" i="37" s="1"/>
  <c r="AH61" i="37"/>
  <c r="AH61" i="36"/>
  <c r="AH61" i="35"/>
  <c r="AH61" i="34"/>
  <c r="AH61" i="33"/>
  <c r="AH61" i="32"/>
  <c r="AL62" i="37"/>
  <c r="AL62" i="36"/>
  <c r="AL62" i="35"/>
  <c r="AL62" i="34"/>
  <c r="AL62" i="33"/>
  <c r="AL62" i="32"/>
  <c r="G56" i="13"/>
  <c r="AM62" i="37"/>
  <c r="AM62" i="36"/>
  <c r="AM62" i="35"/>
  <c r="AM62" i="34"/>
  <c r="AM62" i="33"/>
  <c r="AM62" i="32"/>
  <c r="F56" i="13"/>
  <c r="B55" i="13"/>
  <c r="V50" i="37" l="1"/>
  <c r="W50" i="37" s="1"/>
  <c r="Y50" i="37" s="1"/>
  <c r="V50" i="36"/>
  <c r="W50" i="36" s="1"/>
  <c r="Y50" i="36" s="1"/>
  <c r="V50" i="35"/>
  <c r="W50" i="35" s="1"/>
  <c r="Y50" i="35" s="1"/>
  <c r="V50" i="34"/>
  <c r="W50" i="34" s="1"/>
  <c r="Y50" i="34" s="1"/>
  <c r="V50" i="33"/>
  <c r="W50" i="33" s="1"/>
  <c r="Y50" i="33" s="1"/>
  <c r="V50" i="32"/>
  <c r="W50" i="32" s="1"/>
  <c r="Y50" i="32" s="1"/>
  <c r="X50" i="37"/>
  <c r="Z50" i="37" s="1"/>
  <c r="X50" i="36"/>
  <c r="Z50" i="36" s="1"/>
  <c r="X50" i="35"/>
  <c r="Z50" i="35" s="1"/>
  <c r="X50" i="34"/>
  <c r="Z50" i="34" s="1"/>
  <c r="X50" i="33"/>
  <c r="Z50" i="33" s="1"/>
  <c r="X50" i="32"/>
  <c r="Z50" i="32" s="1"/>
  <c r="AH62" i="37"/>
  <c r="AH62" i="36"/>
  <c r="AH62" i="35"/>
  <c r="AH62" i="34"/>
  <c r="AH62" i="33"/>
  <c r="AH62" i="32"/>
  <c r="AL63" i="37"/>
  <c r="AL63" i="36"/>
  <c r="AL63" i="35"/>
  <c r="AL63" i="34"/>
  <c r="AL63" i="33"/>
  <c r="AL63" i="32"/>
  <c r="G57" i="13"/>
  <c r="AM63" i="37"/>
  <c r="AM63" i="36"/>
  <c r="AM63" i="35"/>
  <c r="AM63" i="34"/>
  <c r="AM63" i="33"/>
  <c r="AM63" i="32"/>
  <c r="F57" i="13"/>
  <c r="B56" i="13"/>
  <c r="V51" i="37" l="1"/>
  <c r="W51" i="37" s="1"/>
  <c r="Y51" i="37" s="1"/>
  <c r="V51" i="36"/>
  <c r="W51" i="36" s="1"/>
  <c r="Y51" i="36" s="1"/>
  <c r="V51" i="35"/>
  <c r="W51" i="35" s="1"/>
  <c r="Y51" i="35" s="1"/>
  <c r="V51" i="34"/>
  <c r="W51" i="34" s="1"/>
  <c r="Y51" i="34" s="1"/>
  <c r="V51" i="33"/>
  <c r="W51" i="33" s="1"/>
  <c r="Y51" i="33" s="1"/>
  <c r="V51" i="32"/>
  <c r="W51" i="32" s="1"/>
  <c r="Y51" i="32" s="1"/>
  <c r="X51" i="32"/>
  <c r="Z51" i="32" s="1"/>
  <c r="X51" i="33"/>
  <c r="Z51" i="33" s="1"/>
  <c r="X51" i="34"/>
  <c r="Z51" i="34" s="1"/>
  <c r="X51" i="35"/>
  <c r="Z51" i="35" s="1"/>
  <c r="X51" i="36"/>
  <c r="Z51" i="36" s="1"/>
  <c r="X51" i="37"/>
  <c r="Z51" i="37" s="1"/>
  <c r="AH63" i="37"/>
  <c r="AH63" i="36"/>
  <c r="AH63" i="35"/>
  <c r="AH63" i="34"/>
  <c r="AH63" i="33"/>
  <c r="AH63" i="32"/>
  <c r="AL64" i="37"/>
  <c r="AL64" i="36"/>
  <c r="AL64" i="35"/>
  <c r="AL64" i="34"/>
  <c r="AL64" i="33"/>
  <c r="AL64" i="32"/>
  <c r="G58" i="13"/>
  <c r="AM64" i="37"/>
  <c r="AM64" i="36"/>
  <c r="AM64" i="35"/>
  <c r="AM64" i="34"/>
  <c r="AM64" i="33"/>
  <c r="AM64" i="32"/>
  <c r="F58" i="13"/>
  <c r="B57" i="13"/>
  <c r="V52" i="37" l="1"/>
  <c r="W52" i="37" s="1"/>
  <c r="Y52" i="37" s="1"/>
  <c r="V52" i="36"/>
  <c r="W52" i="36" s="1"/>
  <c r="Y52" i="36" s="1"/>
  <c r="V52" i="35"/>
  <c r="W52" i="35" s="1"/>
  <c r="Y52" i="35" s="1"/>
  <c r="V52" i="34"/>
  <c r="W52" i="34" s="1"/>
  <c r="Y52" i="34" s="1"/>
  <c r="V52" i="33"/>
  <c r="W52" i="33" s="1"/>
  <c r="Y52" i="33" s="1"/>
  <c r="V52" i="32"/>
  <c r="W52" i="32" s="1"/>
  <c r="Y52" i="32" s="1"/>
  <c r="X52" i="37"/>
  <c r="Z52" i="37" s="1"/>
  <c r="X52" i="36"/>
  <c r="Z52" i="36" s="1"/>
  <c r="X52" i="35"/>
  <c r="Z52" i="35" s="1"/>
  <c r="X52" i="34"/>
  <c r="Z52" i="34" s="1"/>
  <c r="X52" i="33"/>
  <c r="Z52" i="33" s="1"/>
  <c r="X52" i="32"/>
  <c r="Z52" i="32" s="1"/>
  <c r="AH64" i="37"/>
  <c r="AH64" i="36"/>
  <c r="AH64" i="35"/>
  <c r="AH64" i="34"/>
  <c r="AH64" i="33"/>
  <c r="AH64" i="32"/>
  <c r="AL65" i="37"/>
  <c r="AL65" i="36"/>
  <c r="AL65" i="35"/>
  <c r="AL65" i="34"/>
  <c r="AL65" i="33"/>
  <c r="AL65" i="32"/>
  <c r="G59" i="13"/>
  <c r="AM65" i="37"/>
  <c r="AM65" i="36"/>
  <c r="AM65" i="35"/>
  <c r="AM65" i="34"/>
  <c r="AM65" i="33"/>
  <c r="AM65" i="32"/>
  <c r="F59" i="13"/>
  <c r="B58" i="13"/>
  <c r="V53" i="37" l="1"/>
  <c r="W53" i="37" s="1"/>
  <c r="Y53" i="37" s="1"/>
  <c r="V53" i="36"/>
  <c r="W53" i="36" s="1"/>
  <c r="Y53" i="36" s="1"/>
  <c r="V53" i="35"/>
  <c r="W53" i="35" s="1"/>
  <c r="Y53" i="35" s="1"/>
  <c r="V53" i="34"/>
  <c r="W53" i="34" s="1"/>
  <c r="Y53" i="34" s="1"/>
  <c r="V53" i="33"/>
  <c r="W53" i="33" s="1"/>
  <c r="Y53" i="33" s="1"/>
  <c r="V53" i="32"/>
  <c r="W53" i="32" s="1"/>
  <c r="Y53" i="32" s="1"/>
  <c r="X53" i="32"/>
  <c r="Z53" i="32" s="1"/>
  <c r="X53" i="33"/>
  <c r="Z53" i="33" s="1"/>
  <c r="X53" i="34"/>
  <c r="Z53" i="34" s="1"/>
  <c r="X53" i="35"/>
  <c r="Z53" i="35" s="1"/>
  <c r="X53" i="36"/>
  <c r="Z53" i="36" s="1"/>
  <c r="X53" i="37"/>
  <c r="Z53" i="37" s="1"/>
  <c r="AH65" i="37"/>
  <c r="AH65" i="36"/>
  <c r="AH65" i="35"/>
  <c r="AH65" i="34"/>
  <c r="AH65" i="33"/>
  <c r="AH65" i="32"/>
  <c r="AL66" i="37"/>
  <c r="AL66" i="36"/>
  <c r="AL66" i="35"/>
  <c r="AL66" i="34"/>
  <c r="AL66" i="33"/>
  <c r="AL66" i="32"/>
  <c r="G60" i="13"/>
  <c r="AM66" i="37"/>
  <c r="AM66" i="36"/>
  <c r="AM66" i="35"/>
  <c r="AM66" i="34"/>
  <c r="AM66" i="33"/>
  <c r="AM66" i="32"/>
  <c r="F60" i="13"/>
  <c r="B59" i="13"/>
  <c r="V54" i="37" l="1"/>
  <c r="W54" i="37" s="1"/>
  <c r="Y54" i="37" s="1"/>
  <c r="V54" i="36"/>
  <c r="W54" i="36" s="1"/>
  <c r="Y54" i="36" s="1"/>
  <c r="V54" i="35"/>
  <c r="W54" i="35" s="1"/>
  <c r="Y54" i="35" s="1"/>
  <c r="V54" i="34"/>
  <c r="W54" i="34" s="1"/>
  <c r="Y54" i="34" s="1"/>
  <c r="V54" i="33"/>
  <c r="W54" i="33" s="1"/>
  <c r="Y54" i="33" s="1"/>
  <c r="V54" i="32"/>
  <c r="W54" i="32" s="1"/>
  <c r="Y54" i="32" s="1"/>
  <c r="X54" i="37"/>
  <c r="Z54" i="37" s="1"/>
  <c r="X54" i="36"/>
  <c r="Z54" i="36" s="1"/>
  <c r="X54" i="35"/>
  <c r="Z54" i="35" s="1"/>
  <c r="X54" i="34"/>
  <c r="Z54" i="34" s="1"/>
  <c r="X54" i="33"/>
  <c r="Z54" i="33" s="1"/>
  <c r="X54" i="32"/>
  <c r="Z54" i="32" s="1"/>
  <c r="AH66" i="37"/>
  <c r="AH66" i="36"/>
  <c r="AH66" i="35"/>
  <c r="AH66" i="34"/>
  <c r="AH66" i="33"/>
  <c r="AH66" i="32"/>
  <c r="AL67" i="37"/>
  <c r="AL67" i="36"/>
  <c r="AL67" i="35"/>
  <c r="AL67" i="34"/>
  <c r="AL67" i="33"/>
  <c r="AL67" i="32"/>
  <c r="G61" i="13"/>
  <c r="AM67" i="37"/>
  <c r="AM67" i="36"/>
  <c r="AM67" i="35"/>
  <c r="AM67" i="34"/>
  <c r="AM67" i="33"/>
  <c r="AM67" i="32"/>
  <c r="F61" i="13"/>
  <c r="B60" i="13"/>
  <c r="V55" i="37" l="1"/>
  <c r="W55" i="37" s="1"/>
  <c r="Y55" i="37" s="1"/>
  <c r="V55" i="36"/>
  <c r="W55" i="36" s="1"/>
  <c r="Y55" i="36" s="1"/>
  <c r="V55" i="35"/>
  <c r="W55" i="35" s="1"/>
  <c r="Y55" i="35" s="1"/>
  <c r="V55" i="34"/>
  <c r="W55" i="34" s="1"/>
  <c r="Y55" i="34" s="1"/>
  <c r="V55" i="33"/>
  <c r="W55" i="33" s="1"/>
  <c r="Y55" i="33" s="1"/>
  <c r="V55" i="32"/>
  <c r="W55" i="32" s="1"/>
  <c r="Y55" i="32" s="1"/>
  <c r="X55" i="32"/>
  <c r="Z55" i="32" s="1"/>
  <c r="X55" i="33"/>
  <c r="Z55" i="33" s="1"/>
  <c r="X55" i="34"/>
  <c r="Z55" i="34" s="1"/>
  <c r="X55" i="35"/>
  <c r="Z55" i="35" s="1"/>
  <c r="X55" i="36"/>
  <c r="Z55" i="36" s="1"/>
  <c r="X55" i="37"/>
  <c r="Z55" i="37" s="1"/>
  <c r="AH67" i="37"/>
  <c r="AH67" i="36"/>
  <c r="AH67" i="35"/>
  <c r="AH67" i="34"/>
  <c r="AH67" i="33"/>
  <c r="AH67" i="32"/>
  <c r="AL68" i="37"/>
  <c r="AL68" i="36"/>
  <c r="AL68" i="35"/>
  <c r="AL68" i="34"/>
  <c r="AL68" i="33"/>
  <c r="AL68" i="32"/>
  <c r="G62" i="13"/>
  <c r="AM68" i="37"/>
  <c r="AM68" i="36"/>
  <c r="AM68" i="35"/>
  <c r="AM68" i="34"/>
  <c r="AM68" i="33"/>
  <c r="AM68" i="32"/>
  <c r="F62" i="13"/>
  <c r="B61" i="13"/>
  <c r="V56" i="37" l="1"/>
  <c r="W56" i="37" s="1"/>
  <c r="Y56" i="37" s="1"/>
  <c r="V56" i="36"/>
  <c r="W56" i="36" s="1"/>
  <c r="Y56" i="36" s="1"/>
  <c r="V56" i="35"/>
  <c r="W56" i="35" s="1"/>
  <c r="Y56" i="35" s="1"/>
  <c r="V56" i="34"/>
  <c r="W56" i="34" s="1"/>
  <c r="Y56" i="34" s="1"/>
  <c r="V56" i="33"/>
  <c r="W56" i="33" s="1"/>
  <c r="Y56" i="33" s="1"/>
  <c r="V56" i="32"/>
  <c r="W56" i="32" s="1"/>
  <c r="Y56" i="32" s="1"/>
  <c r="X56" i="37"/>
  <c r="Z56" i="37" s="1"/>
  <c r="X56" i="36"/>
  <c r="Z56" i="36" s="1"/>
  <c r="X56" i="35"/>
  <c r="Z56" i="35" s="1"/>
  <c r="X56" i="34"/>
  <c r="Z56" i="34" s="1"/>
  <c r="X56" i="33"/>
  <c r="Z56" i="33" s="1"/>
  <c r="X56" i="32"/>
  <c r="Z56" i="32" s="1"/>
  <c r="AH68" i="37"/>
  <c r="AH68" i="36"/>
  <c r="AH68" i="35"/>
  <c r="AH68" i="34"/>
  <c r="AH68" i="33"/>
  <c r="AH68" i="32"/>
  <c r="AL69" i="37"/>
  <c r="AL69" i="36"/>
  <c r="AL69" i="35"/>
  <c r="AL69" i="34"/>
  <c r="AL69" i="33"/>
  <c r="AL69" i="32"/>
  <c r="G63" i="13"/>
  <c r="AM69" i="37"/>
  <c r="AM69" i="36"/>
  <c r="AM69" i="35"/>
  <c r="AM69" i="34"/>
  <c r="AM69" i="33"/>
  <c r="AM69" i="32"/>
  <c r="F63" i="13"/>
  <c r="B62" i="13"/>
  <c r="V57" i="37" l="1"/>
  <c r="W57" i="37" s="1"/>
  <c r="Y57" i="37" s="1"/>
  <c r="V57" i="36"/>
  <c r="W57" i="36" s="1"/>
  <c r="Y57" i="36" s="1"/>
  <c r="V57" i="35"/>
  <c r="W57" i="35" s="1"/>
  <c r="Y57" i="35" s="1"/>
  <c r="V57" i="34"/>
  <c r="W57" i="34" s="1"/>
  <c r="Y57" i="34" s="1"/>
  <c r="V57" i="33"/>
  <c r="W57" i="33" s="1"/>
  <c r="Y57" i="33" s="1"/>
  <c r="V57" i="32"/>
  <c r="W57" i="32" s="1"/>
  <c r="Y57" i="32" s="1"/>
  <c r="X57" i="32"/>
  <c r="Z57" i="32" s="1"/>
  <c r="X57" i="33"/>
  <c r="Z57" i="33" s="1"/>
  <c r="X57" i="34"/>
  <c r="Z57" i="34" s="1"/>
  <c r="X57" i="35"/>
  <c r="Z57" i="35" s="1"/>
  <c r="X57" i="36"/>
  <c r="Z57" i="36" s="1"/>
  <c r="X57" i="37"/>
  <c r="Z57" i="37" s="1"/>
  <c r="AH69" i="37"/>
  <c r="AH69" i="36"/>
  <c r="AH69" i="35"/>
  <c r="AH69" i="34"/>
  <c r="AH69" i="33"/>
  <c r="AH69" i="32"/>
  <c r="AL70" i="37"/>
  <c r="AL70" i="36"/>
  <c r="AL70" i="35"/>
  <c r="AL70" i="34"/>
  <c r="AL70" i="33"/>
  <c r="AL70" i="32"/>
  <c r="G64" i="13"/>
  <c r="AM70" i="37"/>
  <c r="AM70" i="36"/>
  <c r="AM70" i="35"/>
  <c r="AM70" i="34"/>
  <c r="AM70" i="33"/>
  <c r="AM70" i="32"/>
  <c r="F64" i="13"/>
  <c r="B63" i="13"/>
  <c r="V58" i="37" l="1"/>
  <c r="W58" i="37" s="1"/>
  <c r="Y58" i="37" s="1"/>
  <c r="V58" i="36"/>
  <c r="W58" i="36" s="1"/>
  <c r="Y58" i="36" s="1"/>
  <c r="V58" i="35"/>
  <c r="W58" i="35" s="1"/>
  <c r="Y58" i="35" s="1"/>
  <c r="V58" i="34"/>
  <c r="W58" i="34" s="1"/>
  <c r="Y58" i="34" s="1"/>
  <c r="V58" i="33"/>
  <c r="W58" i="33" s="1"/>
  <c r="Y58" i="33" s="1"/>
  <c r="V58" i="32"/>
  <c r="W58" i="32" s="1"/>
  <c r="Y58" i="32" s="1"/>
  <c r="X58" i="37"/>
  <c r="Z58" i="37" s="1"/>
  <c r="X58" i="36"/>
  <c r="Z58" i="36" s="1"/>
  <c r="X58" i="35"/>
  <c r="Z58" i="35" s="1"/>
  <c r="X58" i="34"/>
  <c r="Z58" i="34" s="1"/>
  <c r="X58" i="33"/>
  <c r="Z58" i="33" s="1"/>
  <c r="X58" i="32"/>
  <c r="Z58" i="32" s="1"/>
  <c r="AH70" i="37"/>
  <c r="AH70" i="36"/>
  <c r="AH70" i="35"/>
  <c r="AH70" i="34"/>
  <c r="AH70" i="33"/>
  <c r="AH70" i="32"/>
  <c r="AL71" i="37"/>
  <c r="AL71" i="36"/>
  <c r="AL71" i="35"/>
  <c r="AL71" i="34"/>
  <c r="AL71" i="33"/>
  <c r="AL71" i="32"/>
  <c r="G65" i="13"/>
  <c r="AM71" i="37"/>
  <c r="AM71" i="36"/>
  <c r="AM71" i="35"/>
  <c r="AM71" i="34"/>
  <c r="AM71" i="33"/>
  <c r="AM71" i="32"/>
  <c r="F65" i="13"/>
  <c r="B64" i="13"/>
  <c r="V59" i="37" l="1"/>
  <c r="W59" i="37" s="1"/>
  <c r="Y59" i="37" s="1"/>
  <c r="V59" i="36"/>
  <c r="W59" i="36" s="1"/>
  <c r="Y59" i="36" s="1"/>
  <c r="V59" i="35"/>
  <c r="W59" i="35" s="1"/>
  <c r="Y59" i="35" s="1"/>
  <c r="V59" i="34"/>
  <c r="W59" i="34" s="1"/>
  <c r="Y59" i="34" s="1"/>
  <c r="V59" i="33"/>
  <c r="W59" i="33" s="1"/>
  <c r="Y59" i="33" s="1"/>
  <c r="V59" i="32"/>
  <c r="W59" i="32" s="1"/>
  <c r="Y59" i="32" s="1"/>
  <c r="X59" i="32"/>
  <c r="Z59" i="32" s="1"/>
  <c r="X59" i="33"/>
  <c r="Z59" i="33" s="1"/>
  <c r="X59" i="34"/>
  <c r="Z59" i="34" s="1"/>
  <c r="X59" i="35"/>
  <c r="Z59" i="35" s="1"/>
  <c r="X59" i="36"/>
  <c r="Z59" i="36" s="1"/>
  <c r="X59" i="37"/>
  <c r="Z59" i="37" s="1"/>
  <c r="AH71" i="37"/>
  <c r="AH71" i="36"/>
  <c r="AH71" i="35"/>
  <c r="AH71" i="34"/>
  <c r="AH71" i="33"/>
  <c r="AH71" i="32"/>
  <c r="AL72" i="37"/>
  <c r="AL72" i="36"/>
  <c r="AL72" i="35"/>
  <c r="AL72" i="34"/>
  <c r="AL72" i="33"/>
  <c r="AL72" i="32"/>
  <c r="G66" i="13"/>
  <c r="AM72" i="37"/>
  <c r="AM72" i="36"/>
  <c r="AM72" i="35"/>
  <c r="AM72" i="34"/>
  <c r="AM72" i="33"/>
  <c r="AM72" i="32"/>
  <c r="F66" i="13"/>
  <c r="B65" i="13"/>
  <c r="V60" i="37" l="1"/>
  <c r="W60" i="37" s="1"/>
  <c r="Y60" i="37" s="1"/>
  <c r="V60" i="36"/>
  <c r="W60" i="36" s="1"/>
  <c r="Y60" i="36" s="1"/>
  <c r="V60" i="35"/>
  <c r="W60" i="35" s="1"/>
  <c r="Y60" i="35" s="1"/>
  <c r="V60" i="34"/>
  <c r="W60" i="34" s="1"/>
  <c r="Y60" i="34" s="1"/>
  <c r="V60" i="33"/>
  <c r="W60" i="33" s="1"/>
  <c r="Y60" i="33" s="1"/>
  <c r="V60" i="32"/>
  <c r="W60" i="32" s="1"/>
  <c r="Y60" i="32" s="1"/>
  <c r="X60" i="37"/>
  <c r="Z60" i="37" s="1"/>
  <c r="X60" i="36"/>
  <c r="Z60" i="36" s="1"/>
  <c r="X60" i="35"/>
  <c r="Z60" i="35" s="1"/>
  <c r="X60" i="34"/>
  <c r="Z60" i="34" s="1"/>
  <c r="X60" i="33"/>
  <c r="Z60" i="33" s="1"/>
  <c r="X60" i="32"/>
  <c r="Z60" i="32" s="1"/>
  <c r="AH72" i="37"/>
  <c r="AH72" i="36"/>
  <c r="AH72" i="35"/>
  <c r="AH72" i="34"/>
  <c r="AH72" i="33"/>
  <c r="AH72" i="32"/>
  <c r="AL73" i="37"/>
  <c r="AL73" i="36"/>
  <c r="AL73" i="35"/>
  <c r="AL73" i="34"/>
  <c r="AL73" i="33"/>
  <c r="AL73" i="32"/>
  <c r="G67" i="13"/>
  <c r="AM73" i="37"/>
  <c r="AM73" i="36"/>
  <c r="AM73" i="35"/>
  <c r="AM73" i="34"/>
  <c r="AM73" i="33"/>
  <c r="AM73" i="32"/>
  <c r="F67" i="13"/>
  <c r="B66" i="13"/>
  <c r="V61" i="37" l="1"/>
  <c r="W61" i="37" s="1"/>
  <c r="Y61" i="37" s="1"/>
  <c r="V61" i="36"/>
  <c r="W61" i="36" s="1"/>
  <c r="Y61" i="36" s="1"/>
  <c r="V61" i="35"/>
  <c r="W61" i="35" s="1"/>
  <c r="Y61" i="35" s="1"/>
  <c r="V61" i="34"/>
  <c r="W61" i="34" s="1"/>
  <c r="Y61" i="34" s="1"/>
  <c r="V61" i="33"/>
  <c r="W61" i="33" s="1"/>
  <c r="Y61" i="33" s="1"/>
  <c r="V61" i="32"/>
  <c r="W61" i="32" s="1"/>
  <c r="Y61" i="32" s="1"/>
  <c r="X61" i="32"/>
  <c r="Z61" i="32" s="1"/>
  <c r="X61" i="33"/>
  <c r="Z61" i="33" s="1"/>
  <c r="X61" i="34"/>
  <c r="Z61" i="34" s="1"/>
  <c r="X61" i="35"/>
  <c r="Z61" i="35" s="1"/>
  <c r="X61" i="36"/>
  <c r="Z61" i="36" s="1"/>
  <c r="X61" i="37"/>
  <c r="Z61" i="37" s="1"/>
  <c r="AH73" i="37"/>
  <c r="AH73" i="36"/>
  <c r="AH73" i="35"/>
  <c r="AH73" i="34"/>
  <c r="AH73" i="33"/>
  <c r="AH73" i="32"/>
  <c r="AL74" i="37"/>
  <c r="AL74" i="36"/>
  <c r="AL74" i="35"/>
  <c r="AL74" i="34"/>
  <c r="AL74" i="33"/>
  <c r="AL74" i="32"/>
  <c r="G68" i="13"/>
  <c r="AM74" i="37"/>
  <c r="AM74" i="36"/>
  <c r="AM74" i="35"/>
  <c r="AM74" i="34"/>
  <c r="AM74" i="33"/>
  <c r="AM74" i="32"/>
  <c r="F68" i="13"/>
  <c r="B67" i="13"/>
  <c r="V62" i="37" l="1"/>
  <c r="W62" i="37" s="1"/>
  <c r="Y62" i="37" s="1"/>
  <c r="V62" i="36"/>
  <c r="W62" i="36" s="1"/>
  <c r="Y62" i="36" s="1"/>
  <c r="V62" i="35"/>
  <c r="W62" i="35" s="1"/>
  <c r="Y62" i="35" s="1"/>
  <c r="V62" i="34"/>
  <c r="W62" i="34" s="1"/>
  <c r="Y62" i="34" s="1"/>
  <c r="V62" i="33"/>
  <c r="W62" i="33" s="1"/>
  <c r="Y62" i="33" s="1"/>
  <c r="V62" i="32"/>
  <c r="W62" i="32" s="1"/>
  <c r="Y62" i="32" s="1"/>
  <c r="X62" i="37"/>
  <c r="Z62" i="37" s="1"/>
  <c r="X62" i="36"/>
  <c r="Z62" i="36" s="1"/>
  <c r="X62" i="35"/>
  <c r="Z62" i="35" s="1"/>
  <c r="X62" i="34"/>
  <c r="Z62" i="34" s="1"/>
  <c r="X62" i="33"/>
  <c r="Z62" i="33" s="1"/>
  <c r="X62" i="32"/>
  <c r="Z62" i="32" s="1"/>
  <c r="AH74" i="37"/>
  <c r="AH74" i="36"/>
  <c r="AH74" i="35"/>
  <c r="AH74" i="34"/>
  <c r="AH74" i="33"/>
  <c r="AH74" i="32"/>
  <c r="AL75" i="37"/>
  <c r="AL75" i="36"/>
  <c r="AL75" i="35"/>
  <c r="AL75" i="34"/>
  <c r="AL75" i="33"/>
  <c r="AL75" i="32"/>
  <c r="G69" i="13"/>
  <c r="AM75" i="37"/>
  <c r="AM75" i="36"/>
  <c r="AM75" i="35"/>
  <c r="AM75" i="34"/>
  <c r="AM75" i="33"/>
  <c r="AM75" i="32"/>
  <c r="F69" i="13"/>
  <c r="B68" i="13"/>
  <c r="V63" i="37" l="1"/>
  <c r="W63" i="37" s="1"/>
  <c r="Y63" i="37" s="1"/>
  <c r="V63" i="36"/>
  <c r="W63" i="36" s="1"/>
  <c r="Y63" i="36" s="1"/>
  <c r="V63" i="35"/>
  <c r="W63" i="35" s="1"/>
  <c r="Y63" i="35" s="1"/>
  <c r="V63" i="34"/>
  <c r="W63" i="34" s="1"/>
  <c r="Y63" i="34" s="1"/>
  <c r="V63" i="33"/>
  <c r="W63" i="33" s="1"/>
  <c r="Y63" i="33" s="1"/>
  <c r="V63" i="32"/>
  <c r="W63" i="32" s="1"/>
  <c r="Y63" i="32" s="1"/>
  <c r="X63" i="32"/>
  <c r="Z63" i="32" s="1"/>
  <c r="X63" i="33"/>
  <c r="Z63" i="33" s="1"/>
  <c r="X63" i="34"/>
  <c r="Z63" i="34" s="1"/>
  <c r="X63" i="35"/>
  <c r="Z63" i="35" s="1"/>
  <c r="X63" i="36"/>
  <c r="Z63" i="36" s="1"/>
  <c r="X63" i="37"/>
  <c r="Z63" i="37" s="1"/>
  <c r="AH75" i="37"/>
  <c r="AH75" i="36"/>
  <c r="AH75" i="35"/>
  <c r="AH75" i="34"/>
  <c r="AH75" i="33"/>
  <c r="AH75" i="32"/>
  <c r="AL76" i="37"/>
  <c r="AL76" i="36"/>
  <c r="AL76" i="35"/>
  <c r="AL76" i="34"/>
  <c r="AL76" i="33"/>
  <c r="AL76" i="32"/>
  <c r="G70" i="13"/>
  <c r="AM76" i="37"/>
  <c r="AM76" i="36"/>
  <c r="AM76" i="35"/>
  <c r="AM76" i="34"/>
  <c r="AM76" i="33"/>
  <c r="AM76" i="32"/>
  <c r="F70" i="13"/>
  <c r="B69" i="13"/>
  <c r="V64" i="37" l="1"/>
  <c r="W64" i="37" s="1"/>
  <c r="Y64" i="37" s="1"/>
  <c r="V64" i="36"/>
  <c r="W64" i="36" s="1"/>
  <c r="Y64" i="36" s="1"/>
  <c r="V64" i="35"/>
  <c r="W64" i="35" s="1"/>
  <c r="Y64" i="35" s="1"/>
  <c r="V64" i="34"/>
  <c r="W64" i="34" s="1"/>
  <c r="Y64" i="34" s="1"/>
  <c r="V64" i="33"/>
  <c r="W64" i="33" s="1"/>
  <c r="Y64" i="33" s="1"/>
  <c r="V64" i="32"/>
  <c r="W64" i="32" s="1"/>
  <c r="Y64" i="32" s="1"/>
  <c r="X64" i="37"/>
  <c r="Z64" i="37" s="1"/>
  <c r="X64" i="36"/>
  <c r="Z64" i="36" s="1"/>
  <c r="X64" i="35"/>
  <c r="Z64" i="35" s="1"/>
  <c r="X64" i="34"/>
  <c r="Z64" i="34" s="1"/>
  <c r="X64" i="33"/>
  <c r="Z64" i="33" s="1"/>
  <c r="X64" i="32"/>
  <c r="Z64" i="32" s="1"/>
  <c r="AH76" i="37"/>
  <c r="AH76" i="36"/>
  <c r="AH76" i="35"/>
  <c r="AH76" i="34"/>
  <c r="AH76" i="33"/>
  <c r="AH76" i="32"/>
  <c r="AL77" i="37"/>
  <c r="AL77" i="36"/>
  <c r="AL77" i="35"/>
  <c r="AL77" i="34"/>
  <c r="AL77" i="33"/>
  <c r="AL77" i="32"/>
  <c r="G71" i="13"/>
  <c r="AM77" i="37"/>
  <c r="AM77" i="36"/>
  <c r="AM77" i="35"/>
  <c r="AM77" i="34"/>
  <c r="AM77" i="33"/>
  <c r="AM77" i="32"/>
  <c r="F71" i="13"/>
  <c r="B70" i="13"/>
  <c r="V65" i="37" l="1"/>
  <c r="W65" i="37" s="1"/>
  <c r="Y65" i="37" s="1"/>
  <c r="V65" i="36"/>
  <c r="W65" i="36" s="1"/>
  <c r="Y65" i="36" s="1"/>
  <c r="V65" i="35"/>
  <c r="W65" i="35" s="1"/>
  <c r="Y65" i="35" s="1"/>
  <c r="V65" i="34"/>
  <c r="W65" i="34" s="1"/>
  <c r="Y65" i="34" s="1"/>
  <c r="V65" i="33"/>
  <c r="W65" i="33" s="1"/>
  <c r="Y65" i="33" s="1"/>
  <c r="V65" i="32"/>
  <c r="W65" i="32" s="1"/>
  <c r="Y65" i="32" s="1"/>
  <c r="X65" i="32"/>
  <c r="Z65" i="32" s="1"/>
  <c r="X65" i="33"/>
  <c r="Z65" i="33" s="1"/>
  <c r="X65" i="34"/>
  <c r="Z65" i="34" s="1"/>
  <c r="X65" i="35"/>
  <c r="Z65" i="35" s="1"/>
  <c r="X65" i="36"/>
  <c r="Z65" i="36" s="1"/>
  <c r="X65" i="37"/>
  <c r="Z65" i="37" s="1"/>
  <c r="AH77" i="37"/>
  <c r="AH77" i="36"/>
  <c r="AH77" i="35"/>
  <c r="AH77" i="34"/>
  <c r="AH77" i="33"/>
  <c r="AH77" i="32"/>
  <c r="AL78" i="37"/>
  <c r="AL78" i="36"/>
  <c r="AL78" i="35"/>
  <c r="AL78" i="34"/>
  <c r="AL78" i="33"/>
  <c r="AL78" i="32"/>
  <c r="G72" i="13"/>
  <c r="AM78" i="37"/>
  <c r="AM78" i="36"/>
  <c r="AM78" i="35"/>
  <c r="AM78" i="34"/>
  <c r="AM78" i="33"/>
  <c r="AM78" i="32"/>
  <c r="F72" i="13"/>
  <c r="B71" i="13"/>
  <c r="V66" i="37" l="1"/>
  <c r="W66" i="37" s="1"/>
  <c r="Y66" i="37" s="1"/>
  <c r="V66" i="36"/>
  <c r="W66" i="36" s="1"/>
  <c r="Y66" i="36" s="1"/>
  <c r="V66" i="35"/>
  <c r="W66" i="35" s="1"/>
  <c r="Y66" i="35" s="1"/>
  <c r="V66" i="34"/>
  <c r="W66" i="34" s="1"/>
  <c r="Y66" i="34" s="1"/>
  <c r="V66" i="33"/>
  <c r="W66" i="33" s="1"/>
  <c r="Y66" i="33" s="1"/>
  <c r="V66" i="32"/>
  <c r="W66" i="32" s="1"/>
  <c r="Y66" i="32" s="1"/>
  <c r="X66" i="37"/>
  <c r="Z66" i="37" s="1"/>
  <c r="X66" i="36"/>
  <c r="Z66" i="36" s="1"/>
  <c r="X66" i="35"/>
  <c r="Z66" i="35" s="1"/>
  <c r="X66" i="34"/>
  <c r="Z66" i="34" s="1"/>
  <c r="X66" i="33"/>
  <c r="Z66" i="33" s="1"/>
  <c r="X66" i="32"/>
  <c r="Z66" i="32" s="1"/>
  <c r="AH78" i="37"/>
  <c r="AH78" i="36"/>
  <c r="AH78" i="35"/>
  <c r="AH78" i="34"/>
  <c r="AH78" i="33"/>
  <c r="AH78" i="32"/>
  <c r="AL79" i="37"/>
  <c r="AL79" i="36"/>
  <c r="AL79" i="35"/>
  <c r="AL79" i="34"/>
  <c r="AL79" i="33"/>
  <c r="AL79" i="32"/>
  <c r="G73" i="13"/>
  <c r="AM79" i="37"/>
  <c r="AM79" i="36"/>
  <c r="AM79" i="35"/>
  <c r="AM79" i="34"/>
  <c r="AM79" i="33"/>
  <c r="AM79" i="32"/>
  <c r="F73" i="13"/>
  <c r="B72" i="13"/>
  <c r="V67" i="37" l="1"/>
  <c r="W67" i="37" s="1"/>
  <c r="Y67" i="37" s="1"/>
  <c r="V67" i="36"/>
  <c r="W67" i="36" s="1"/>
  <c r="Y67" i="36" s="1"/>
  <c r="V67" i="35"/>
  <c r="W67" i="35" s="1"/>
  <c r="Y67" i="35" s="1"/>
  <c r="V67" i="34"/>
  <c r="W67" i="34" s="1"/>
  <c r="Y67" i="34" s="1"/>
  <c r="V67" i="33"/>
  <c r="W67" i="33" s="1"/>
  <c r="Y67" i="33" s="1"/>
  <c r="V67" i="32"/>
  <c r="W67" i="32" s="1"/>
  <c r="Y67" i="32" s="1"/>
  <c r="X67" i="32"/>
  <c r="Z67" i="32" s="1"/>
  <c r="X67" i="33"/>
  <c r="Z67" i="33" s="1"/>
  <c r="X67" i="34"/>
  <c r="Z67" i="34" s="1"/>
  <c r="X67" i="35"/>
  <c r="Z67" i="35" s="1"/>
  <c r="X67" i="36"/>
  <c r="Z67" i="36" s="1"/>
  <c r="X67" i="37"/>
  <c r="Z67" i="37" s="1"/>
  <c r="AH79" i="37"/>
  <c r="AH79" i="36"/>
  <c r="AH79" i="35"/>
  <c r="AH79" i="34"/>
  <c r="AH79" i="33"/>
  <c r="AH79" i="32"/>
  <c r="AL80" i="37"/>
  <c r="AL80" i="36"/>
  <c r="AL80" i="35"/>
  <c r="AL80" i="34"/>
  <c r="AL80" i="33"/>
  <c r="AL80" i="32"/>
  <c r="G74" i="13"/>
  <c r="AM80" i="37"/>
  <c r="AM80" i="36"/>
  <c r="AM80" i="35"/>
  <c r="AM80" i="34"/>
  <c r="AM80" i="33"/>
  <c r="AM80" i="32"/>
  <c r="F74" i="13"/>
  <c r="B73" i="13"/>
  <c r="V68" i="37" l="1"/>
  <c r="W68" i="37" s="1"/>
  <c r="Y68" i="37" s="1"/>
  <c r="V68" i="36"/>
  <c r="W68" i="36" s="1"/>
  <c r="Y68" i="36" s="1"/>
  <c r="V68" i="35"/>
  <c r="W68" i="35" s="1"/>
  <c r="Y68" i="35" s="1"/>
  <c r="V68" i="34"/>
  <c r="W68" i="34" s="1"/>
  <c r="Y68" i="34" s="1"/>
  <c r="V68" i="33"/>
  <c r="W68" i="33" s="1"/>
  <c r="Y68" i="33" s="1"/>
  <c r="V68" i="32"/>
  <c r="W68" i="32" s="1"/>
  <c r="Y68" i="32" s="1"/>
  <c r="X68" i="37"/>
  <c r="Z68" i="37" s="1"/>
  <c r="X68" i="36"/>
  <c r="Z68" i="36" s="1"/>
  <c r="X68" i="35"/>
  <c r="Z68" i="35" s="1"/>
  <c r="X68" i="34"/>
  <c r="Z68" i="34" s="1"/>
  <c r="X68" i="33"/>
  <c r="Z68" i="33" s="1"/>
  <c r="X68" i="32"/>
  <c r="Z68" i="32" s="1"/>
  <c r="AH80" i="37"/>
  <c r="AH80" i="36"/>
  <c r="AH80" i="35"/>
  <c r="AH80" i="34"/>
  <c r="AH80" i="33"/>
  <c r="AH80" i="32"/>
  <c r="AL81" i="37"/>
  <c r="AL81" i="36"/>
  <c r="AL81" i="35"/>
  <c r="AL81" i="34"/>
  <c r="AL81" i="33"/>
  <c r="AL81" i="32"/>
  <c r="G75" i="13"/>
  <c r="AM81" i="37"/>
  <c r="AM81" i="36"/>
  <c r="AM81" i="35"/>
  <c r="AM81" i="34"/>
  <c r="AM81" i="33"/>
  <c r="AM81" i="32"/>
  <c r="F75" i="13"/>
  <c r="B74" i="13"/>
  <c r="V69" i="37" l="1"/>
  <c r="W69" i="37" s="1"/>
  <c r="Y69" i="37" s="1"/>
  <c r="V69" i="36"/>
  <c r="W69" i="36" s="1"/>
  <c r="Y69" i="36" s="1"/>
  <c r="V69" i="35"/>
  <c r="W69" i="35" s="1"/>
  <c r="Y69" i="35" s="1"/>
  <c r="V69" i="34"/>
  <c r="W69" i="34" s="1"/>
  <c r="Y69" i="34" s="1"/>
  <c r="V69" i="33"/>
  <c r="W69" i="33" s="1"/>
  <c r="Y69" i="33" s="1"/>
  <c r="V69" i="32"/>
  <c r="W69" i="32" s="1"/>
  <c r="Y69" i="32" s="1"/>
  <c r="X69" i="32"/>
  <c r="Z69" i="32" s="1"/>
  <c r="X69" i="33"/>
  <c r="Z69" i="33" s="1"/>
  <c r="X69" i="34"/>
  <c r="Z69" i="34" s="1"/>
  <c r="X69" i="35"/>
  <c r="Z69" i="35" s="1"/>
  <c r="X69" i="36"/>
  <c r="Z69" i="36" s="1"/>
  <c r="X69" i="37"/>
  <c r="Z69" i="37" s="1"/>
  <c r="AH81" i="37"/>
  <c r="AH81" i="36"/>
  <c r="AH81" i="35"/>
  <c r="AH81" i="34"/>
  <c r="AH81" i="33"/>
  <c r="AH81" i="32"/>
  <c r="AL82" i="37"/>
  <c r="AL82" i="36"/>
  <c r="AL82" i="35"/>
  <c r="AL82" i="34"/>
  <c r="AL82" i="33"/>
  <c r="AL82" i="32"/>
  <c r="G76" i="13"/>
  <c r="AM82" i="37"/>
  <c r="AM82" i="36"/>
  <c r="AM82" i="35"/>
  <c r="AM82" i="34"/>
  <c r="AM82" i="33"/>
  <c r="AM82" i="32"/>
  <c r="F76" i="13"/>
  <c r="B75" i="13"/>
  <c r="V70" i="37" l="1"/>
  <c r="W70" i="37" s="1"/>
  <c r="Y70" i="37" s="1"/>
  <c r="V70" i="36"/>
  <c r="W70" i="36" s="1"/>
  <c r="Y70" i="36" s="1"/>
  <c r="V70" i="35"/>
  <c r="W70" i="35" s="1"/>
  <c r="Y70" i="35" s="1"/>
  <c r="V70" i="34"/>
  <c r="W70" i="34" s="1"/>
  <c r="Y70" i="34" s="1"/>
  <c r="V70" i="33"/>
  <c r="W70" i="33" s="1"/>
  <c r="Y70" i="33" s="1"/>
  <c r="V70" i="32"/>
  <c r="W70" i="32" s="1"/>
  <c r="Y70" i="32" s="1"/>
  <c r="X70" i="37"/>
  <c r="Z70" i="37" s="1"/>
  <c r="X70" i="36"/>
  <c r="Z70" i="36" s="1"/>
  <c r="X70" i="35"/>
  <c r="Z70" i="35" s="1"/>
  <c r="X70" i="34"/>
  <c r="Z70" i="34" s="1"/>
  <c r="X70" i="33"/>
  <c r="Z70" i="33" s="1"/>
  <c r="X70" i="32"/>
  <c r="Z70" i="32" s="1"/>
  <c r="AH82" i="37"/>
  <c r="AH82" i="36"/>
  <c r="AH82" i="35"/>
  <c r="AH82" i="34"/>
  <c r="AH82" i="33"/>
  <c r="AH82" i="32"/>
  <c r="AL83" i="37"/>
  <c r="AL83" i="36"/>
  <c r="AL83" i="35"/>
  <c r="AL83" i="34"/>
  <c r="AL83" i="33"/>
  <c r="AL83" i="32"/>
  <c r="G77" i="13"/>
  <c r="AM83" i="37"/>
  <c r="AM83" i="36"/>
  <c r="AM83" i="35"/>
  <c r="AM83" i="34"/>
  <c r="AM83" i="33"/>
  <c r="AM83" i="32"/>
  <c r="F77" i="13"/>
  <c r="B76" i="13"/>
  <c r="V71" i="37" l="1"/>
  <c r="W71" i="37" s="1"/>
  <c r="Y71" i="37" s="1"/>
  <c r="V71" i="36"/>
  <c r="W71" i="36" s="1"/>
  <c r="Y71" i="36" s="1"/>
  <c r="V71" i="35"/>
  <c r="W71" i="35" s="1"/>
  <c r="Y71" i="35" s="1"/>
  <c r="V71" i="34"/>
  <c r="W71" i="34" s="1"/>
  <c r="Y71" i="34" s="1"/>
  <c r="V71" i="33"/>
  <c r="W71" i="33" s="1"/>
  <c r="Y71" i="33" s="1"/>
  <c r="V71" i="32"/>
  <c r="W71" i="32" s="1"/>
  <c r="Y71" i="32" s="1"/>
  <c r="X71" i="32"/>
  <c r="Z71" i="32" s="1"/>
  <c r="X71" i="33"/>
  <c r="Z71" i="33" s="1"/>
  <c r="X71" i="34"/>
  <c r="Z71" i="34" s="1"/>
  <c r="X71" i="35"/>
  <c r="Z71" i="35" s="1"/>
  <c r="X71" i="36"/>
  <c r="Z71" i="36" s="1"/>
  <c r="X71" i="37"/>
  <c r="Z71" i="37" s="1"/>
  <c r="AH83" i="37"/>
  <c r="AH83" i="36"/>
  <c r="AH83" i="35"/>
  <c r="AH83" i="34"/>
  <c r="AH83" i="33"/>
  <c r="AH83" i="32"/>
  <c r="AL84" i="37"/>
  <c r="AL84" i="36"/>
  <c r="AL84" i="35"/>
  <c r="AL84" i="34"/>
  <c r="AL84" i="33"/>
  <c r="AL84" i="32"/>
  <c r="G78" i="13"/>
  <c r="AM84" i="37"/>
  <c r="AM84" i="36"/>
  <c r="AM84" i="35"/>
  <c r="AM84" i="34"/>
  <c r="AM84" i="33"/>
  <c r="AM84" i="32"/>
  <c r="F78" i="13"/>
  <c r="B77" i="13"/>
  <c r="V72" i="37" l="1"/>
  <c r="W72" i="37" s="1"/>
  <c r="Y72" i="37" s="1"/>
  <c r="V72" i="36"/>
  <c r="W72" i="36" s="1"/>
  <c r="Y72" i="36" s="1"/>
  <c r="V72" i="35"/>
  <c r="W72" i="35" s="1"/>
  <c r="Y72" i="35" s="1"/>
  <c r="V72" i="34"/>
  <c r="W72" i="34" s="1"/>
  <c r="Y72" i="34" s="1"/>
  <c r="V72" i="33"/>
  <c r="W72" i="33" s="1"/>
  <c r="Y72" i="33" s="1"/>
  <c r="V72" i="32"/>
  <c r="W72" i="32" s="1"/>
  <c r="Y72" i="32" s="1"/>
  <c r="X72" i="37"/>
  <c r="Z72" i="37" s="1"/>
  <c r="X72" i="36"/>
  <c r="Z72" i="36" s="1"/>
  <c r="X72" i="35"/>
  <c r="Z72" i="35" s="1"/>
  <c r="X72" i="34"/>
  <c r="Z72" i="34" s="1"/>
  <c r="X72" i="33"/>
  <c r="Z72" i="33" s="1"/>
  <c r="X72" i="32"/>
  <c r="Z72" i="32" s="1"/>
  <c r="AH84" i="37"/>
  <c r="AH84" i="36"/>
  <c r="AH84" i="35"/>
  <c r="AH84" i="34"/>
  <c r="AH84" i="33"/>
  <c r="AH84" i="32"/>
  <c r="AL85" i="37"/>
  <c r="AL85" i="36"/>
  <c r="AL85" i="35"/>
  <c r="AL85" i="34"/>
  <c r="AL85" i="33"/>
  <c r="AL85" i="32"/>
  <c r="G79" i="13"/>
  <c r="AM85" i="37"/>
  <c r="AM85" i="36"/>
  <c r="AM85" i="35"/>
  <c r="AM85" i="34"/>
  <c r="AM85" i="33"/>
  <c r="AM85" i="32"/>
  <c r="F79" i="13"/>
  <c r="B78" i="13"/>
  <c r="V73" i="37" l="1"/>
  <c r="W73" i="37" s="1"/>
  <c r="Y73" i="37" s="1"/>
  <c r="V73" i="36"/>
  <c r="W73" i="36" s="1"/>
  <c r="Y73" i="36" s="1"/>
  <c r="V73" i="35"/>
  <c r="W73" i="35" s="1"/>
  <c r="Y73" i="35" s="1"/>
  <c r="V73" i="34"/>
  <c r="W73" i="34" s="1"/>
  <c r="Y73" i="34" s="1"/>
  <c r="V73" i="33"/>
  <c r="W73" i="33" s="1"/>
  <c r="Y73" i="33" s="1"/>
  <c r="V73" i="32"/>
  <c r="W73" i="32" s="1"/>
  <c r="Y73" i="32" s="1"/>
  <c r="X73" i="32"/>
  <c r="Z73" i="32" s="1"/>
  <c r="X73" i="33"/>
  <c r="Z73" i="33" s="1"/>
  <c r="X73" i="34"/>
  <c r="Z73" i="34" s="1"/>
  <c r="X73" i="35"/>
  <c r="Z73" i="35" s="1"/>
  <c r="X73" i="36"/>
  <c r="Z73" i="36" s="1"/>
  <c r="X73" i="37"/>
  <c r="Z73" i="37" s="1"/>
  <c r="AH85" i="37"/>
  <c r="AH85" i="36"/>
  <c r="AH85" i="35"/>
  <c r="AH85" i="34"/>
  <c r="AH85" i="33"/>
  <c r="AH85" i="32"/>
  <c r="AL86" i="37"/>
  <c r="AL86" i="36"/>
  <c r="AL86" i="35"/>
  <c r="AL86" i="34"/>
  <c r="AL86" i="33"/>
  <c r="AL86" i="32"/>
  <c r="G80" i="13"/>
  <c r="AM86" i="37"/>
  <c r="AM86" i="36"/>
  <c r="AM86" i="35"/>
  <c r="AM86" i="34"/>
  <c r="AM86" i="33"/>
  <c r="AM86" i="32"/>
  <c r="F80" i="13"/>
  <c r="B79" i="13"/>
  <c r="V74" i="37" l="1"/>
  <c r="W74" i="37" s="1"/>
  <c r="Y74" i="37" s="1"/>
  <c r="V74" i="36"/>
  <c r="W74" i="36" s="1"/>
  <c r="Y74" i="36" s="1"/>
  <c r="V74" i="35"/>
  <c r="W74" i="35" s="1"/>
  <c r="Y74" i="35" s="1"/>
  <c r="V74" i="34"/>
  <c r="W74" i="34" s="1"/>
  <c r="Y74" i="34" s="1"/>
  <c r="V74" i="33"/>
  <c r="W74" i="33" s="1"/>
  <c r="Y74" i="33" s="1"/>
  <c r="V74" i="32"/>
  <c r="W74" i="32" s="1"/>
  <c r="Y74" i="32" s="1"/>
  <c r="X74" i="37"/>
  <c r="Z74" i="37" s="1"/>
  <c r="X74" i="36"/>
  <c r="Z74" i="36" s="1"/>
  <c r="X74" i="35"/>
  <c r="Z74" i="35" s="1"/>
  <c r="X74" i="34"/>
  <c r="Z74" i="34" s="1"/>
  <c r="X74" i="33"/>
  <c r="Z74" i="33" s="1"/>
  <c r="X74" i="32"/>
  <c r="Z74" i="32" s="1"/>
  <c r="AH86" i="37"/>
  <c r="AH86" i="36"/>
  <c r="AH86" i="35"/>
  <c r="AH86" i="34"/>
  <c r="AH86" i="33"/>
  <c r="AH86" i="32"/>
  <c r="AL87" i="37"/>
  <c r="AL87" i="36"/>
  <c r="AL87" i="35"/>
  <c r="AL87" i="34"/>
  <c r="AL87" i="33"/>
  <c r="AL87" i="32"/>
  <c r="G81" i="13"/>
  <c r="AM87" i="37"/>
  <c r="AM87" i="36"/>
  <c r="AM87" i="35"/>
  <c r="AM87" i="34"/>
  <c r="AM87" i="33"/>
  <c r="AM87" i="32"/>
  <c r="F81" i="13"/>
  <c r="B80" i="13"/>
  <c r="V75" i="37" l="1"/>
  <c r="W75" i="37" s="1"/>
  <c r="Y75" i="37" s="1"/>
  <c r="V75" i="36"/>
  <c r="W75" i="36" s="1"/>
  <c r="Y75" i="36" s="1"/>
  <c r="V75" i="35"/>
  <c r="W75" i="35" s="1"/>
  <c r="Y75" i="35" s="1"/>
  <c r="V75" i="34"/>
  <c r="W75" i="34" s="1"/>
  <c r="Y75" i="34" s="1"/>
  <c r="V75" i="33"/>
  <c r="W75" i="33" s="1"/>
  <c r="Y75" i="33" s="1"/>
  <c r="V75" i="32"/>
  <c r="W75" i="32" s="1"/>
  <c r="Y75" i="32" s="1"/>
  <c r="X75" i="32"/>
  <c r="Z75" i="32" s="1"/>
  <c r="X75" i="33"/>
  <c r="Z75" i="33" s="1"/>
  <c r="X75" i="34"/>
  <c r="Z75" i="34" s="1"/>
  <c r="X75" i="35"/>
  <c r="Z75" i="35" s="1"/>
  <c r="X75" i="36"/>
  <c r="Z75" i="36" s="1"/>
  <c r="X75" i="37"/>
  <c r="Z75" i="37" s="1"/>
  <c r="AH87" i="37"/>
  <c r="AH87" i="36"/>
  <c r="AH87" i="35"/>
  <c r="AH87" i="34"/>
  <c r="AH87" i="33"/>
  <c r="AH87" i="32"/>
  <c r="AL88" i="37"/>
  <c r="AL88" i="36"/>
  <c r="AL88" i="35"/>
  <c r="AL88" i="34"/>
  <c r="AL88" i="33"/>
  <c r="AL88" i="32"/>
  <c r="G82" i="13"/>
  <c r="AM88" i="37"/>
  <c r="AM88" i="36"/>
  <c r="AM88" i="35"/>
  <c r="AM88" i="34"/>
  <c r="AM88" i="33"/>
  <c r="AM88" i="32"/>
  <c r="F82" i="13"/>
  <c r="B81" i="13"/>
  <c r="V76" i="37" l="1"/>
  <c r="W76" i="37" s="1"/>
  <c r="Y76" i="37" s="1"/>
  <c r="V76" i="36"/>
  <c r="W76" i="36" s="1"/>
  <c r="Y76" i="36" s="1"/>
  <c r="V76" i="35"/>
  <c r="W76" i="35" s="1"/>
  <c r="Y76" i="35" s="1"/>
  <c r="V76" i="34"/>
  <c r="W76" i="34" s="1"/>
  <c r="Y76" i="34" s="1"/>
  <c r="V76" i="33"/>
  <c r="W76" i="33" s="1"/>
  <c r="Y76" i="33" s="1"/>
  <c r="V76" i="32"/>
  <c r="W76" i="32" s="1"/>
  <c r="Y76" i="32" s="1"/>
  <c r="X76" i="37"/>
  <c r="Z76" i="37" s="1"/>
  <c r="X76" i="36"/>
  <c r="Z76" i="36" s="1"/>
  <c r="X76" i="35"/>
  <c r="Z76" i="35" s="1"/>
  <c r="X76" i="34"/>
  <c r="Z76" i="34" s="1"/>
  <c r="X76" i="33"/>
  <c r="Z76" i="33" s="1"/>
  <c r="X76" i="32"/>
  <c r="Z76" i="32" s="1"/>
  <c r="AH88" i="37"/>
  <c r="AH88" i="36"/>
  <c r="AH88" i="35"/>
  <c r="AH88" i="34"/>
  <c r="AH88" i="33"/>
  <c r="AH88" i="32"/>
  <c r="AL89" i="37"/>
  <c r="AL89" i="36"/>
  <c r="AL89" i="35"/>
  <c r="AL89" i="34"/>
  <c r="AL89" i="33"/>
  <c r="AL89" i="32"/>
  <c r="G83" i="13"/>
  <c r="AM89" i="37"/>
  <c r="AM89" i="36"/>
  <c r="AM89" i="35"/>
  <c r="AM89" i="34"/>
  <c r="AM89" i="33"/>
  <c r="AM89" i="32"/>
  <c r="F83" i="13"/>
  <c r="B82" i="13"/>
  <c r="V77" i="37" l="1"/>
  <c r="W77" i="37" s="1"/>
  <c r="Y77" i="37" s="1"/>
  <c r="V77" i="36"/>
  <c r="W77" i="36" s="1"/>
  <c r="Y77" i="36" s="1"/>
  <c r="V77" i="35"/>
  <c r="W77" i="35" s="1"/>
  <c r="Y77" i="35" s="1"/>
  <c r="V77" i="34"/>
  <c r="W77" i="34" s="1"/>
  <c r="Y77" i="34" s="1"/>
  <c r="V77" i="33"/>
  <c r="W77" i="33" s="1"/>
  <c r="Y77" i="33" s="1"/>
  <c r="V77" i="32"/>
  <c r="W77" i="32" s="1"/>
  <c r="Y77" i="32" s="1"/>
  <c r="X77" i="32"/>
  <c r="Z77" i="32" s="1"/>
  <c r="X77" i="33"/>
  <c r="Z77" i="33" s="1"/>
  <c r="X77" i="34"/>
  <c r="Z77" i="34" s="1"/>
  <c r="X77" i="35"/>
  <c r="Z77" i="35" s="1"/>
  <c r="X77" i="36"/>
  <c r="Z77" i="36" s="1"/>
  <c r="X77" i="37"/>
  <c r="Z77" i="37" s="1"/>
  <c r="AH89" i="37"/>
  <c r="AH89" i="36"/>
  <c r="AH89" i="35"/>
  <c r="AH89" i="34"/>
  <c r="AH89" i="33"/>
  <c r="AH89" i="32"/>
  <c r="AL90" i="37"/>
  <c r="AL90" i="36"/>
  <c r="AL90" i="35"/>
  <c r="AL90" i="34"/>
  <c r="AL90" i="33"/>
  <c r="AL90" i="32"/>
  <c r="G84" i="13"/>
  <c r="AM90" i="37"/>
  <c r="AM90" i="36"/>
  <c r="AM90" i="35"/>
  <c r="AM90" i="34"/>
  <c r="AM90" i="33"/>
  <c r="AM90" i="32"/>
  <c r="F84" i="13"/>
  <c r="B83" i="13"/>
  <c r="V78" i="37" l="1"/>
  <c r="W78" i="37" s="1"/>
  <c r="Y78" i="37" s="1"/>
  <c r="V78" i="36"/>
  <c r="W78" i="36" s="1"/>
  <c r="Y78" i="36" s="1"/>
  <c r="V78" i="35"/>
  <c r="W78" i="35" s="1"/>
  <c r="Y78" i="35" s="1"/>
  <c r="V78" i="34"/>
  <c r="W78" i="34" s="1"/>
  <c r="Y78" i="34" s="1"/>
  <c r="V78" i="33"/>
  <c r="W78" i="33" s="1"/>
  <c r="Y78" i="33" s="1"/>
  <c r="V78" i="32"/>
  <c r="W78" i="32" s="1"/>
  <c r="Y78" i="32" s="1"/>
  <c r="X78" i="37"/>
  <c r="Z78" i="37" s="1"/>
  <c r="X78" i="36"/>
  <c r="Z78" i="36" s="1"/>
  <c r="X78" i="35"/>
  <c r="Z78" i="35" s="1"/>
  <c r="X78" i="34"/>
  <c r="Z78" i="34" s="1"/>
  <c r="X78" i="33"/>
  <c r="Z78" i="33" s="1"/>
  <c r="X78" i="32"/>
  <c r="Z78" i="32" s="1"/>
  <c r="AH90" i="37"/>
  <c r="AH90" i="36"/>
  <c r="AH90" i="35"/>
  <c r="AH90" i="34"/>
  <c r="AH90" i="33"/>
  <c r="AH90" i="32"/>
  <c r="AL91" i="37"/>
  <c r="AL91" i="36"/>
  <c r="AL91" i="35"/>
  <c r="AL91" i="34"/>
  <c r="AL91" i="33"/>
  <c r="AL91" i="32"/>
  <c r="G85" i="13"/>
  <c r="AM91" i="37"/>
  <c r="AM91" i="36"/>
  <c r="AM91" i="35"/>
  <c r="AM91" i="34"/>
  <c r="AM91" i="33"/>
  <c r="AM91" i="32"/>
  <c r="F85" i="13"/>
  <c r="B84" i="13"/>
  <c r="V79" i="37" l="1"/>
  <c r="W79" i="37" s="1"/>
  <c r="Y79" i="37" s="1"/>
  <c r="V79" i="36"/>
  <c r="W79" i="36" s="1"/>
  <c r="Y79" i="36" s="1"/>
  <c r="V79" i="35"/>
  <c r="W79" i="35" s="1"/>
  <c r="Y79" i="35" s="1"/>
  <c r="V79" i="34"/>
  <c r="W79" i="34" s="1"/>
  <c r="Y79" i="34" s="1"/>
  <c r="V79" i="33"/>
  <c r="W79" i="33" s="1"/>
  <c r="Y79" i="33" s="1"/>
  <c r="V79" i="32"/>
  <c r="W79" i="32" s="1"/>
  <c r="Y79" i="32" s="1"/>
  <c r="X79" i="32"/>
  <c r="Z79" i="32" s="1"/>
  <c r="X79" i="33"/>
  <c r="Z79" i="33" s="1"/>
  <c r="X79" i="34"/>
  <c r="Z79" i="34" s="1"/>
  <c r="X79" i="35"/>
  <c r="Z79" i="35" s="1"/>
  <c r="X79" i="36"/>
  <c r="Z79" i="36" s="1"/>
  <c r="X79" i="37"/>
  <c r="Z79" i="37" s="1"/>
  <c r="AH91" i="37"/>
  <c r="AH91" i="36"/>
  <c r="AH91" i="35"/>
  <c r="AH91" i="34"/>
  <c r="AH91" i="33"/>
  <c r="AH91" i="32"/>
  <c r="AL92" i="37"/>
  <c r="AL92" i="36"/>
  <c r="AL92" i="35"/>
  <c r="AL92" i="34"/>
  <c r="AL92" i="33"/>
  <c r="AL92" i="32"/>
  <c r="G86" i="13"/>
  <c r="AM92" i="37"/>
  <c r="AM92" i="36"/>
  <c r="AM92" i="35"/>
  <c r="AM92" i="34"/>
  <c r="AM92" i="33"/>
  <c r="AM92" i="32"/>
  <c r="F86" i="13"/>
  <c r="B85" i="13"/>
  <c r="V80" i="37" l="1"/>
  <c r="W80" i="37" s="1"/>
  <c r="Y80" i="37" s="1"/>
  <c r="V80" i="36"/>
  <c r="W80" i="36" s="1"/>
  <c r="Y80" i="36" s="1"/>
  <c r="V80" i="35"/>
  <c r="W80" i="35" s="1"/>
  <c r="Y80" i="35" s="1"/>
  <c r="V80" i="34"/>
  <c r="W80" i="34" s="1"/>
  <c r="Y80" i="34" s="1"/>
  <c r="V80" i="33"/>
  <c r="W80" i="33" s="1"/>
  <c r="Y80" i="33" s="1"/>
  <c r="V80" i="32"/>
  <c r="W80" i="32" s="1"/>
  <c r="Y80" i="32" s="1"/>
  <c r="X80" i="37"/>
  <c r="Z80" i="37" s="1"/>
  <c r="X80" i="36"/>
  <c r="Z80" i="36" s="1"/>
  <c r="X80" i="35"/>
  <c r="Z80" i="35" s="1"/>
  <c r="X80" i="34"/>
  <c r="Z80" i="34" s="1"/>
  <c r="X80" i="33"/>
  <c r="Z80" i="33" s="1"/>
  <c r="X80" i="32"/>
  <c r="Z80" i="32" s="1"/>
  <c r="AH92" i="37"/>
  <c r="AH92" i="36"/>
  <c r="AH92" i="35"/>
  <c r="AH92" i="34"/>
  <c r="AH92" i="33"/>
  <c r="AH92" i="32"/>
  <c r="AL93" i="37"/>
  <c r="AL93" i="36"/>
  <c r="AL93" i="35"/>
  <c r="AL93" i="34"/>
  <c r="AL93" i="33"/>
  <c r="AL93" i="32"/>
  <c r="G87" i="13"/>
  <c r="AM93" i="37"/>
  <c r="AM93" i="36"/>
  <c r="AM93" i="35"/>
  <c r="AM93" i="34"/>
  <c r="AM93" i="33"/>
  <c r="AM93" i="32"/>
  <c r="F87" i="13"/>
  <c r="B86" i="13"/>
  <c r="V81" i="37" l="1"/>
  <c r="W81" i="37" s="1"/>
  <c r="Y81" i="37" s="1"/>
  <c r="V81" i="36"/>
  <c r="W81" i="36" s="1"/>
  <c r="Y81" i="36" s="1"/>
  <c r="V81" i="35"/>
  <c r="W81" i="35" s="1"/>
  <c r="Y81" i="35" s="1"/>
  <c r="V81" i="34"/>
  <c r="W81" i="34" s="1"/>
  <c r="Y81" i="34" s="1"/>
  <c r="V81" i="33"/>
  <c r="W81" i="33" s="1"/>
  <c r="Y81" i="33" s="1"/>
  <c r="V81" i="32"/>
  <c r="W81" i="32" s="1"/>
  <c r="Y81" i="32" s="1"/>
  <c r="X81" i="32"/>
  <c r="Z81" i="32" s="1"/>
  <c r="X81" i="33"/>
  <c r="Z81" i="33" s="1"/>
  <c r="X81" i="34"/>
  <c r="Z81" i="34" s="1"/>
  <c r="X81" i="35"/>
  <c r="Z81" i="35" s="1"/>
  <c r="X81" i="36"/>
  <c r="Z81" i="36" s="1"/>
  <c r="X81" i="37"/>
  <c r="Z81" i="37" s="1"/>
  <c r="AH93" i="37"/>
  <c r="AH93" i="36"/>
  <c r="AH93" i="35"/>
  <c r="AH93" i="34"/>
  <c r="AH93" i="33"/>
  <c r="AH93" i="32"/>
  <c r="AL94" i="37"/>
  <c r="AL94" i="36"/>
  <c r="AL94" i="35"/>
  <c r="AL94" i="34"/>
  <c r="AL94" i="33"/>
  <c r="AL94" i="32"/>
  <c r="G88" i="13"/>
  <c r="AM94" i="37"/>
  <c r="AM94" i="36"/>
  <c r="AM94" i="35"/>
  <c r="AM94" i="34"/>
  <c r="AM94" i="33"/>
  <c r="AM94" i="32"/>
  <c r="F88" i="13"/>
  <c r="B87" i="13"/>
  <c r="V82" i="37" l="1"/>
  <c r="W82" i="37" s="1"/>
  <c r="Y82" i="37" s="1"/>
  <c r="V82" i="36"/>
  <c r="W82" i="36" s="1"/>
  <c r="Y82" i="36" s="1"/>
  <c r="V82" i="35"/>
  <c r="W82" i="35" s="1"/>
  <c r="Y82" i="35" s="1"/>
  <c r="V82" i="34"/>
  <c r="W82" i="34" s="1"/>
  <c r="Y82" i="34" s="1"/>
  <c r="V82" i="33"/>
  <c r="W82" i="33" s="1"/>
  <c r="Y82" i="33" s="1"/>
  <c r="V82" i="32"/>
  <c r="W82" i="32" s="1"/>
  <c r="Y82" i="32" s="1"/>
  <c r="X82" i="37"/>
  <c r="Z82" i="37" s="1"/>
  <c r="X82" i="36"/>
  <c r="Z82" i="36" s="1"/>
  <c r="X82" i="35"/>
  <c r="Z82" i="35" s="1"/>
  <c r="X82" i="34"/>
  <c r="Z82" i="34" s="1"/>
  <c r="X82" i="33"/>
  <c r="Z82" i="33" s="1"/>
  <c r="X82" i="32"/>
  <c r="Z82" i="32" s="1"/>
  <c r="AH94" i="37"/>
  <c r="AH94" i="36"/>
  <c r="AH94" i="35"/>
  <c r="AH94" i="34"/>
  <c r="AH94" i="33"/>
  <c r="AH94" i="32"/>
  <c r="AL95" i="37"/>
  <c r="AL95" i="36"/>
  <c r="AL95" i="35"/>
  <c r="AL95" i="34"/>
  <c r="AL95" i="33"/>
  <c r="AL95" i="32"/>
  <c r="G89" i="13"/>
  <c r="AM95" i="37"/>
  <c r="AM95" i="36"/>
  <c r="AM95" i="35"/>
  <c r="AM95" i="34"/>
  <c r="AM95" i="33"/>
  <c r="AM95" i="32"/>
  <c r="F89" i="13"/>
  <c r="B88" i="13"/>
  <c r="V83" i="37" l="1"/>
  <c r="W83" i="37" s="1"/>
  <c r="Y83" i="37" s="1"/>
  <c r="V83" i="36"/>
  <c r="W83" i="36" s="1"/>
  <c r="Y83" i="36" s="1"/>
  <c r="V83" i="35"/>
  <c r="W83" i="35" s="1"/>
  <c r="Y83" i="35" s="1"/>
  <c r="V83" i="34"/>
  <c r="W83" i="34" s="1"/>
  <c r="Y83" i="34" s="1"/>
  <c r="V83" i="33"/>
  <c r="W83" i="33" s="1"/>
  <c r="Y83" i="33" s="1"/>
  <c r="V83" i="32"/>
  <c r="W83" i="32" s="1"/>
  <c r="Y83" i="32" s="1"/>
  <c r="X83" i="32"/>
  <c r="Z83" i="32" s="1"/>
  <c r="X83" i="33"/>
  <c r="Z83" i="33" s="1"/>
  <c r="X83" i="34"/>
  <c r="Z83" i="34" s="1"/>
  <c r="X83" i="35"/>
  <c r="Z83" i="35" s="1"/>
  <c r="X83" i="36"/>
  <c r="Z83" i="36" s="1"/>
  <c r="X83" i="37"/>
  <c r="Z83" i="37" s="1"/>
  <c r="AH95" i="37"/>
  <c r="AH95" i="36"/>
  <c r="AH95" i="35"/>
  <c r="AH95" i="34"/>
  <c r="AH95" i="33"/>
  <c r="AH95" i="32"/>
  <c r="AL96" i="37"/>
  <c r="AL96" i="36"/>
  <c r="AL96" i="35"/>
  <c r="AL96" i="34"/>
  <c r="AL96" i="33"/>
  <c r="AL96" i="32"/>
  <c r="G90" i="13"/>
  <c r="AM96" i="37"/>
  <c r="AM96" i="36"/>
  <c r="AM96" i="35"/>
  <c r="AM96" i="34"/>
  <c r="AM96" i="33"/>
  <c r="AM96" i="32"/>
  <c r="F90" i="13"/>
  <c r="B89" i="13"/>
  <c r="V84" i="37" l="1"/>
  <c r="W84" i="37" s="1"/>
  <c r="Y84" i="37" s="1"/>
  <c r="V84" i="36"/>
  <c r="W84" i="36" s="1"/>
  <c r="Y84" i="36" s="1"/>
  <c r="V84" i="35"/>
  <c r="W84" i="35" s="1"/>
  <c r="Y84" i="35" s="1"/>
  <c r="V84" i="34"/>
  <c r="W84" i="34" s="1"/>
  <c r="Y84" i="34" s="1"/>
  <c r="V84" i="33"/>
  <c r="W84" i="33" s="1"/>
  <c r="Y84" i="33" s="1"/>
  <c r="V84" i="32"/>
  <c r="W84" i="32" s="1"/>
  <c r="Y84" i="32" s="1"/>
  <c r="X84" i="37"/>
  <c r="Z84" i="37" s="1"/>
  <c r="X84" i="36"/>
  <c r="Z84" i="36" s="1"/>
  <c r="X84" i="35"/>
  <c r="Z84" i="35" s="1"/>
  <c r="X84" i="34"/>
  <c r="Z84" i="34" s="1"/>
  <c r="X84" i="33"/>
  <c r="Z84" i="33" s="1"/>
  <c r="X84" i="32"/>
  <c r="Z84" i="32" s="1"/>
  <c r="AH96" i="37"/>
  <c r="AH96" i="36"/>
  <c r="AH96" i="35"/>
  <c r="AH96" i="34"/>
  <c r="AH96" i="33"/>
  <c r="AH96" i="32"/>
  <c r="AL97" i="37"/>
  <c r="AL97" i="36"/>
  <c r="AL97" i="35"/>
  <c r="AL97" i="34"/>
  <c r="AL97" i="33"/>
  <c r="AL97" i="32"/>
  <c r="G91" i="13"/>
  <c r="AM97" i="37"/>
  <c r="AM97" i="36"/>
  <c r="AM97" i="35"/>
  <c r="AM97" i="34"/>
  <c r="AM97" i="33"/>
  <c r="AM97" i="32"/>
  <c r="F91" i="13"/>
  <c r="B90" i="13"/>
  <c r="V85" i="37" l="1"/>
  <c r="W85" i="37" s="1"/>
  <c r="Y85" i="37" s="1"/>
  <c r="V85" i="36"/>
  <c r="W85" i="36" s="1"/>
  <c r="Y85" i="36" s="1"/>
  <c r="V85" i="35"/>
  <c r="W85" i="35" s="1"/>
  <c r="Y85" i="35" s="1"/>
  <c r="V85" i="34"/>
  <c r="W85" i="34" s="1"/>
  <c r="Y85" i="34" s="1"/>
  <c r="V85" i="33"/>
  <c r="W85" i="33" s="1"/>
  <c r="Y85" i="33" s="1"/>
  <c r="V85" i="32"/>
  <c r="W85" i="32" s="1"/>
  <c r="Y85" i="32" s="1"/>
  <c r="X85" i="32"/>
  <c r="Z85" i="32" s="1"/>
  <c r="X85" i="33"/>
  <c r="Z85" i="33" s="1"/>
  <c r="X85" i="34"/>
  <c r="Z85" i="34" s="1"/>
  <c r="X85" i="35"/>
  <c r="Z85" i="35" s="1"/>
  <c r="X85" i="36"/>
  <c r="Z85" i="36" s="1"/>
  <c r="X85" i="37"/>
  <c r="Z85" i="37" s="1"/>
  <c r="AH97" i="37"/>
  <c r="AH97" i="36"/>
  <c r="AH97" i="35"/>
  <c r="AH97" i="34"/>
  <c r="AH97" i="33"/>
  <c r="AH97" i="32"/>
  <c r="AL98" i="37"/>
  <c r="AL98" i="36"/>
  <c r="AL98" i="35"/>
  <c r="AL98" i="34"/>
  <c r="AL98" i="33"/>
  <c r="AL98" i="32"/>
  <c r="G92" i="13"/>
  <c r="AM98" i="37"/>
  <c r="AM98" i="36"/>
  <c r="AM98" i="35"/>
  <c r="AM98" i="34"/>
  <c r="AM98" i="33"/>
  <c r="AM98" i="32"/>
  <c r="F92" i="13"/>
  <c r="B91" i="13"/>
  <c r="V86" i="37" l="1"/>
  <c r="W86" i="37" s="1"/>
  <c r="Y86" i="37" s="1"/>
  <c r="V86" i="36"/>
  <c r="W86" i="36" s="1"/>
  <c r="Y86" i="36" s="1"/>
  <c r="V86" i="35"/>
  <c r="W86" i="35" s="1"/>
  <c r="Y86" i="35" s="1"/>
  <c r="V86" i="34"/>
  <c r="W86" i="34" s="1"/>
  <c r="Y86" i="34" s="1"/>
  <c r="V86" i="33"/>
  <c r="W86" i="33" s="1"/>
  <c r="Y86" i="33" s="1"/>
  <c r="V86" i="32"/>
  <c r="W86" i="32" s="1"/>
  <c r="Y86" i="32" s="1"/>
  <c r="X86" i="37"/>
  <c r="Z86" i="37" s="1"/>
  <c r="X86" i="36"/>
  <c r="Z86" i="36" s="1"/>
  <c r="X86" i="35"/>
  <c r="Z86" i="35" s="1"/>
  <c r="X86" i="34"/>
  <c r="Z86" i="34" s="1"/>
  <c r="X86" i="33"/>
  <c r="Z86" i="33" s="1"/>
  <c r="X86" i="32"/>
  <c r="Z86" i="32" s="1"/>
  <c r="AH98" i="37"/>
  <c r="AH98" i="36"/>
  <c r="AH98" i="35"/>
  <c r="AH98" i="34"/>
  <c r="AH98" i="33"/>
  <c r="AH98" i="32"/>
  <c r="AL99" i="37"/>
  <c r="AL99" i="36"/>
  <c r="AL99" i="35"/>
  <c r="AL99" i="34"/>
  <c r="AL99" i="33"/>
  <c r="AL99" i="32"/>
  <c r="G93" i="13"/>
  <c r="AM99" i="37"/>
  <c r="AM99" i="36"/>
  <c r="AM99" i="35"/>
  <c r="AM99" i="34"/>
  <c r="AM99" i="33"/>
  <c r="AM99" i="32"/>
  <c r="F93" i="13"/>
  <c r="B92" i="13"/>
  <c r="V87" i="37" l="1"/>
  <c r="W87" i="37" s="1"/>
  <c r="Y87" i="37" s="1"/>
  <c r="V87" i="36"/>
  <c r="W87" i="36" s="1"/>
  <c r="Y87" i="36" s="1"/>
  <c r="V87" i="35"/>
  <c r="W87" i="35" s="1"/>
  <c r="Y87" i="35" s="1"/>
  <c r="V87" i="34"/>
  <c r="W87" i="34" s="1"/>
  <c r="Y87" i="34" s="1"/>
  <c r="V87" i="33"/>
  <c r="W87" i="33" s="1"/>
  <c r="Y87" i="33" s="1"/>
  <c r="V87" i="32"/>
  <c r="W87" i="32" s="1"/>
  <c r="Y87" i="32" s="1"/>
  <c r="X87" i="32"/>
  <c r="Z87" i="32" s="1"/>
  <c r="X87" i="33"/>
  <c r="Z87" i="33" s="1"/>
  <c r="X87" i="34"/>
  <c r="Z87" i="34" s="1"/>
  <c r="X87" i="35"/>
  <c r="Z87" i="35" s="1"/>
  <c r="X87" i="36"/>
  <c r="Z87" i="36" s="1"/>
  <c r="X87" i="37"/>
  <c r="Z87" i="37" s="1"/>
  <c r="AH99" i="37"/>
  <c r="AH99" i="36"/>
  <c r="AH99" i="35"/>
  <c r="AH99" i="34"/>
  <c r="AH99" i="33"/>
  <c r="AH99" i="32"/>
  <c r="AL100" i="37"/>
  <c r="AL100" i="36"/>
  <c r="AL100" i="35"/>
  <c r="AL100" i="34"/>
  <c r="AL100" i="33"/>
  <c r="AL100" i="32"/>
  <c r="G94" i="13"/>
  <c r="AM100" i="37"/>
  <c r="AM100" i="36"/>
  <c r="AM100" i="35"/>
  <c r="AM100" i="34"/>
  <c r="AM100" i="33"/>
  <c r="AM100" i="32"/>
  <c r="F94" i="13"/>
  <c r="B93" i="13"/>
  <c r="V88" i="37" l="1"/>
  <c r="W88" i="37" s="1"/>
  <c r="Y88" i="37" s="1"/>
  <c r="V88" i="36"/>
  <c r="W88" i="36" s="1"/>
  <c r="Y88" i="36" s="1"/>
  <c r="V88" i="35"/>
  <c r="W88" i="35" s="1"/>
  <c r="Y88" i="35" s="1"/>
  <c r="V88" i="34"/>
  <c r="W88" i="34" s="1"/>
  <c r="Y88" i="34" s="1"/>
  <c r="V88" i="33"/>
  <c r="W88" i="33" s="1"/>
  <c r="Y88" i="33" s="1"/>
  <c r="V88" i="32"/>
  <c r="W88" i="32" s="1"/>
  <c r="Y88" i="32" s="1"/>
  <c r="X88" i="37"/>
  <c r="Z88" i="37" s="1"/>
  <c r="X88" i="36"/>
  <c r="Z88" i="36" s="1"/>
  <c r="X88" i="35"/>
  <c r="Z88" i="35" s="1"/>
  <c r="X88" i="34"/>
  <c r="Z88" i="34" s="1"/>
  <c r="X88" i="33"/>
  <c r="Z88" i="33" s="1"/>
  <c r="X88" i="32"/>
  <c r="Z88" i="32" s="1"/>
  <c r="AH100" i="37"/>
  <c r="AH100" i="36"/>
  <c r="AH100" i="35"/>
  <c r="AH100" i="34"/>
  <c r="AH100" i="33"/>
  <c r="AH100" i="32"/>
  <c r="AL101" i="37"/>
  <c r="AL101" i="36"/>
  <c r="AL101" i="35"/>
  <c r="AL101" i="34"/>
  <c r="AL101" i="33"/>
  <c r="AL101" i="32"/>
  <c r="G95" i="13"/>
  <c r="AM101" i="37"/>
  <c r="AM101" i="36"/>
  <c r="AM101" i="35"/>
  <c r="AM101" i="34"/>
  <c r="AM101" i="33"/>
  <c r="AM101" i="32"/>
  <c r="F95" i="13"/>
  <c r="B94" i="13"/>
  <c r="V89" i="37" l="1"/>
  <c r="W89" i="37" s="1"/>
  <c r="Y89" i="37" s="1"/>
  <c r="V89" i="36"/>
  <c r="W89" i="36" s="1"/>
  <c r="Y89" i="36" s="1"/>
  <c r="V89" i="35"/>
  <c r="W89" i="35" s="1"/>
  <c r="Y89" i="35" s="1"/>
  <c r="V89" i="34"/>
  <c r="W89" i="34" s="1"/>
  <c r="Y89" i="34" s="1"/>
  <c r="V89" i="33"/>
  <c r="W89" i="33" s="1"/>
  <c r="Y89" i="33" s="1"/>
  <c r="V89" i="32"/>
  <c r="W89" i="32" s="1"/>
  <c r="Y89" i="32" s="1"/>
  <c r="X89" i="32"/>
  <c r="Z89" i="32" s="1"/>
  <c r="X89" i="33"/>
  <c r="Z89" i="33" s="1"/>
  <c r="X89" i="34"/>
  <c r="Z89" i="34" s="1"/>
  <c r="X89" i="35"/>
  <c r="Z89" i="35" s="1"/>
  <c r="X89" i="36"/>
  <c r="Z89" i="36" s="1"/>
  <c r="X89" i="37"/>
  <c r="Z89" i="37" s="1"/>
  <c r="AH101" i="37"/>
  <c r="AH101" i="36"/>
  <c r="AH101" i="35"/>
  <c r="AH101" i="34"/>
  <c r="AH101" i="33"/>
  <c r="AH101" i="32"/>
  <c r="AL102" i="37"/>
  <c r="AL102" i="36"/>
  <c r="AL102" i="35"/>
  <c r="AL102" i="34"/>
  <c r="AL102" i="33"/>
  <c r="AL102" i="32"/>
  <c r="G96" i="13"/>
  <c r="AM102" i="37"/>
  <c r="AM102" i="36"/>
  <c r="AM102" i="35"/>
  <c r="AM102" i="34"/>
  <c r="AM102" i="33"/>
  <c r="AM102" i="32"/>
  <c r="F96" i="13"/>
  <c r="B95" i="13"/>
  <c r="V90" i="37" l="1"/>
  <c r="W90" i="37" s="1"/>
  <c r="Y90" i="37" s="1"/>
  <c r="V90" i="36"/>
  <c r="W90" i="36" s="1"/>
  <c r="Y90" i="36" s="1"/>
  <c r="V90" i="35"/>
  <c r="W90" i="35" s="1"/>
  <c r="Y90" i="35" s="1"/>
  <c r="V90" i="34"/>
  <c r="W90" i="34" s="1"/>
  <c r="Y90" i="34" s="1"/>
  <c r="V90" i="33"/>
  <c r="W90" i="33" s="1"/>
  <c r="Y90" i="33" s="1"/>
  <c r="V90" i="32"/>
  <c r="W90" i="32" s="1"/>
  <c r="Y90" i="32" s="1"/>
  <c r="X90" i="37"/>
  <c r="Z90" i="37" s="1"/>
  <c r="X90" i="36"/>
  <c r="Z90" i="36" s="1"/>
  <c r="X90" i="35"/>
  <c r="Z90" i="35" s="1"/>
  <c r="X90" i="34"/>
  <c r="Z90" i="34" s="1"/>
  <c r="X90" i="33"/>
  <c r="Z90" i="33" s="1"/>
  <c r="X90" i="32"/>
  <c r="Z90" i="32" s="1"/>
  <c r="AH102" i="37"/>
  <c r="AH102" i="36"/>
  <c r="AH102" i="35"/>
  <c r="AH102" i="34"/>
  <c r="AH102" i="33"/>
  <c r="AH102" i="32"/>
  <c r="AL103" i="37"/>
  <c r="AL103" i="36"/>
  <c r="AL103" i="35"/>
  <c r="AL103" i="34"/>
  <c r="AL103" i="33"/>
  <c r="AL103" i="32"/>
  <c r="G97" i="13"/>
  <c r="AM103" i="37"/>
  <c r="AM103" i="36"/>
  <c r="AM103" i="35"/>
  <c r="AM103" i="34"/>
  <c r="AM103" i="33"/>
  <c r="AM103" i="32"/>
  <c r="F97" i="13"/>
  <c r="B96" i="13"/>
  <c r="V91" i="37" l="1"/>
  <c r="W91" i="37" s="1"/>
  <c r="Y91" i="37" s="1"/>
  <c r="V91" i="36"/>
  <c r="W91" i="36" s="1"/>
  <c r="Y91" i="36" s="1"/>
  <c r="V91" i="35"/>
  <c r="W91" i="35" s="1"/>
  <c r="Y91" i="35" s="1"/>
  <c r="V91" i="34"/>
  <c r="W91" i="34" s="1"/>
  <c r="Y91" i="34" s="1"/>
  <c r="V91" i="33"/>
  <c r="W91" i="33" s="1"/>
  <c r="Y91" i="33" s="1"/>
  <c r="V91" i="32"/>
  <c r="W91" i="32" s="1"/>
  <c r="Y91" i="32" s="1"/>
  <c r="X91" i="32"/>
  <c r="Z91" i="32" s="1"/>
  <c r="X91" i="33"/>
  <c r="Z91" i="33" s="1"/>
  <c r="X91" i="34"/>
  <c r="Z91" i="34" s="1"/>
  <c r="X91" i="35"/>
  <c r="Z91" i="35" s="1"/>
  <c r="X91" i="36"/>
  <c r="Z91" i="36" s="1"/>
  <c r="X91" i="37"/>
  <c r="Z91" i="37" s="1"/>
  <c r="AH103" i="37"/>
  <c r="AH103" i="36"/>
  <c r="AH103" i="35"/>
  <c r="AH103" i="34"/>
  <c r="AH103" i="33"/>
  <c r="AH103" i="32"/>
  <c r="AL104" i="37"/>
  <c r="AL104" i="36"/>
  <c r="AL104" i="35"/>
  <c r="AL104" i="34"/>
  <c r="AL104" i="33"/>
  <c r="AL104" i="32"/>
  <c r="G98" i="13"/>
  <c r="AM104" i="37"/>
  <c r="AM104" i="36"/>
  <c r="AM104" i="35"/>
  <c r="AM104" i="34"/>
  <c r="AM104" i="33"/>
  <c r="AM104" i="32"/>
  <c r="F98" i="13"/>
  <c r="B97" i="13"/>
  <c r="V92" i="37" l="1"/>
  <c r="W92" i="37" s="1"/>
  <c r="Y92" i="37" s="1"/>
  <c r="V92" i="36"/>
  <c r="W92" i="36" s="1"/>
  <c r="Y92" i="36" s="1"/>
  <c r="V92" i="35"/>
  <c r="W92" i="35" s="1"/>
  <c r="Y92" i="35" s="1"/>
  <c r="V92" i="34"/>
  <c r="W92" i="34" s="1"/>
  <c r="Y92" i="34" s="1"/>
  <c r="V92" i="33"/>
  <c r="W92" i="33" s="1"/>
  <c r="Y92" i="33" s="1"/>
  <c r="V92" i="32"/>
  <c r="W92" i="32" s="1"/>
  <c r="Y92" i="32" s="1"/>
  <c r="X92" i="37"/>
  <c r="Z92" i="37" s="1"/>
  <c r="X92" i="36"/>
  <c r="Z92" i="36" s="1"/>
  <c r="X92" i="35"/>
  <c r="Z92" i="35" s="1"/>
  <c r="X92" i="34"/>
  <c r="Z92" i="34" s="1"/>
  <c r="X92" i="33"/>
  <c r="Z92" i="33" s="1"/>
  <c r="X92" i="32"/>
  <c r="Z92" i="32" s="1"/>
  <c r="AH104" i="37"/>
  <c r="AH104" i="36"/>
  <c r="AH104" i="35"/>
  <c r="AH104" i="34"/>
  <c r="AH104" i="33"/>
  <c r="AH104" i="32"/>
  <c r="AL105" i="37"/>
  <c r="AL105" i="36"/>
  <c r="AL105" i="35"/>
  <c r="AL105" i="34"/>
  <c r="AL105" i="33"/>
  <c r="AL105" i="32"/>
  <c r="G99" i="13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AM105" i="37"/>
  <c r="AM105" i="36"/>
  <c r="AM105" i="35"/>
  <c r="AM105" i="34"/>
  <c r="AM105" i="33"/>
  <c r="AM105" i="32"/>
  <c r="F99" i="13"/>
  <c r="B98" i="13"/>
  <c r="V93" i="37" l="1"/>
  <c r="W93" i="37" s="1"/>
  <c r="Y93" i="37" s="1"/>
  <c r="V93" i="36"/>
  <c r="W93" i="36" s="1"/>
  <c r="Y93" i="36" s="1"/>
  <c r="V93" i="35"/>
  <c r="W93" i="35" s="1"/>
  <c r="Y93" i="35" s="1"/>
  <c r="V93" i="34"/>
  <c r="W93" i="34" s="1"/>
  <c r="Y93" i="34" s="1"/>
  <c r="V93" i="33"/>
  <c r="W93" i="33" s="1"/>
  <c r="Y93" i="33" s="1"/>
  <c r="V93" i="32"/>
  <c r="W93" i="32" s="1"/>
  <c r="Y93" i="32" s="1"/>
  <c r="X93" i="32"/>
  <c r="Z93" i="32" s="1"/>
  <c r="X93" i="33"/>
  <c r="Z93" i="33" s="1"/>
  <c r="X93" i="34"/>
  <c r="Z93" i="34" s="1"/>
  <c r="X93" i="35"/>
  <c r="Z93" i="35" s="1"/>
  <c r="X93" i="36"/>
  <c r="Z93" i="36" s="1"/>
  <c r="X93" i="37"/>
  <c r="Z93" i="37" s="1"/>
  <c r="AH105" i="37"/>
  <c r="AH105" i="36"/>
  <c r="AH105" i="35"/>
  <c r="AH105" i="34"/>
  <c r="AH105" i="33"/>
  <c r="AH105" i="32"/>
  <c r="F100" i="13"/>
  <c r="B99" i="13"/>
  <c r="V94" i="37" l="1"/>
  <c r="W94" i="37" s="1"/>
  <c r="Y94" i="37" s="1"/>
  <c r="V94" i="36"/>
  <c r="W94" i="36" s="1"/>
  <c r="Y94" i="36" s="1"/>
  <c r="V94" i="35"/>
  <c r="W94" i="35" s="1"/>
  <c r="Y94" i="35" s="1"/>
  <c r="V94" i="34"/>
  <c r="W94" i="34" s="1"/>
  <c r="Y94" i="34" s="1"/>
  <c r="V94" i="33"/>
  <c r="W94" i="33" s="1"/>
  <c r="Y94" i="33" s="1"/>
  <c r="V94" i="32"/>
  <c r="W94" i="32" s="1"/>
  <c r="Y94" i="32" s="1"/>
  <c r="X94" i="37"/>
  <c r="Z94" i="37" s="1"/>
  <c r="X94" i="36"/>
  <c r="Z94" i="36" s="1"/>
  <c r="X94" i="35"/>
  <c r="Z94" i="35" s="1"/>
  <c r="X94" i="34"/>
  <c r="Z94" i="34" s="1"/>
  <c r="X94" i="33"/>
  <c r="Z94" i="33" s="1"/>
  <c r="X94" i="32"/>
  <c r="Z94" i="32" s="1"/>
  <c r="F101" i="13"/>
  <c r="B100" i="13"/>
  <c r="V95" i="37" l="1"/>
  <c r="W95" i="37" s="1"/>
  <c r="V95" i="36"/>
  <c r="W95" i="36" s="1"/>
  <c r="V95" i="35"/>
  <c r="W95" i="35" s="1"/>
  <c r="V95" i="34"/>
  <c r="W95" i="34" s="1"/>
  <c r="V95" i="33"/>
  <c r="W95" i="33" s="1"/>
  <c r="V95" i="32"/>
  <c r="W95" i="32" s="1"/>
  <c r="X95" i="32"/>
  <c r="Z95" i="32" s="1"/>
  <c r="X95" i="33"/>
  <c r="Z95" i="33" s="1"/>
  <c r="X95" i="34"/>
  <c r="Z95" i="34" s="1"/>
  <c r="X95" i="35"/>
  <c r="Z95" i="35" s="1"/>
  <c r="X95" i="36"/>
  <c r="Z95" i="36" s="1"/>
  <c r="X95" i="37"/>
  <c r="Z95" i="37" s="1"/>
  <c r="F102" i="13"/>
  <c r="B101" i="13"/>
  <c r="V96" i="37" l="1"/>
  <c r="W96" i="37" s="1"/>
  <c r="Y96" i="37" s="1"/>
  <c r="V96" i="36"/>
  <c r="W96" i="36" s="1"/>
  <c r="Y96" i="36" s="1"/>
  <c r="V96" i="35"/>
  <c r="W96" i="35" s="1"/>
  <c r="Y96" i="35" s="1"/>
  <c r="V96" i="34"/>
  <c r="W96" i="34" s="1"/>
  <c r="Y96" i="34" s="1"/>
  <c r="V96" i="33"/>
  <c r="W96" i="33" s="1"/>
  <c r="Y96" i="33" s="1"/>
  <c r="V96" i="32"/>
  <c r="W96" i="32" s="1"/>
  <c r="Y96" i="32" s="1"/>
  <c r="X96" i="37"/>
  <c r="Z96" i="37" s="1"/>
  <c r="X96" i="36"/>
  <c r="Z96" i="36" s="1"/>
  <c r="X96" i="35"/>
  <c r="Z96" i="35" s="1"/>
  <c r="X96" i="34"/>
  <c r="Z96" i="34" s="1"/>
  <c r="X96" i="33"/>
  <c r="Z96" i="33" s="1"/>
  <c r="X96" i="32"/>
  <c r="Z96" i="32" s="1"/>
  <c r="Y95" i="32"/>
  <c r="Y95" i="33"/>
  <c r="Y95" i="34"/>
  <c r="Y95" i="35"/>
  <c r="Y95" i="36"/>
  <c r="Y95" i="37"/>
  <c r="F103" i="13"/>
  <c r="B102" i="13"/>
  <c r="V97" i="37" l="1"/>
  <c r="W97" i="37" s="1"/>
  <c r="V97" i="36"/>
  <c r="W97" i="36" s="1"/>
  <c r="V97" i="35"/>
  <c r="W97" i="35" s="1"/>
  <c r="V97" i="34"/>
  <c r="W97" i="34" s="1"/>
  <c r="V97" i="33"/>
  <c r="W97" i="33" s="1"/>
  <c r="V97" i="32"/>
  <c r="W97" i="32" s="1"/>
  <c r="X97" i="32"/>
  <c r="Z97" i="32" s="1"/>
  <c r="Z98" i="32" s="1"/>
  <c r="H9" i="11" s="1"/>
  <c r="X97" i="33"/>
  <c r="Z97" i="33" s="1"/>
  <c r="Z98" i="33" s="1"/>
  <c r="H10" i="11" s="1"/>
  <c r="X97" i="34"/>
  <c r="Z97" i="34" s="1"/>
  <c r="Z98" i="34" s="1"/>
  <c r="H11" i="11" s="1"/>
  <c r="X97" i="35"/>
  <c r="Z97" i="35" s="1"/>
  <c r="Z98" i="35" s="1"/>
  <c r="H12" i="11" s="1"/>
  <c r="X97" i="36"/>
  <c r="Z97" i="36" s="1"/>
  <c r="Z98" i="36" s="1"/>
  <c r="H13" i="11" s="1"/>
  <c r="X97" i="37"/>
  <c r="Z97" i="37" s="1"/>
  <c r="Z98" i="37" s="1"/>
  <c r="H14" i="11" s="1"/>
  <c r="F104" i="13"/>
  <c r="B103" i="13"/>
  <c r="Y97" i="32" l="1"/>
  <c r="Y98" i="32" s="1"/>
  <c r="G9" i="11" s="1"/>
  <c r="W98" i="32"/>
  <c r="Y97" i="33"/>
  <c r="Y98" i="33" s="1"/>
  <c r="G10" i="11" s="1"/>
  <c r="W98" i="33"/>
  <c r="Y97" i="34"/>
  <c r="Y98" i="34" s="1"/>
  <c r="G11" i="11" s="1"/>
  <c r="W98" i="34"/>
  <c r="Y97" i="35"/>
  <c r="Y98" i="35" s="1"/>
  <c r="G12" i="11" s="1"/>
  <c r="W98" i="35"/>
  <c r="Y97" i="36"/>
  <c r="Y98" i="36" s="1"/>
  <c r="G13" i="11" s="1"/>
  <c r="W98" i="36"/>
  <c r="Y97" i="37"/>
  <c r="Y98" i="37" s="1"/>
  <c r="G14" i="11" s="1"/>
  <c r="W98" i="37"/>
  <c r="F105" i="13"/>
  <c r="B104" i="13"/>
  <c r="D14" i="11" l="1"/>
  <c r="S9" i="37"/>
  <c r="D13" i="11"/>
  <c r="S9" i="36"/>
  <c r="D12" i="11"/>
  <c r="S9" i="35"/>
  <c r="D11" i="11"/>
  <c r="S9" i="34"/>
  <c r="D10" i="11"/>
  <c r="S9" i="33"/>
  <c r="D9" i="11"/>
  <c r="S9" i="32"/>
  <c r="F106" i="13"/>
  <c r="B105" i="13"/>
  <c r="F107" i="13" l="1"/>
  <c r="B106" i="13"/>
  <c r="F108" i="13" l="1"/>
  <c r="B107" i="13"/>
  <c r="F109" i="13" l="1"/>
  <c r="B108" i="13"/>
  <c r="F110" i="13" l="1"/>
  <c r="B109" i="13"/>
  <c r="F111" i="13" l="1"/>
  <c r="B110" i="13"/>
  <c r="F112" i="13" l="1"/>
  <c r="B111" i="13"/>
  <c r="F113" i="13" l="1"/>
  <c r="B112" i="13"/>
  <c r="F114" i="13" l="1"/>
  <c r="B113" i="13"/>
  <c r="F115" i="13" l="1"/>
  <c r="B114" i="13"/>
  <c r="F116" i="13" l="1"/>
  <c r="B115" i="13"/>
  <c r="F117" i="13" l="1"/>
  <c r="B116" i="13"/>
  <c r="F118" i="13" l="1"/>
  <c r="B117" i="13"/>
  <c r="F119" i="13" l="1"/>
  <c r="B118" i="13"/>
  <c r="F120" i="13" l="1"/>
  <c r="B119" i="13"/>
  <c r="F121" i="13" l="1"/>
  <c r="B120" i="13"/>
  <c r="F122" i="13" l="1"/>
  <c r="B121" i="13"/>
  <c r="F123" i="13" l="1"/>
  <c r="B122" i="13"/>
  <c r="F124" i="13" l="1"/>
  <c r="B123" i="13"/>
  <c r="F125" i="13" l="1"/>
  <c r="B124" i="13"/>
  <c r="F126" i="13" l="1"/>
  <c r="B125" i="13"/>
  <c r="F127" i="13" l="1"/>
  <c r="B126" i="13"/>
  <c r="F128" i="13" l="1"/>
  <c r="B127" i="13"/>
  <c r="F129" i="13" l="1"/>
  <c r="B128" i="13"/>
  <c r="F130" i="13" l="1"/>
  <c r="B129" i="13"/>
  <c r="F131" i="13" l="1"/>
  <c r="B130" i="13"/>
  <c r="F132" i="13" l="1"/>
  <c r="B131" i="13"/>
  <c r="F133" i="13" l="1"/>
  <c r="B132" i="13"/>
  <c r="F134" i="13" l="1"/>
  <c r="B133" i="13"/>
  <c r="F135" i="13" l="1"/>
  <c r="B134" i="13"/>
  <c r="F136" i="13" l="1"/>
  <c r="B135" i="13"/>
  <c r="F137" i="13" l="1"/>
  <c r="B136" i="13"/>
  <c r="F138" i="13" l="1"/>
  <c r="B137" i="13"/>
  <c r="F139" i="13" l="1"/>
  <c r="B138" i="13"/>
  <c r="F140" i="13" l="1"/>
  <c r="B139" i="13"/>
  <c r="F141" i="13" l="1"/>
  <c r="B140" i="13"/>
  <c r="F142" i="13" l="1"/>
  <c r="B141" i="13"/>
  <c r="F143" i="13" l="1"/>
  <c r="B142" i="13"/>
  <c r="F144" i="13" l="1"/>
  <c r="B143" i="13"/>
  <c r="F145" i="13" l="1"/>
  <c r="B144" i="13"/>
  <c r="F146" i="13" l="1"/>
  <c r="B145" i="13"/>
  <c r="F147" i="13" l="1"/>
  <c r="B146" i="13"/>
  <c r="F148" i="13" l="1"/>
  <c r="B147" i="13"/>
  <c r="F149" i="13" l="1"/>
  <c r="B148" i="13"/>
  <c r="F150" i="13" l="1"/>
  <c r="B149" i="13"/>
  <c r="F151" i="13" l="1"/>
  <c r="B150" i="13"/>
  <c r="F152" i="13" l="1"/>
  <c r="B151" i="13"/>
  <c r="F153" i="13" l="1"/>
  <c r="B152" i="13"/>
  <c r="F154" i="13" l="1"/>
  <c r="B153" i="13"/>
  <c r="F155" i="13" l="1"/>
  <c r="B154" i="13"/>
  <c r="F156" i="13" l="1"/>
  <c r="B155" i="13"/>
  <c r="F157" i="13" l="1"/>
  <c r="B156" i="13"/>
  <c r="F158" i="13" l="1"/>
  <c r="B157" i="13"/>
  <c r="F159" i="13" l="1"/>
  <c r="B158" i="13"/>
  <c r="F160" i="13" l="1"/>
  <c r="B159" i="13"/>
  <c r="F161" i="13" l="1"/>
  <c r="B160" i="13"/>
  <c r="F162" i="13" l="1"/>
  <c r="B161" i="13"/>
  <c r="F163" i="13" l="1"/>
  <c r="B162" i="13"/>
  <c r="F164" i="13" l="1"/>
  <c r="B163" i="13"/>
  <c r="F165" i="13" l="1"/>
  <c r="B164" i="13"/>
  <c r="F166" i="13" l="1"/>
  <c r="B165" i="13"/>
  <c r="F167" i="13" l="1"/>
  <c r="B166" i="13"/>
  <c r="F168" i="13" l="1"/>
  <c r="B168" i="13" s="1"/>
  <c r="B167" i="13"/>
</calcChain>
</file>

<file path=xl/comments1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2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3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4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5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6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7.xml><?xml version="1.0" encoding="utf-8"?>
<comments xmlns="http://schemas.openxmlformats.org/spreadsheetml/2006/main">
  <authors>
    <author>Jaime Almaraz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sharedStrings.xml><?xml version="1.0" encoding="utf-8"?>
<sst xmlns="http://schemas.openxmlformats.org/spreadsheetml/2006/main" count="813" uniqueCount="226">
  <si>
    <t>No.</t>
  </si>
  <si>
    <t>Net 
Cash Flow</t>
  </si>
  <si>
    <t>IRR</t>
  </si>
  <si>
    <t>FYE</t>
  </si>
  <si>
    <t>Discount 
Rate</t>
  </si>
  <si>
    <t>Payback 
Year</t>
  </si>
  <si>
    <t>Rate Increase 
Projection</t>
  </si>
  <si>
    <t>Year</t>
  </si>
  <si>
    <t>Tier 1 - Untreated
($/Acre-Ft)</t>
  </si>
  <si>
    <t>Tier 1 - Treated
($/Acre-Ft)</t>
  </si>
  <si>
    <t>Rate Used in Analysis</t>
  </si>
  <si>
    <t>MWD 
Water Rate
($/Acre-Ft)</t>
  </si>
  <si>
    <t>Total NPV</t>
  </si>
  <si>
    <t>LADWP 
Rate of Return</t>
  </si>
  <si>
    <t>Avoided Cost
($Million)</t>
  </si>
  <si>
    <t>MWD Water Rates</t>
  </si>
  <si>
    <t>Capital</t>
  </si>
  <si>
    <t>O&amp;M</t>
  </si>
  <si>
    <t>-</t>
  </si>
  <si>
    <t>Pumping</t>
  </si>
  <si>
    <t>Escalated
Capital</t>
  </si>
  <si>
    <t>Escalated
O&amp;M</t>
  </si>
  <si>
    <t>Escalated
Pumping</t>
  </si>
  <si>
    <t>CASH
Capital</t>
  </si>
  <si>
    <t>CASH
O&amp;M</t>
  </si>
  <si>
    <t>CASH
Pumping</t>
  </si>
  <si>
    <t>Financed
Capital</t>
  </si>
  <si>
    <t>Annual 
Payment</t>
  </si>
  <si>
    <t>Financing 
Costs</t>
  </si>
  <si>
    <t>Annual LRP Subsidy</t>
  </si>
  <si>
    <t>5 Year 
Borrowing
Term</t>
  </si>
  <si>
    <t>10 Year 
Borrowing
Term</t>
  </si>
  <si>
    <t>15 Year 
Borrowing
Term</t>
  </si>
  <si>
    <t>18 Year 
Borrowing
Term</t>
  </si>
  <si>
    <t>20 Year 
Borrowing
Term</t>
  </si>
  <si>
    <t>25 Year 
Borrowing
Term</t>
  </si>
  <si>
    <t>30 Year 
Borrowing
Term</t>
  </si>
  <si>
    <t>35 Year 
Borrowing
Term</t>
  </si>
  <si>
    <t>40 Year 
Borrowing
Term</t>
  </si>
  <si>
    <t>Financing Costs 
used in Analysis</t>
  </si>
  <si>
    <t>NPV
Year</t>
  </si>
  <si>
    <t>Project
Starting Year</t>
  </si>
  <si>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Avoided Purchase
(Acre-Ft)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</si>
  <si>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- If LRP Subsidies are applicable, an Increase in supplies occuring after 2125 will require a modification to the current analysis.</t>
    </r>
  </si>
  <si>
    <t>Yes</t>
  </si>
  <si>
    <t>User Input</t>
  </si>
  <si>
    <t xml:space="preserve"> 
Capital</t>
  </si>
  <si>
    <t xml:space="preserve">
O&amp;M</t>
  </si>
  <si>
    <t xml:space="preserve">
Pumping</t>
  </si>
  <si>
    <t>Projected Annual Cost 
Escalated Values
($Million)</t>
  </si>
  <si>
    <t xml:space="preserve">Year of Cost
Projection </t>
  </si>
  <si>
    <t>User Input Dropdown Window</t>
  </si>
  <si>
    <t xml:space="preserve">LRP Subsidy </t>
  </si>
  <si>
    <t>15 Year Term</t>
  </si>
  <si>
    <t>25 Year Term</t>
  </si>
  <si>
    <t>Total LRP
Subsidy</t>
  </si>
  <si>
    <t>Incentive Qualifying</t>
  </si>
  <si>
    <t>Incentive
($/Acre-Ft)</t>
  </si>
  <si>
    <t>Payment Option
(Years)</t>
  </si>
  <si>
    <t>LRP Incentive</t>
  </si>
  <si>
    <t>Pumping Cost</t>
  </si>
  <si>
    <t>Treated</t>
  </si>
  <si>
    <t>Cost Escalation Rate</t>
  </si>
  <si>
    <t>Term
(Years)</t>
  </si>
  <si>
    <t>% of Capital 
Financed</t>
  </si>
  <si>
    <t>Borrowing
Rate</t>
  </si>
  <si>
    <t>MWD Tier 1 Water Rate</t>
  </si>
  <si>
    <t>Long Term 
Rate Increase</t>
  </si>
  <si>
    <t>LRP Incentive
used in Analysis</t>
  </si>
  <si>
    <t>Total Cost</t>
  </si>
  <si>
    <t>Financing</t>
  </si>
  <si>
    <t>Avoided MWD Cost</t>
  </si>
  <si>
    <t>Net Present Value (NPV)</t>
  </si>
  <si>
    <t>Cumulative
Cost
($Million)</t>
  </si>
  <si>
    <t>Applicable
?</t>
  </si>
  <si>
    <t>Scenario Assumptions</t>
  </si>
  <si>
    <t>Payback Year</t>
  </si>
  <si>
    <t>step</t>
  </si>
  <si>
    <t>year</t>
  </si>
  <si>
    <t>step0</t>
  </si>
  <si>
    <t>step1</t>
  </si>
  <si>
    <t>step2</t>
  </si>
  <si>
    <t>step3</t>
  </si>
  <si>
    <t>step4</t>
  </si>
  <si>
    <t>step5</t>
  </si>
  <si>
    <t>dust_dcm</t>
  </si>
  <si>
    <t>capital</t>
  </si>
  <si>
    <t>om</t>
  </si>
  <si>
    <t>Traditional Shallow Flood</t>
  </si>
  <si>
    <t>Sprinkler Shallow Flood</t>
  </si>
  <si>
    <t>Managed Vegetation Farm</t>
  </si>
  <si>
    <t>Managed Vegetation Phase 7a, 9 and 10</t>
  </si>
  <si>
    <t>Gravel</t>
  </si>
  <si>
    <t>Brine with BACM Backup</t>
  </si>
  <si>
    <t>Tillage with BACM Backup</t>
  </si>
  <si>
    <t>Channel Areas Reduced MDCE BACM</t>
  </si>
  <si>
    <t>Sand Fences</t>
  </si>
  <si>
    <t>None</t>
  </si>
  <si>
    <t>lifespan in years</t>
  </si>
  <si>
    <t>mp_name</t>
  </si>
  <si>
    <t>desc</t>
  </si>
  <si>
    <t>hab_id</t>
  </si>
  <si>
    <t>Breeding Waterfowl &amp; Meadow</t>
  </si>
  <si>
    <t>BWF&amp;MDW</t>
  </si>
  <si>
    <t>Brine</t>
  </si>
  <si>
    <t>BWF</t>
  </si>
  <si>
    <t xml:space="preserve">Breeding Waterfowl </t>
  </si>
  <si>
    <t>DWM_Dec</t>
  </si>
  <si>
    <t>DWM_Dust Control</t>
  </si>
  <si>
    <t>DWM_Jan</t>
  </si>
  <si>
    <t>DWM_Oct</t>
  </si>
  <si>
    <t>DWM_Plovers</t>
  </si>
  <si>
    <t xml:space="preserve"> DWM_Plovers</t>
  </si>
  <si>
    <t>DWM_Spring_only</t>
  </si>
  <si>
    <t>ENV</t>
  </si>
  <si>
    <t>Enhanced native vegetation</t>
  </si>
  <si>
    <t>GR</t>
  </si>
  <si>
    <t>Meadow</t>
  </si>
  <si>
    <t>MSB</t>
  </si>
  <si>
    <t>Shorebirds</t>
  </si>
  <si>
    <t>MSB and SNPL</t>
  </si>
  <si>
    <t>Shorebirds Plus</t>
  </si>
  <si>
    <t>MSB and SNPL_gravel</t>
  </si>
  <si>
    <t>MSB and SNPL_gravel_MWF</t>
  </si>
  <si>
    <t>MWF</t>
  </si>
  <si>
    <t>Migratory Waterfowl</t>
  </si>
  <si>
    <t>MWF and MSB</t>
  </si>
  <si>
    <t>Migratory Waterfowl Plus</t>
  </si>
  <si>
    <t>MWF and SNPL</t>
  </si>
  <si>
    <t>MWF and SNPL_with gravel</t>
  </si>
  <si>
    <t>No DCM</t>
  </si>
  <si>
    <t>SAF</t>
  </si>
  <si>
    <t>SFL</t>
  </si>
  <si>
    <t>Shallow Flood Lateral</t>
  </si>
  <si>
    <t>SFLS</t>
  </si>
  <si>
    <t>Shallow Flood Lateral with shoulder</t>
  </si>
  <si>
    <t>SFP</t>
  </si>
  <si>
    <t xml:space="preserve">Shallow Flood Pond </t>
  </si>
  <si>
    <t>SNPL_realistic</t>
  </si>
  <si>
    <t>Snowy Plover</t>
  </si>
  <si>
    <t>SNPL_with gravel</t>
  </si>
  <si>
    <t>Snowy Plover w/ Gravel</t>
  </si>
  <si>
    <t>Tillage</t>
  </si>
  <si>
    <t>TL</t>
  </si>
  <si>
    <t>Till-Brine</t>
  </si>
  <si>
    <t>TB</t>
  </si>
  <si>
    <t>Veg 08</t>
  </si>
  <si>
    <t>Managed Vegetation (2008)</t>
  </si>
  <si>
    <t>MV</t>
  </si>
  <si>
    <t>Veg 11</t>
  </si>
  <si>
    <t>Managed Vegetation (2011)</t>
  </si>
  <si>
    <t>MVN</t>
  </si>
  <si>
    <t>Max GW Available (acre-ft/year)</t>
  </si>
  <si>
    <t>Pumping Start Year</t>
  </si>
  <si>
    <t>Pumping Cost ($/acre-ft)</t>
  </si>
  <si>
    <t>Water Demand (Acre-Ft)</t>
  </si>
  <si>
    <t>Pumped Water (Acre-Ft)</t>
  </si>
  <si>
    <t>Analysis Script Output</t>
  </si>
  <si>
    <t>Full Master Project</t>
  </si>
  <si>
    <t>Base</t>
  </si>
  <si>
    <t>Thru Step 4 Only</t>
  </si>
  <si>
    <t>CHANGE THESE VALUES ONLY ON 'NPV SUMMARY' SHEET</t>
  </si>
  <si>
    <t>Cell Color-Coding</t>
  </si>
  <si>
    <t>Rates</t>
  </si>
  <si>
    <t>Script Input</t>
  </si>
  <si>
    <t>MP Schedule</t>
  </si>
  <si>
    <t>MP Water</t>
  </si>
  <si>
    <t>Worksheets</t>
  </si>
  <si>
    <t>Data read from MP input workbook. Must be changed in MP Workbook (if necessary).</t>
  </si>
  <si>
    <t>Net Present Value Summary Table</t>
  </si>
  <si>
    <t>Financing Costs
(Note- only correct column is one with Cell J5 Borrowing Term)</t>
  </si>
  <si>
    <t>ONLY CHANGE WATER RATES IN 'Rates' SHEET. CHANGES WILL BE REFLECTED HERE.</t>
  </si>
  <si>
    <t>No Change, DWM, Step0…</t>
  </si>
  <si>
    <t>Projected MWD water rates (provided by LADWP). Must be changed in 'MP NPV TEMPLATE' workbook prior to script analysis (if necessary).</t>
  </si>
  <si>
    <t>DCM mapping and cost tables needed for external analysis script. Must be changed in 'MP NPV TEMPLATE' workbook prior to script analysis (if necessary).</t>
  </si>
  <si>
    <t>NPV, Water Use and Area Summary</t>
  </si>
  <si>
    <t>Analysis summary results.</t>
  </si>
  <si>
    <t>Year-by-year cost and water use breakdowns by scenario. Sheet name indicates MP stop point for scenario.</t>
  </si>
  <si>
    <t>SIP DCM</t>
  </si>
  <si>
    <t>Total</t>
  </si>
  <si>
    <t>Master Project Habitat</t>
  </si>
  <si>
    <t>Dynamic Water Management - DEC</t>
  </si>
  <si>
    <t>Dynamic Water Management - Dust Control</t>
  </si>
  <si>
    <t>Dynamic Water Management - JAN</t>
  </si>
  <si>
    <t>Dynamic Water Management - OCT</t>
  </si>
  <si>
    <t>Dynamic Water Management - Plovers</t>
  </si>
  <si>
    <t>Dynamic Water Management - Spring Plovers</t>
  </si>
  <si>
    <t>Spreadsheet Calculations</t>
  </si>
  <si>
    <t>See water use summary, area summary and scenario sheets.</t>
  </si>
  <si>
    <t>Habitat DCM</t>
  </si>
  <si>
    <t>Step</t>
  </si>
  <si>
    <t>Thru Step 0 Only</t>
  </si>
  <si>
    <t>Thru Step 1 Only</t>
  </si>
  <si>
    <t>Thru Step 2 Only</t>
  </si>
  <si>
    <t>Thru Step 3 Only</t>
  </si>
  <si>
    <t xml:space="preserve">Net Present Value Summary For Optimzed Master Project, by Project Step </t>
  </si>
  <si>
    <t>Total Water Demand for each Step, by SIP DCM and MP Habitat, in acre-feet per year.</t>
  </si>
  <si>
    <t>Thru Step1
(a-f/y)</t>
  </si>
  <si>
    <t>Thru Step2
(a-f/y)</t>
  </si>
  <si>
    <t>Thru Step3
(a-f/y)</t>
  </si>
  <si>
    <t>Thru Step 4
(a-f/y)</t>
  </si>
  <si>
    <t>Full Master Project 
(a-f/y)</t>
  </si>
  <si>
    <t>Total Area under SIP DCM and MP Habitat, in acres.</t>
  </si>
  <si>
    <t>Thru Step 0
(acres)</t>
  </si>
  <si>
    <t>Thru Step 1
(acres)</t>
  </si>
  <si>
    <t>Thru Step 2
(acres)</t>
  </si>
  <si>
    <t>Thru Step 3
(acres)</t>
  </si>
  <si>
    <t>Thru Step 4
(acres)</t>
  </si>
  <si>
    <t>Full Master Project
(acres)</t>
  </si>
  <si>
    <t>Projected Costs and Revenues for Complete Master Project</t>
  </si>
  <si>
    <t>Projected Costs and Revenues for Step 0 (Current State)</t>
  </si>
  <si>
    <t>Projected Costs and Revenues for Master Project ending after Step 1</t>
  </si>
  <si>
    <t>Projected Costs and Revenues for Master Project ending after Step 2</t>
  </si>
  <si>
    <t>Projected Costs and Revenues for Master Project ending after Step 3</t>
  </si>
  <si>
    <t>Projected Costs and Revenues for Master Project ending after Step 4</t>
  </si>
  <si>
    <t>capital, om and replacement costs in $ million / square mile</t>
  </si>
  <si>
    <t>% of O&amp;M</t>
  </si>
  <si>
    <t>Step 0 (sq mi)</t>
  </si>
  <si>
    <t>Step 0 (acres)</t>
  </si>
  <si>
    <t>O&amp;M Cost ($ million)</t>
  </si>
  <si>
    <t>O&amp;M Cost ($ million / sq. mi.)</t>
  </si>
  <si>
    <t>O&amp;M Estimates fopr 2017/2018(from email from J. Valenzuela, 05/01/18)</t>
  </si>
  <si>
    <t xml:space="preserve">NOTE: Changes made to this sheet will not reflect in results until code analysis is run again. </t>
  </si>
  <si>
    <t>see O&amp;M calculations at end of sheet ------&gt;</t>
  </si>
  <si>
    <t>Step0
(a-f/y)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</si>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</sst>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%_);\(0.0%\);0.0%_);@_)"/>
    <numFmt numFmtId="166" formatCode="&quot;$&quot;#,##0.000_);[Red]\(&quot;$&quot;#,##0.000\)"/>
    <numFmt numFmtId="167" formatCode="_(* #,##0.000_);_(* \(#,##0.000\);_(* &quot;-&quot;???_);_(@_)"/>
    <numFmt numFmtId="168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3" tint="0.39997558519241921"/>
      <name val="Arial"/>
      <family val="2"/>
    </font>
    <font>
      <b/>
      <sz val="8"/>
      <color theme="1"/>
      <name val="Arial"/>
      <family val="2"/>
    </font>
    <font>
      <sz val="10"/>
      <color theme="5" tint="-0.24997711111789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5" fillId="0" borderId="6" xfId="0" applyFont="1" applyBorder="1"/>
    <xf numFmtId="41" fontId="5" fillId="0" borderId="1" xfId="0" applyNumberFormat="1" applyFont="1" applyFill="1" applyBorder="1"/>
    <xf numFmtId="165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Fill="1"/>
    <xf numFmtId="41" fontId="2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2" borderId="14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1" fontId="2" fillId="0" borderId="7" xfId="0" applyNumberFormat="1" applyFont="1" applyBorder="1" applyAlignment="1">
      <alignment horizontal="center"/>
    </xf>
    <xf numFmtId="41" fontId="2" fillId="0" borderId="7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2" fillId="0" borderId="6" xfId="0" applyFont="1" applyBorder="1"/>
    <xf numFmtId="0" fontId="2" fillId="2" borderId="43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1" fontId="2" fillId="0" borderId="31" xfId="0" applyNumberFormat="1" applyFont="1" applyBorder="1" applyAlignment="1">
      <alignment horizontal="center"/>
    </xf>
    <xf numFmtId="41" fontId="2" fillId="0" borderId="21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0" fontId="5" fillId="0" borderId="6" xfId="0" applyNumberFormat="1" applyFont="1" applyBorder="1"/>
    <xf numFmtId="0" fontId="2" fillId="0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4" xfId="0" applyFont="1" applyFill="1" applyBorder="1"/>
    <xf numFmtId="0" fontId="10" fillId="0" borderId="1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41" fontId="2" fillId="0" borderId="9" xfId="0" applyNumberFormat="1" applyFont="1" applyBorder="1" applyAlignment="1">
      <alignment horizontal="center"/>
    </xf>
    <xf numFmtId="41" fontId="2" fillId="0" borderId="10" xfId="0" applyNumberFormat="1" applyFont="1" applyBorder="1" applyAlignment="1">
      <alignment horizontal="center"/>
    </xf>
    <xf numFmtId="0" fontId="2" fillId="2" borderId="23" xfId="0" applyFont="1" applyFill="1" applyBorder="1"/>
    <xf numFmtId="0" fontId="2" fillId="2" borderId="50" xfId="0" applyFont="1" applyFill="1" applyBorder="1" applyAlignment="1">
      <alignment horizontal="center" vertical="top" wrapText="1"/>
    </xf>
    <xf numFmtId="0" fontId="6" fillId="2" borderId="53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8" xfId="0" applyFont="1" applyFill="1" applyBorder="1"/>
    <xf numFmtId="0" fontId="2" fillId="0" borderId="0" xfId="0" applyFont="1" applyBorder="1" applyAlignment="1">
      <alignment horizontal="center"/>
    </xf>
    <xf numFmtId="0" fontId="5" fillId="5" borderId="6" xfId="0" applyFont="1" applyFill="1" applyBorder="1"/>
    <xf numFmtId="40" fontId="5" fillId="5" borderId="6" xfId="0" applyNumberFormat="1" applyFont="1" applyFill="1" applyBorder="1"/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1" xfId="0" applyFont="1" applyFill="1" applyBorder="1"/>
    <xf numFmtId="0" fontId="10" fillId="5" borderId="14" xfId="0" applyFont="1" applyFill="1" applyBorder="1"/>
    <xf numFmtId="0" fontId="2" fillId="5" borderId="6" xfId="0" applyFont="1" applyFill="1" applyBorder="1"/>
    <xf numFmtId="165" fontId="10" fillId="5" borderId="1" xfId="0" applyNumberFormat="1" applyFont="1" applyFill="1" applyBorder="1" applyAlignment="1">
      <alignment horizontal="center" vertical="center"/>
    </xf>
    <xf numFmtId="41" fontId="10" fillId="5" borderId="1" xfId="0" applyNumberFormat="1" applyFont="1" applyFill="1" applyBorder="1" applyAlignment="1"/>
    <xf numFmtId="41" fontId="10" fillId="5" borderId="7" xfId="0" applyNumberFormat="1" applyFont="1" applyFill="1" applyBorder="1" applyAlignment="1"/>
    <xf numFmtId="0" fontId="2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41" fontId="2" fillId="5" borderId="1" xfId="0" applyNumberFormat="1" applyFont="1" applyFill="1" applyBorder="1" applyAlignment="1">
      <alignment horizontal="center"/>
    </xf>
    <xf numFmtId="41" fontId="2" fillId="5" borderId="7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 vertical="top"/>
    </xf>
    <xf numFmtId="0" fontId="5" fillId="0" borderId="6" xfId="0" applyFont="1" applyFill="1" applyBorder="1"/>
    <xf numFmtId="40" fontId="5" fillId="0" borderId="6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41" fontId="2" fillId="5" borderId="31" xfId="0" applyNumberFormat="1" applyFont="1" applyFill="1" applyBorder="1" applyAlignment="1">
      <alignment horizontal="center"/>
    </xf>
    <xf numFmtId="41" fontId="2" fillId="5" borderId="21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5" borderId="48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8" xfId="0" applyFont="1" applyFill="1" applyBorder="1" applyAlignment="1" applyProtection="1">
      <alignment horizontal="center" vertical="center"/>
      <protection locked="0"/>
    </xf>
    <xf numFmtId="164" fontId="1" fillId="0" borderId="38" xfId="0" applyNumberFormat="1" applyFont="1" applyFill="1" applyBorder="1" applyAlignment="1" applyProtection="1">
      <alignment horizontal="center" vertical="center"/>
      <protection locked="0"/>
    </xf>
    <xf numFmtId="10" fontId="6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6" fillId="5" borderId="28" xfId="0" applyFont="1" applyFill="1" applyBorder="1"/>
    <xf numFmtId="166" fontId="6" fillId="5" borderId="27" xfId="0" applyNumberFormat="1" applyFont="1" applyFill="1" applyBorder="1"/>
    <xf numFmtId="0" fontId="6" fillId="5" borderId="35" xfId="0" applyFont="1" applyFill="1" applyBorder="1"/>
    <xf numFmtId="166" fontId="6" fillId="5" borderId="29" xfId="0" applyNumberFormat="1" applyFont="1" applyFill="1" applyBorder="1"/>
    <xf numFmtId="0" fontId="6" fillId="5" borderId="29" xfId="0" applyFont="1" applyFill="1" applyBorder="1" applyAlignment="1">
      <alignment horizontal="right"/>
    </xf>
    <xf numFmtId="10" fontId="6" fillId="5" borderId="29" xfId="0" applyNumberFormat="1" applyFont="1" applyFill="1" applyBorder="1"/>
    <xf numFmtId="0" fontId="5" fillId="0" borderId="0" xfId="0" applyFont="1" applyBorder="1"/>
    <xf numFmtId="167" fontId="5" fillId="0" borderId="6" xfId="0" applyNumberFormat="1" applyFont="1" applyFill="1" applyBorder="1" applyProtection="1"/>
    <xf numFmtId="167" fontId="5" fillId="0" borderId="3" xfId="0" applyNumberFormat="1" applyFont="1" applyFill="1" applyBorder="1" applyProtection="1"/>
    <xf numFmtId="167" fontId="5" fillId="0" borderId="44" xfId="0" applyNumberFormat="1" applyFont="1" applyFill="1" applyBorder="1" applyProtection="1"/>
    <xf numFmtId="167" fontId="5" fillId="5" borderId="6" xfId="0" applyNumberFormat="1" applyFont="1" applyFill="1" applyBorder="1" applyProtection="1"/>
    <xf numFmtId="167" fontId="5" fillId="5" borderId="3" xfId="0" applyNumberFormat="1" applyFont="1" applyFill="1" applyBorder="1" applyProtection="1"/>
    <xf numFmtId="167" fontId="5" fillId="5" borderId="44" xfId="0" applyNumberFormat="1" applyFont="1" applyFill="1" applyBorder="1" applyProtection="1"/>
    <xf numFmtId="167" fontId="5" fillId="0" borderId="1" xfId="0" applyNumberFormat="1" applyFont="1" applyFill="1" applyBorder="1" applyProtection="1"/>
    <xf numFmtId="167" fontId="5" fillId="5" borderId="1" xfId="0" applyNumberFormat="1" applyFont="1" applyFill="1" applyBorder="1" applyProtection="1"/>
    <xf numFmtId="167" fontId="5" fillId="5" borderId="7" xfId="0" applyNumberFormat="1" applyFont="1" applyFill="1" applyBorder="1" applyProtection="1"/>
    <xf numFmtId="167" fontId="5" fillId="0" borderId="7" xfId="0" applyNumberFormat="1" applyFont="1" applyFill="1" applyBorder="1" applyProtection="1"/>
    <xf numFmtId="0" fontId="6" fillId="2" borderId="22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167" fontId="5" fillId="0" borderId="7" xfId="0" applyNumberFormat="1" applyFont="1" applyBorder="1" applyProtection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5" borderId="1" xfId="0" applyNumberFormat="1" applyFont="1" applyFill="1" applyBorder="1"/>
    <xf numFmtId="167" fontId="5" fillId="5" borderId="7" xfId="0" applyNumberFormat="1" applyFont="1" applyFill="1" applyBorder="1"/>
    <xf numFmtId="167" fontId="5" fillId="0" borderId="1" xfId="0" applyNumberFormat="1" applyFont="1" applyFill="1" applyBorder="1"/>
    <xf numFmtId="167" fontId="5" fillId="0" borderId="7" xfId="0" applyNumberFormat="1" applyFont="1" applyFill="1" applyBorder="1"/>
    <xf numFmtId="167" fontId="5" fillId="5" borderId="21" xfId="0" applyNumberFormat="1" applyFont="1" applyFill="1" applyBorder="1"/>
    <xf numFmtId="167" fontId="5" fillId="0" borderId="21" xfId="0" applyNumberFormat="1" applyFont="1" applyBorder="1"/>
    <xf numFmtId="167" fontId="5" fillId="5" borderId="30" xfId="0" applyNumberFormat="1" applyFont="1" applyFill="1" applyBorder="1"/>
    <xf numFmtId="167" fontId="5" fillId="5" borderId="41" xfId="0" applyNumberFormat="1" applyFont="1" applyFill="1" applyBorder="1"/>
    <xf numFmtId="167" fontId="5" fillId="0" borderId="30" xfId="0" applyNumberFormat="1" applyFont="1" applyBorder="1"/>
    <xf numFmtId="167" fontId="5" fillId="0" borderId="41" xfId="0" applyNumberFormat="1" applyFont="1" applyBorder="1"/>
    <xf numFmtId="0" fontId="7" fillId="2" borderId="55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 wrapText="1"/>
    </xf>
    <xf numFmtId="43" fontId="2" fillId="0" borderId="1" xfId="0" applyNumberFormat="1" applyFont="1" applyBorder="1"/>
    <xf numFmtId="43" fontId="2" fillId="5" borderId="1" xfId="0" applyNumberFormat="1" applyFont="1" applyFill="1" applyBorder="1"/>
    <xf numFmtId="0" fontId="2" fillId="2" borderId="4" xfId="0" applyFont="1" applyFill="1" applyBorder="1"/>
    <xf numFmtId="0" fontId="2" fillId="2" borderId="34" xfId="0" applyFont="1" applyFill="1" applyBorder="1"/>
    <xf numFmtId="0" fontId="2" fillId="2" borderId="5" xfId="0" applyFont="1" applyFill="1" applyBorder="1"/>
    <xf numFmtId="41" fontId="5" fillId="0" borderId="7" xfId="0" applyNumberFormat="1" applyFont="1" applyBorder="1"/>
    <xf numFmtId="41" fontId="5" fillId="5" borderId="7" xfId="0" applyNumberFormat="1" applyFont="1" applyFill="1" applyBorder="1"/>
    <xf numFmtId="41" fontId="5" fillId="5" borderId="1" xfId="0" applyNumberFormat="1" applyFont="1" applyFill="1" applyBorder="1"/>
    <xf numFmtId="41" fontId="5" fillId="0" borderId="7" xfId="0" applyNumberFormat="1" applyFont="1" applyFill="1" applyBorder="1"/>
    <xf numFmtId="0" fontId="6" fillId="5" borderId="36" xfId="0" applyNumberFormat="1" applyFont="1" applyFill="1" applyBorder="1"/>
    <xf numFmtId="164" fontId="1" fillId="7" borderId="29" xfId="0" applyNumberFormat="1" applyFont="1" applyFill="1" applyBorder="1" applyAlignment="1" applyProtection="1">
      <alignment horizontal="center" vertical="center"/>
      <protection locked="0"/>
    </xf>
    <xf numFmtId="167" fontId="5" fillId="0" borderId="4" xfId="0" applyNumberFormat="1" applyFont="1" applyFill="1" applyBorder="1" applyProtection="1"/>
    <xf numFmtId="167" fontId="5" fillId="0" borderId="3" xfId="0" applyNumberFormat="1" applyFont="1" applyBorder="1" applyProtection="1"/>
    <xf numFmtId="0" fontId="12" fillId="0" borderId="0" xfId="0" applyFont="1"/>
    <xf numFmtId="0" fontId="1" fillId="0" borderId="0" xfId="0" applyFont="1" applyFill="1" applyBorder="1" applyAlignment="1" applyProtection="1">
      <alignment horizontal="center" vertical="center"/>
    </xf>
    <xf numFmtId="41" fontId="15" fillId="0" borderId="1" xfId="0" applyNumberFormat="1" applyFont="1" applyBorder="1" applyAlignment="1">
      <alignment horizontal="center"/>
    </xf>
    <xf numFmtId="41" fontId="15" fillId="0" borderId="7" xfId="0" applyNumberFormat="1" applyFont="1" applyBorder="1" applyAlignment="1">
      <alignment horizontal="center"/>
    </xf>
    <xf numFmtId="41" fontId="15" fillId="5" borderId="1" xfId="0" applyNumberFormat="1" applyFont="1" applyFill="1" applyBorder="1" applyAlignment="1">
      <alignment horizontal="center"/>
    </xf>
    <xf numFmtId="41" fontId="15" fillId="5" borderId="7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0" fontId="6" fillId="0" borderId="0" xfId="0" applyNumberFormat="1" applyFont="1" applyFill="1" applyBorder="1" applyAlignment="1" applyProtection="1">
      <alignment horizontal="center" vertical="center"/>
      <protection locked="0"/>
    </xf>
    <xf numFmtId="3" fontId="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2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8" borderId="33" xfId="0" applyFont="1" applyFill="1" applyBorder="1"/>
    <xf numFmtId="0" fontId="1" fillId="8" borderId="29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164" fontId="1" fillId="7" borderId="36" xfId="0" applyNumberFormat="1" applyFont="1" applyFill="1" applyBorder="1" applyAlignment="1" applyProtection="1">
      <alignment horizontal="center" vertical="center"/>
      <protection locked="0"/>
    </xf>
    <xf numFmtId="164" fontId="1" fillId="8" borderId="45" xfId="0" applyNumberFormat="1" applyFont="1" applyFill="1" applyBorder="1" applyAlignment="1" applyProtection="1">
      <alignment horizontal="center" vertical="center"/>
      <protection locked="0"/>
    </xf>
    <xf numFmtId="3" fontId="1" fillId="7" borderId="29" xfId="0" applyNumberFormat="1" applyFont="1" applyFill="1" applyBorder="1" applyAlignment="1" applyProtection="1">
      <alignment horizontal="center" vertical="center"/>
      <protection locked="0"/>
    </xf>
    <xf numFmtId="0" fontId="1" fillId="8" borderId="40" xfId="0" applyFont="1" applyFill="1" applyBorder="1" applyAlignment="1" applyProtection="1">
      <alignment vertical="center"/>
      <protection locked="0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9" fontId="1" fillId="7" borderId="35" xfId="0" applyNumberFormat="1" applyFont="1" applyFill="1" applyBorder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41" fontId="17" fillId="9" borderId="1" xfId="0" applyNumberFormat="1" applyFont="1" applyFill="1" applyBorder="1" applyAlignment="1">
      <alignment horizontal="center"/>
    </xf>
    <xf numFmtId="41" fontId="17" fillId="9" borderId="7" xfId="0" applyNumberFormat="1" applyFont="1" applyFill="1" applyBorder="1" applyAlignment="1">
      <alignment horizontal="center"/>
    </xf>
    <xf numFmtId="0" fontId="1" fillId="7" borderId="40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 applyProtection="1">
      <alignment horizontal="center" vertical="center"/>
      <protection locked="0"/>
    </xf>
    <xf numFmtId="164" fontId="1" fillId="0" borderId="56" xfId="0" applyNumberFormat="1" applyFont="1" applyFill="1" applyBorder="1" applyAlignment="1" applyProtection="1">
      <alignment horizontal="center" vertical="center"/>
      <protection locked="0"/>
    </xf>
    <xf numFmtId="10" fontId="6" fillId="0" borderId="56" xfId="0" applyNumberFormat="1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Alignment="1">
      <alignment horizontal="center" vertical="center"/>
    </xf>
    <xf numFmtId="0" fontId="2" fillId="7" borderId="33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 applyProtection="1">
      <alignment horizontal="center" vertical="center"/>
      <protection locked="0"/>
    </xf>
    <xf numFmtId="0" fontId="1" fillId="7" borderId="9" xfId="0" applyNumberFormat="1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top" wrapText="1"/>
    </xf>
    <xf numFmtId="0" fontId="2" fillId="10" borderId="33" xfId="0" applyFont="1" applyFill="1" applyBorder="1" applyAlignment="1" applyProtection="1">
      <alignment horizontal="center" vertical="center"/>
      <protection locked="0"/>
    </xf>
    <xf numFmtId="167" fontId="5" fillId="10" borderId="6" xfId="0" applyNumberFormat="1" applyFont="1" applyFill="1" applyBorder="1" applyProtection="1">
      <protection locked="0"/>
    </xf>
    <xf numFmtId="41" fontId="5" fillId="10" borderId="6" xfId="0" applyNumberFormat="1" applyFont="1" applyFill="1" applyBorder="1" applyProtection="1"/>
    <xf numFmtId="0" fontId="1" fillId="6" borderId="40" xfId="0" applyFont="1" applyFill="1" applyBorder="1" applyAlignment="1" applyProtection="1">
      <alignment horizontal="center" vertical="center"/>
    </xf>
    <xf numFmtId="0" fontId="1" fillId="0" borderId="38" xfId="0" applyFont="1" applyFill="1" applyBorder="1" applyAlignment="1" applyProtection="1">
      <alignment horizontal="left" vertical="center"/>
      <protection locked="0"/>
    </xf>
    <xf numFmtId="164" fontId="20" fillId="0" borderId="0" xfId="0" applyNumberFormat="1" applyFont="1" applyFill="1" applyBorder="1" applyAlignment="1" applyProtection="1">
      <alignment horizontal="left" vertical="center"/>
      <protection locked="0"/>
    </xf>
    <xf numFmtId="0" fontId="19" fillId="7" borderId="10" xfId="0" applyFont="1" applyFill="1" applyBorder="1" applyAlignment="1">
      <alignment horizontal="center" vertical="center"/>
    </xf>
    <xf numFmtId="164" fontId="20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5" borderId="31" xfId="0" applyNumberFormat="1" applyFont="1" applyFill="1" applyBorder="1" applyAlignment="1">
      <alignment horizontal="center"/>
    </xf>
    <xf numFmtId="37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Fill="1" applyBorder="1" applyAlignment="1">
      <alignment horizontal="right"/>
    </xf>
    <xf numFmtId="0" fontId="18" fillId="0" borderId="0" xfId="1" applyFill="1" applyAlignment="1">
      <alignment horizontal="left"/>
    </xf>
    <xf numFmtId="0" fontId="6" fillId="3" borderId="19" xfId="0" applyFont="1" applyFill="1" applyBorder="1" applyAlignment="1">
      <alignment horizontal="center" vertical="center"/>
    </xf>
    <xf numFmtId="10" fontId="2" fillId="4" borderId="19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1" fillId="13" borderId="34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1" xfId="0" applyFont="1" applyFill="1" applyBorder="1"/>
    <xf numFmtId="0" fontId="21" fillId="13" borderId="34" xfId="0" applyFont="1" applyFill="1" applyBorder="1"/>
    <xf numFmtId="0" fontId="22" fillId="13" borderId="1" xfId="0" applyFont="1" applyFill="1" applyBorder="1"/>
    <xf numFmtId="0" fontId="22" fillId="2" borderId="3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2" fillId="13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7" borderId="1" xfId="0" applyFill="1" applyBorder="1"/>
    <xf numFmtId="0" fontId="0" fillId="0" borderId="1" xfId="0" applyBorder="1"/>
    <xf numFmtId="0" fontId="19" fillId="0" borderId="1" xfId="0" applyFont="1" applyBorder="1"/>
    <xf numFmtId="0" fontId="19" fillId="0" borderId="1" xfId="0" applyFont="1" applyBorder="1" applyAlignment="1">
      <alignment wrapText="1"/>
    </xf>
    <xf numFmtId="168" fontId="0" fillId="0" borderId="1" xfId="0" applyNumberFormat="1" applyBorder="1"/>
    <xf numFmtId="168" fontId="0" fillId="7" borderId="1" xfId="0" applyNumberFormat="1" applyFill="1" applyBorder="1"/>
    <xf numFmtId="0" fontId="0" fillId="0" borderId="59" xfId="0" applyFill="1" applyBorder="1"/>
    <xf numFmtId="0" fontId="22" fillId="2" borderId="33" xfId="0" applyFont="1" applyFill="1" applyBorder="1" applyAlignment="1">
      <alignment horizontal="center" vertical="center" wrapText="1"/>
    </xf>
    <xf numFmtId="166" fontId="2" fillId="4" borderId="19" xfId="0" applyNumberFormat="1" applyFont="1" applyFill="1" applyBorder="1" applyAlignment="1">
      <alignment horizontal="center" vertical="center" wrapText="1"/>
    </xf>
    <xf numFmtId="166" fontId="2" fillId="4" borderId="17" xfId="0" applyNumberFormat="1" applyFont="1" applyFill="1" applyBorder="1" applyAlignment="1">
      <alignment horizontal="center" vertical="center" wrapText="1"/>
    </xf>
    <xf numFmtId="166" fontId="2" fillId="4" borderId="26" xfId="0" applyNumberFormat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3" borderId="19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 wrapText="1"/>
    </xf>
    <xf numFmtId="0" fontId="16" fillId="3" borderId="46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0" fontId="6" fillId="3" borderId="19" xfId="0" applyNumberFormat="1" applyFont="1" applyFill="1" applyBorder="1" applyAlignment="1" applyProtection="1">
      <alignment horizontal="center" vertical="center"/>
      <protection locked="0"/>
    </xf>
    <xf numFmtId="10" fontId="6" fillId="3" borderId="26" xfId="0" applyNumberFormat="1" applyFont="1" applyFill="1" applyBorder="1" applyAlignment="1" applyProtection="1">
      <alignment horizontal="center" vertical="center"/>
      <protection locked="0"/>
    </xf>
    <xf numFmtId="10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9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6" fillId="11" borderId="19" xfId="0" applyFont="1" applyFill="1" applyBorder="1" applyAlignment="1" applyProtection="1">
      <alignment horizontal="center" vertical="center"/>
      <protection locked="0"/>
    </xf>
    <xf numFmtId="0" fontId="6" fillId="11" borderId="26" xfId="0" applyFont="1" applyFill="1" applyBorder="1" applyAlignment="1" applyProtection="1">
      <alignment horizontal="center" vertical="center"/>
      <protection locked="0"/>
    </xf>
    <xf numFmtId="0" fontId="6" fillId="11" borderId="17" xfId="0" applyFont="1" applyFill="1" applyBorder="1" applyAlignment="1" applyProtection="1">
      <alignment horizontal="center" vertical="center"/>
      <protection locked="0"/>
    </xf>
    <xf numFmtId="0" fontId="6" fillId="12" borderId="19" xfId="0" applyFont="1" applyFill="1" applyBorder="1" applyAlignment="1" applyProtection="1">
      <alignment horizontal="center" vertical="center"/>
      <protection locked="0"/>
    </xf>
    <xf numFmtId="0" fontId="6" fillId="12" borderId="26" xfId="0" applyFont="1" applyFill="1" applyBorder="1" applyAlignment="1" applyProtection="1">
      <alignment horizontal="center" vertical="center"/>
      <protection locked="0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22" fillId="2" borderId="33" xfId="0" applyFont="1" applyFill="1" applyBorder="1" applyAlignment="1">
      <alignment horizontal="center" vertical="center" wrapText="1"/>
    </xf>
    <xf numFmtId="166" fontId="22" fillId="2" borderId="33" xfId="0" applyNumberFormat="1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2" fontId="6" fillId="2" borderId="19" xfId="0" applyNumberFormat="1" applyFont="1" applyFill="1" applyBorder="1" applyAlignment="1">
      <alignment horizontal="center" vertical="center" wrapText="1"/>
    </xf>
    <xf numFmtId="2" fontId="6" fillId="2" borderId="2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folders\LADWP\Water%20Resources%20Development\Share\Local%20Water%20Supply%20Program\Local%20Water%20Supply%20Analysis%20v29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Assumptions"/>
      <sheetName val="Summary Costs"/>
      <sheetName val="CostperAF - Baseline"/>
      <sheetName val="CostperAF - Accelerated"/>
      <sheetName val="CostperAFCharts"/>
      <sheetName val="Total Supplies"/>
      <sheetName val="Forecast"/>
      <sheetName val="$ per AF"/>
      <sheetName val="Met Water Prices"/>
      <sheetName val="Total"/>
      <sheetName val="Groundwater"/>
      <sheetName val="GWR"/>
      <sheetName val="PP"/>
      <sheetName val="SWRecharge"/>
      <sheetName val="SWHarvesting"/>
      <sheetName val="Conservation"/>
      <sheetName val="ConservationTest"/>
      <sheetName val="TotalCharts"/>
      <sheetName val="GWCharts"/>
      <sheetName val="RecycledGWRCharts"/>
      <sheetName val="RecycledPPCharts"/>
      <sheetName val="SWRechargeCharts"/>
      <sheetName val="SWHarvestingCharts"/>
      <sheetName val="ConservationCharts"/>
    </sheetNames>
    <sheetDataSet>
      <sheetData sheetId="0">
        <row r="37">
          <cell r="E3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103"/>
  <sheetViews>
    <sheetView tabSelected="1" zoomScale="85" zoomScaleNormal="85" workbookViewId="0">
      <selection activeCell="I27" sqref="I27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28" width="9.28515625" customWidth="1"/>
    <col min="29" max="29" width="12" customWidth="1"/>
    <col min="72" max="16384" width="9.140625" style="1"/>
  </cols>
  <sheetData>
    <row r="1" spans="1:71" ht="46.5" customHeight="1" thickBot="1" x14ac:dyDescent="0.3">
      <c r="A1" s="236" t="s">
        <v>195</v>
      </c>
    </row>
    <row r="2" spans="1:71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5"/>
      <c r="U2"/>
      <c r="V2"/>
      <c r="W2"/>
      <c r="X2"/>
    </row>
    <row r="3" spans="1:71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8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71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5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71" s="12" customFormat="1" ht="15.75" thickBot="1" x14ac:dyDescent="0.3">
      <c r="B5" s="185">
        <v>2018</v>
      </c>
      <c r="C5" s="185">
        <v>2018</v>
      </c>
      <c r="D5" s="180">
        <v>2018</v>
      </c>
      <c r="E5" s="145">
        <v>0.04</v>
      </c>
      <c r="F5" s="145">
        <v>2.1999999999999999E-2</v>
      </c>
      <c r="G5" s="145">
        <v>0.03</v>
      </c>
      <c r="H5" s="145">
        <v>0.04</v>
      </c>
      <c r="I5" s="181">
        <v>0.65</v>
      </c>
      <c r="J5" s="160">
        <v>30</v>
      </c>
      <c r="K5" s="173">
        <v>0.05</v>
      </c>
      <c r="L5" s="174" t="s">
        <v>44</v>
      </c>
      <c r="M5" s="175">
        <v>475</v>
      </c>
      <c r="N5" s="166">
        <v>15</v>
      </c>
      <c r="O5" s="176" t="s">
        <v>61</v>
      </c>
      <c r="P5" s="173">
        <v>3.5999999999999997E-2</v>
      </c>
      <c r="Q5" s="196" t="s">
        <v>225</v>
      </c>
      <c r="R5" s="197">
        <v>73</v>
      </c>
      <c r="S5" s="198">
        <v>9000</v>
      </c>
      <c r="T5" s="208"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71" s="12" customFormat="1" ht="15" customHeight="1" thickBot="1" x14ac:dyDescent="0.3">
      <c r="A6" s="95"/>
      <c r="B6" s="96"/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71" s="12" customFormat="1" ht="20.25" customHeight="1" thickBot="1" x14ac:dyDescent="0.3">
      <c r="A7" s="95"/>
      <c r="B7" s="283" t="s">
        <v>169</v>
      </c>
      <c r="C7" s="284"/>
      <c r="D7" s="284"/>
      <c r="E7" s="284"/>
      <c r="F7" s="284"/>
      <c r="G7" s="284"/>
      <c r="H7" s="284"/>
      <c r="I7" s="285"/>
      <c r="J7"/>
      <c r="K7" s="278" t="s">
        <v>162</v>
      </c>
      <c r="L7" s="279"/>
      <c r="M7" s="279"/>
      <c r="N7" s="280"/>
      <c r="O7" s="154"/>
      <c r="S7"/>
      <c r="T7"/>
      <c r="U7"/>
      <c r="V7"/>
      <c r="W7"/>
      <c r="X7"/>
      <c r="Y7" s="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</row>
    <row r="8" spans="1:71" s="12" customFormat="1" ht="20.25" customHeight="1" thickBot="1" x14ac:dyDescent="0.3">
      <c r="B8" s="262" t="s">
        <v>190</v>
      </c>
      <c r="C8" s="264"/>
      <c r="D8" s="262" t="str">
        <f xml:space="preserve"> D5 &amp;" NPV Benefit ($Million)"</f>
        <v>2018 NPV Benefit ($Million)</v>
      </c>
      <c r="E8" s="263"/>
      <c r="F8" s="264"/>
      <c r="G8" s="224" t="s">
        <v>2</v>
      </c>
      <c r="H8" s="281" t="s">
        <v>76</v>
      </c>
      <c r="I8" s="282"/>
      <c r="J8"/>
      <c r="K8" s="191"/>
      <c r="L8" s="259" t="s">
        <v>45</v>
      </c>
      <c r="M8" s="260"/>
      <c r="N8" s="261"/>
      <c r="S8"/>
      <c r="T8"/>
      <c r="U8"/>
      <c r="V8"/>
      <c r="W8"/>
      <c r="X8"/>
      <c r="Y8" s="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71" s="12" customFormat="1" ht="20.25" customHeight="1" thickBot="1" x14ac:dyDescent="0.3">
      <c r="B9" s="248" t="s">
        <v>191</v>
      </c>
      <c r="C9" s="249"/>
      <c r="D9" s="248">
        <f>SUM(Step0!W98-Step0!Q98)</f>
        <v>0</v>
      </c>
      <c r="E9" s="250"/>
      <c r="F9" s="249"/>
      <c r="G9" s="225">
        <f>Step0!Y98</f>
        <v>0</v>
      </c>
      <c r="H9" s="251">
        <f>Step0!Z98</f>
        <v>0</v>
      </c>
      <c r="I9" s="252"/>
      <c r="J9"/>
      <c r="K9" s="159"/>
      <c r="L9" s="259" t="s">
        <v>51</v>
      </c>
      <c r="M9" s="260"/>
      <c r="N9" s="261"/>
      <c r="O9" s="154"/>
      <c r="S9"/>
      <c r="T9"/>
      <c r="U9"/>
      <c r="V9"/>
      <c r="W9"/>
      <c r="X9"/>
      <c r="Y9"/>
      <c r="Z9" s="9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s="12" customFormat="1" ht="20.25" customHeight="1" thickBot="1" x14ac:dyDescent="0.3">
      <c r="B10" s="248" t="s">
        <v>192</v>
      </c>
      <c r="C10" s="249"/>
      <c r="D10" s="248">
        <f>SUM(Step1!W98-Step1!Q98)</f>
        <v>0</v>
      </c>
      <c r="E10" s="250"/>
      <c r="F10" s="249"/>
      <c r="G10" s="225">
        <f>Step1!Y98</f>
        <v>0</v>
      </c>
      <c r="H10" s="251">
        <f>Step1!Z98</f>
        <v>0</v>
      </c>
      <c r="I10" s="252"/>
      <c r="J10"/>
      <c r="K10" s="158"/>
      <c r="L10" s="275" t="s">
        <v>187</v>
      </c>
      <c r="M10" s="276"/>
      <c r="N10" s="277"/>
      <c r="O10" s="154"/>
      <c r="S10"/>
      <c r="T10"/>
      <c r="U10"/>
      <c r="V10"/>
      <c r="W10"/>
      <c r="X10"/>
      <c r="Y10"/>
      <c r="Z10" s="9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s="12" customFormat="1" ht="20.25" customHeight="1" thickBot="1" x14ac:dyDescent="0.3">
      <c r="B11" s="248" t="s">
        <v>193</v>
      </c>
      <c r="C11" s="249"/>
      <c r="D11" s="248">
        <f>SUM(Step2!W98-Step2!Q98)</f>
        <v>0</v>
      </c>
      <c r="E11" s="250"/>
      <c r="F11" s="249"/>
      <c r="G11" s="225">
        <f>Step2!Y98</f>
        <v>0</v>
      </c>
      <c r="H11" s="251">
        <f>Step2!Z98</f>
        <v>0</v>
      </c>
      <c r="I11" s="252"/>
      <c r="J11"/>
      <c r="K11" s="202"/>
      <c r="L11" s="259" t="s">
        <v>157</v>
      </c>
      <c r="M11" s="260"/>
      <c r="N11" s="261"/>
      <c r="O11" s="207" t="s">
        <v>188</v>
      </c>
      <c r="S11"/>
      <c r="T11"/>
      <c r="U11"/>
      <c r="V11"/>
      <c r="W11"/>
      <c r="X11"/>
      <c r="Y11"/>
      <c r="Z11" s="9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</row>
    <row r="12" spans="1:71" s="12" customFormat="1" ht="20.25" customHeight="1" thickBot="1" x14ac:dyDescent="0.3">
      <c r="B12" s="248" t="s">
        <v>194</v>
      </c>
      <c r="C12" s="249"/>
      <c r="D12" s="248">
        <f>SUM(Step3!W98-Step3!Q98)</f>
        <v>0</v>
      </c>
      <c r="E12" s="250"/>
      <c r="F12" s="249"/>
      <c r="G12" s="225">
        <f>Step3!Y98</f>
        <v>0</v>
      </c>
      <c r="H12" s="251">
        <f>Step3!Z98</f>
        <v>0</v>
      </c>
      <c r="I12" s="252"/>
      <c r="J12"/>
      <c r="K12"/>
      <c r="L12"/>
      <c r="M12"/>
      <c r="N12"/>
      <c r="O12" s="154"/>
      <c r="S12"/>
      <c r="T12"/>
      <c r="U12"/>
      <c r="V12"/>
      <c r="W12"/>
      <c r="X12"/>
      <c r="Y12"/>
      <c r="Z12" s="9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1:71" s="12" customFormat="1" ht="20.25" customHeight="1" thickBot="1" x14ac:dyDescent="0.3">
      <c r="B13" s="248" t="s">
        <v>160</v>
      </c>
      <c r="C13" s="249"/>
      <c r="D13" s="248">
        <f>SUM(Step4!W98-Step4!Q98)</f>
        <v>0</v>
      </c>
      <c r="E13" s="250"/>
      <c r="F13" s="249"/>
      <c r="G13" s="225">
        <f>Step4!Y98</f>
        <v>0</v>
      </c>
      <c r="H13" s="251">
        <f>Step4!Z98</f>
        <v>0</v>
      </c>
      <c r="I13" s="252"/>
      <c r="J13"/>
      <c r="K13" s="278" t="s">
        <v>167</v>
      </c>
      <c r="L13" s="279"/>
      <c r="M13" s="279"/>
      <c r="N13" s="280"/>
      <c r="O13" s="154"/>
      <c r="S13"/>
      <c r="T13"/>
      <c r="U13"/>
      <c r="V13"/>
      <c r="W13"/>
      <c r="X13"/>
      <c r="Y13"/>
      <c r="Z13" s="9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1:71" s="12" customFormat="1" ht="20.25" customHeight="1" thickBot="1" x14ac:dyDescent="0.3">
      <c r="B14" s="248" t="s">
        <v>158</v>
      </c>
      <c r="C14" s="249"/>
      <c r="D14" s="248">
        <f>SUM('Full Project'!W98-'Full Project'!Q98)</f>
        <v>0</v>
      </c>
      <c r="E14" s="250"/>
      <c r="F14" s="249"/>
      <c r="G14" s="225">
        <f>'Full Project'!Y98</f>
        <v>0</v>
      </c>
      <c r="H14" s="251">
        <f>'Full Project'!Z98</f>
        <v>0</v>
      </c>
      <c r="I14" s="252"/>
      <c r="J14"/>
      <c r="K14" s="289" t="s">
        <v>175</v>
      </c>
      <c r="L14" s="290"/>
      <c r="M14" s="290"/>
      <c r="N14" s="291"/>
      <c r="O14" s="209" t="s">
        <v>176</v>
      </c>
      <c r="S14"/>
      <c r="T14"/>
      <c r="U14"/>
      <c r="V14"/>
      <c r="W14"/>
      <c r="X14"/>
      <c r="Y14"/>
      <c r="Z14" s="9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s="12" customFormat="1" ht="20.25" customHeight="1" thickBot="1" x14ac:dyDescent="0.3">
      <c r="B15" s="1"/>
      <c r="C15" s="1"/>
      <c r="D15" s="1"/>
      <c r="E15" s="1"/>
      <c r="F15" s="1"/>
      <c r="G15" s="1"/>
      <c r="H15" s="1"/>
      <c r="I15" s="1"/>
      <c r="J15"/>
      <c r="K15" s="286" t="s">
        <v>172</v>
      </c>
      <c r="L15" s="287"/>
      <c r="M15" s="287"/>
      <c r="N15" s="288"/>
      <c r="O15" s="209" t="s">
        <v>177</v>
      </c>
      <c r="S15"/>
      <c r="T15"/>
      <c r="U15"/>
      <c r="V15"/>
      <c r="W15"/>
      <c r="X15"/>
      <c r="Y15"/>
      <c r="Z15" s="9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s="12" customFormat="1" ht="20.25" customHeight="1" thickBot="1" x14ac:dyDescent="0.3">
      <c r="A16" s="190"/>
      <c r="B16" s="325"/>
      <c r="C16" s="1"/>
      <c r="D16" s="1"/>
      <c r="E16" s="1"/>
      <c r="F16" s="1"/>
      <c r="G16" s="1"/>
      <c r="H16" s="1"/>
      <c r="I16" s="1"/>
      <c r="K16" s="275" t="s">
        <v>163</v>
      </c>
      <c r="L16" s="276"/>
      <c r="M16" s="276"/>
      <c r="N16" s="277"/>
      <c r="O16" s="209" t="s">
        <v>173</v>
      </c>
      <c r="S16"/>
      <c r="T16"/>
      <c r="U16"/>
      <c r="V16"/>
      <c r="W16"/>
      <c r="X16"/>
      <c r="Y16"/>
      <c r="Z16" s="9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2:23" customFormat="1" ht="17.25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K17" s="259" t="s">
        <v>164</v>
      </c>
      <c r="L17" s="260"/>
      <c r="M17" s="260"/>
      <c r="N17" s="261"/>
      <c r="O17" s="209" t="s">
        <v>174</v>
      </c>
      <c r="P17" s="1"/>
      <c r="Q17" s="1"/>
      <c r="R17" s="1"/>
    </row>
    <row r="18" spans="2:23" customFormat="1" ht="17.25" customHeight="1" thickBot="1" x14ac:dyDescent="0.3">
      <c r="B18" s="1"/>
      <c r="C18" s="1"/>
      <c r="D18" s="1"/>
      <c r="E18" s="1"/>
      <c r="F18" s="1"/>
      <c r="G18" s="1"/>
      <c r="H18" s="1"/>
      <c r="I18" s="1"/>
      <c r="J18" s="1"/>
      <c r="K18" s="259" t="s">
        <v>165</v>
      </c>
      <c r="L18" s="260"/>
      <c r="M18" s="260"/>
      <c r="N18" s="261"/>
      <c r="O18" s="210" t="s">
        <v>168</v>
      </c>
      <c r="P18" s="1"/>
      <c r="Q18" s="1"/>
      <c r="R18" s="1"/>
    </row>
    <row r="19" spans="2:23" customFormat="1" ht="17.25" customHeight="1" thickBot="1" x14ac:dyDescent="0.3">
      <c r="J19" s="1"/>
      <c r="K19" s="259" t="s">
        <v>166</v>
      </c>
      <c r="L19" s="260"/>
      <c r="M19" s="260"/>
      <c r="N19" s="261"/>
      <c r="O19" s="210" t="s">
        <v>168</v>
      </c>
      <c r="P19" s="1"/>
      <c r="Q19" s="1"/>
      <c r="R19" s="1"/>
    </row>
    <row r="20" spans="2:23" customFormat="1" ht="17.25" customHeight="1" x14ac:dyDescent="0.25">
      <c r="J20" s="1"/>
      <c r="K20" s="1"/>
      <c r="L20" s="1"/>
      <c r="M20" s="1"/>
    </row>
    <row r="21" spans="2:23" customFormat="1" x14ac:dyDescent="0.25">
      <c r="B21" s="1"/>
      <c r="C21" s="1"/>
      <c r="D21" s="1"/>
      <c r="E21" s="1"/>
      <c r="F21" s="1"/>
      <c r="W21" s="1"/>
    </row>
    <row r="22" spans="2:23" customFormat="1" x14ac:dyDescent="0.25">
      <c r="B22" s="1"/>
      <c r="C22" s="1"/>
      <c r="D22" s="1"/>
      <c r="E22" s="1"/>
      <c r="F22" s="1"/>
      <c r="W22" s="1"/>
    </row>
    <row r="23" spans="2:23" customFormat="1" x14ac:dyDescent="0.25">
      <c r="B23" s="1"/>
      <c r="C23" s="1"/>
      <c r="D23" s="1"/>
      <c r="E23" s="1"/>
      <c r="F23" s="1"/>
      <c r="W23" s="1"/>
    </row>
    <row r="24" spans="2:23" customFormat="1" x14ac:dyDescent="0.25">
      <c r="B24" s="1"/>
      <c r="C24" s="1"/>
      <c r="D24" s="1"/>
      <c r="E24" s="1"/>
      <c r="F24" s="1"/>
    </row>
    <row r="25" spans="2:23" customFormat="1" x14ac:dyDescent="0.25">
      <c r="B25" s="1"/>
      <c r="C25" s="1"/>
      <c r="D25" s="1"/>
      <c r="E25" s="1"/>
      <c r="F25" s="1"/>
    </row>
    <row r="26" spans="2:23" customFormat="1" x14ac:dyDescent="0.25">
      <c r="B26" s="1"/>
      <c r="C26" s="1"/>
      <c r="D26" s="1"/>
      <c r="E26" s="1"/>
      <c r="F26" s="1"/>
      <c r="O26" s="1"/>
      <c r="P26" s="1"/>
      <c r="Q26" s="1"/>
      <c r="R26" s="1"/>
      <c r="S26" s="1"/>
    </row>
    <row r="27" spans="2:23" customFormat="1" x14ac:dyDescent="0.25">
      <c r="B27" s="1"/>
      <c r="C27" s="1"/>
      <c r="D27" s="1"/>
      <c r="E27" s="1"/>
      <c r="F27" s="1"/>
      <c r="O27" s="1"/>
      <c r="P27" s="1"/>
      <c r="Q27" s="1"/>
      <c r="R27" s="1"/>
      <c r="S27" s="1"/>
    </row>
    <row r="28" spans="2:23" customFormat="1" x14ac:dyDescent="0.25">
      <c r="B28" s="1"/>
      <c r="C28" s="1"/>
      <c r="D28" s="1"/>
      <c r="E28" s="1"/>
      <c r="F28" s="1"/>
      <c r="O28" s="1"/>
      <c r="P28" s="1"/>
      <c r="Q28" s="1"/>
      <c r="R28" s="1"/>
      <c r="S28" s="1"/>
    </row>
    <row r="29" spans="2:23" customFormat="1" x14ac:dyDescent="0.25">
      <c r="B29" s="1"/>
      <c r="C29" s="1"/>
      <c r="D29" s="1"/>
      <c r="E29" s="1"/>
      <c r="F29" s="1"/>
      <c r="O29" s="1"/>
      <c r="P29" s="1"/>
      <c r="Q29" s="1"/>
      <c r="R29" s="1"/>
      <c r="S29" s="1"/>
    </row>
    <row r="30" spans="2:23" customFormat="1" x14ac:dyDescent="0.25">
      <c r="B30" s="1"/>
      <c r="C30" s="1"/>
      <c r="D30" s="1"/>
      <c r="E30" s="1"/>
      <c r="F30" s="1"/>
      <c r="O30" s="1"/>
      <c r="P30" s="1"/>
      <c r="Q30" s="1"/>
      <c r="R30" s="1"/>
      <c r="S30" s="1"/>
    </row>
    <row r="31" spans="2:23" customFormat="1" x14ac:dyDescent="0.25">
      <c r="B31" s="1"/>
      <c r="C31" s="1"/>
      <c r="D31" s="1"/>
      <c r="E31" s="1"/>
      <c r="F31" s="1"/>
      <c r="O31" s="1"/>
      <c r="P31" s="1"/>
      <c r="Q31" s="1"/>
      <c r="R31" s="1"/>
      <c r="S31" s="1"/>
    </row>
    <row r="32" spans="2:23" customFormat="1" x14ac:dyDescent="0.25">
      <c r="B32" s="1"/>
      <c r="C32" s="1"/>
      <c r="D32" s="1"/>
      <c r="E32" s="1"/>
      <c r="F32" s="1"/>
      <c r="O32" s="1"/>
      <c r="P32" s="1"/>
      <c r="Q32" s="1"/>
      <c r="R32" s="1"/>
      <c r="S32" s="1"/>
    </row>
    <row r="33" spans="2:19" customFormat="1" x14ac:dyDescent="0.25">
      <c r="B33" s="1"/>
      <c r="C33" s="1"/>
      <c r="D33" s="1"/>
      <c r="E33" s="1"/>
      <c r="F33" s="1"/>
      <c r="O33" s="1"/>
      <c r="P33" s="1"/>
      <c r="Q33" s="1"/>
      <c r="R33" s="1"/>
      <c r="S33" s="1"/>
    </row>
    <row r="34" spans="2:19" customFormat="1" x14ac:dyDescent="0.25">
      <c r="O34" s="1"/>
      <c r="P34" s="1"/>
      <c r="Q34" s="1"/>
      <c r="R34" s="1"/>
      <c r="S34" s="1"/>
    </row>
    <row r="35" spans="2:19" customFormat="1" x14ac:dyDescent="0.25">
      <c r="O35" s="1"/>
      <c r="P35" s="1"/>
      <c r="Q35" s="1"/>
      <c r="R35" s="1"/>
      <c r="S35" s="1"/>
    </row>
    <row r="36" spans="2:19" customFormat="1" x14ac:dyDescent="0.25">
      <c r="O36" s="1"/>
      <c r="P36" s="1"/>
      <c r="Q36" s="1"/>
      <c r="R36" s="1"/>
      <c r="S36" s="1"/>
    </row>
    <row r="37" spans="2:19" customFormat="1" x14ac:dyDescent="0.25">
      <c r="O37" s="1"/>
      <c r="P37" s="1"/>
      <c r="Q37" s="1"/>
      <c r="R37" s="1"/>
      <c r="S37" s="1"/>
    </row>
    <row r="38" spans="2:19" customFormat="1" ht="13.5" customHeight="1" x14ac:dyDescent="0.25">
      <c r="O38" s="1"/>
      <c r="P38" s="1"/>
      <c r="Q38" s="1"/>
      <c r="R38" s="1"/>
      <c r="S38" s="1"/>
    </row>
    <row r="39" spans="2:19" customFormat="1" x14ac:dyDescent="0.25"/>
    <row r="40" spans="2:19" customFormat="1" x14ac:dyDescent="0.25"/>
    <row r="41" spans="2:19" customFormat="1" x14ac:dyDescent="0.25"/>
    <row r="42" spans="2:19" customFormat="1" x14ac:dyDescent="0.25"/>
    <row r="43" spans="2:19" customFormat="1" x14ac:dyDescent="0.25"/>
    <row r="44" spans="2:19" customFormat="1" x14ac:dyDescent="0.25"/>
    <row r="45" spans="2:19" customFormat="1" x14ac:dyDescent="0.25"/>
    <row r="46" spans="2:19" customFormat="1" x14ac:dyDescent="0.25"/>
    <row r="47" spans="2:19" customFormat="1" x14ac:dyDescent="0.25"/>
    <row r="48" spans="2:19" customFormat="1" ht="13.5" customHeight="1" x14ac:dyDescent="0.25"/>
    <row r="49" customFormat="1" ht="13.5" customHeight="1" x14ac:dyDescent="0.25"/>
    <row r="50" customFormat="1" ht="13.5" customHeight="1" x14ac:dyDescent="0.25"/>
    <row r="51" customFormat="1" ht="13.5" customHeight="1" x14ac:dyDescent="0.25"/>
    <row r="52" customFormat="1" ht="13.5" customHeight="1" x14ac:dyDescent="0.25"/>
    <row r="53" customFormat="1" ht="13.5" customHeight="1" x14ac:dyDescent="0.25"/>
    <row r="54" customFormat="1" ht="13.5" customHeight="1" x14ac:dyDescent="0.25"/>
    <row r="55" customFormat="1" ht="13.5" customHeight="1" x14ac:dyDescent="0.25"/>
    <row r="56" customFormat="1" ht="13.5" customHeight="1" x14ac:dyDescent="0.25"/>
    <row r="57" customFormat="1" ht="13.5" customHeight="1" x14ac:dyDescent="0.25"/>
    <row r="58" customFormat="1" ht="13.5" customHeight="1" x14ac:dyDescent="0.25"/>
    <row r="59" customFormat="1" ht="13.5" customHeight="1" x14ac:dyDescent="0.25"/>
    <row r="60" customFormat="1" ht="13.5" customHeight="1" x14ac:dyDescent="0.25"/>
    <row r="61" customFormat="1" ht="13.5" customHeight="1" x14ac:dyDescent="0.25"/>
    <row r="62" customFormat="1" ht="13.5" customHeight="1" x14ac:dyDescent="0.25"/>
    <row r="63" customFormat="1" ht="13.5" customHeight="1" x14ac:dyDescent="0.25"/>
    <row r="64" customFormat="1" ht="13.5" customHeight="1" x14ac:dyDescent="0.25"/>
    <row r="65" customFormat="1" ht="13.5" customHeight="1" x14ac:dyDescent="0.25"/>
    <row r="66" customFormat="1" ht="13.5" customHeight="1" x14ac:dyDescent="0.25"/>
    <row r="67" customFormat="1" ht="13.5" customHeight="1" x14ac:dyDescent="0.25"/>
    <row r="68" customFormat="1" ht="13.5" customHeight="1" x14ac:dyDescent="0.25"/>
    <row r="69" customFormat="1" ht="13.5" customHeight="1" x14ac:dyDescent="0.25"/>
    <row r="70" customFormat="1" ht="13.5" customHeight="1" x14ac:dyDescent="0.25"/>
    <row r="71" customFormat="1" ht="13.5" customHeight="1" x14ac:dyDescent="0.25"/>
    <row r="72" customFormat="1" ht="13.5" customHeight="1" x14ac:dyDescent="0.25"/>
    <row r="73" customFormat="1" ht="13.5" customHeight="1" x14ac:dyDescent="0.25"/>
    <row r="74" customFormat="1" ht="13.5" customHeight="1" x14ac:dyDescent="0.25"/>
    <row r="75" customFormat="1" ht="13.5" customHeight="1" x14ac:dyDescent="0.25"/>
    <row r="76" customFormat="1" ht="13.5" customHeight="1" x14ac:dyDescent="0.25"/>
    <row r="77" customFormat="1" ht="13.5" customHeight="1" x14ac:dyDescent="0.25"/>
    <row r="78" customFormat="1" ht="13.5" customHeight="1" x14ac:dyDescent="0.25"/>
    <row r="79" customFormat="1" ht="13.5" customHeight="1" x14ac:dyDescent="0.25"/>
    <row r="80" customFormat="1" ht="13.5" customHeight="1" x14ac:dyDescent="0.25"/>
    <row r="81" customFormat="1" ht="13.5" customHeight="1" x14ac:dyDescent="0.25"/>
    <row r="82" customFormat="1" ht="13.5" customHeight="1" x14ac:dyDescent="0.25"/>
    <row r="83" customFormat="1" ht="13.5" customHeight="1" x14ac:dyDescent="0.25"/>
    <row r="84" customFormat="1" ht="13.5" customHeight="1" x14ac:dyDescent="0.25"/>
    <row r="85" customFormat="1" ht="13.5" customHeight="1" x14ac:dyDescent="0.25"/>
    <row r="86" customFormat="1" ht="13.5" customHeight="1" x14ac:dyDescent="0.25"/>
    <row r="87" customFormat="1" ht="13.5" customHeight="1" x14ac:dyDescent="0.25"/>
    <row r="88" customFormat="1" ht="13.5" customHeight="1" x14ac:dyDescent="0.25"/>
    <row r="89" customFormat="1" ht="13.5" customHeight="1" x14ac:dyDescent="0.25"/>
    <row r="90" customFormat="1" ht="13.5" customHeight="1" x14ac:dyDescent="0.25"/>
    <row r="91" customFormat="1" ht="13.5" customHeight="1" x14ac:dyDescent="0.25"/>
    <row r="92" customFormat="1" ht="13.5" customHeight="1" x14ac:dyDescent="0.25"/>
    <row r="93" customFormat="1" ht="13.5" customHeight="1" x14ac:dyDescent="0.25"/>
    <row r="94" customFormat="1" ht="13.5" customHeight="1" x14ac:dyDescent="0.25"/>
    <row r="95" customFormat="1" ht="13.5" customHeight="1" x14ac:dyDescent="0.25"/>
    <row r="96" customFormat="1" ht="13.5" customHeight="1" x14ac:dyDescent="0.25"/>
    <row r="97" spans="2:9" customFormat="1" x14ac:dyDescent="0.25"/>
    <row r="98" spans="2:9" customFormat="1" x14ac:dyDescent="0.25"/>
    <row r="99" spans="2:9" customFormat="1" x14ac:dyDescent="0.25"/>
    <row r="100" spans="2:9" customFormat="1" x14ac:dyDescent="0.25"/>
    <row r="101" spans="2:9" customFormat="1" x14ac:dyDescent="0.25"/>
    <row r="102" spans="2:9" customFormat="1" x14ac:dyDescent="0.25">
      <c r="B102" s="1"/>
      <c r="C102" s="1"/>
      <c r="D102" s="1"/>
      <c r="E102" s="1"/>
      <c r="F102" s="1"/>
      <c r="G102" s="1"/>
      <c r="H102" s="1"/>
      <c r="I102" s="1"/>
    </row>
    <row r="103" spans="2:9" customFormat="1" x14ac:dyDescent="0.25">
      <c r="B103" s="1"/>
      <c r="C103" s="1"/>
      <c r="D103" s="1"/>
      <c r="E103" s="1"/>
      <c r="F103" s="1"/>
      <c r="G103" s="1"/>
      <c r="H103" s="1"/>
      <c r="I103" s="1"/>
    </row>
  </sheetData>
  <dataConsolidate/>
  <mergeCells count="41">
    <mergeCell ref="K13:N13"/>
    <mergeCell ref="K19:N19"/>
    <mergeCell ref="K18:N18"/>
    <mergeCell ref="K17:N17"/>
    <mergeCell ref="K16:N16"/>
    <mergeCell ref="K15:N15"/>
    <mergeCell ref="K14:N14"/>
    <mergeCell ref="H13:I13"/>
    <mergeCell ref="H12:I12"/>
    <mergeCell ref="H11:I11"/>
    <mergeCell ref="H10:I10"/>
    <mergeCell ref="H9:I9"/>
    <mergeCell ref="B11:C11"/>
    <mergeCell ref="D11:F11"/>
    <mergeCell ref="B9:C9"/>
    <mergeCell ref="D13:F13"/>
    <mergeCell ref="B12:C12"/>
    <mergeCell ref="D12:F12"/>
    <mergeCell ref="B13:C13"/>
    <mergeCell ref="F3:H3"/>
    <mergeCell ref="K7:N7"/>
    <mergeCell ref="H8:I8"/>
    <mergeCell ref="B7:I7"/>
    <mergeCell ref="B10:C10"/>
    <mergeCell ref="D10:F10"/>
    <mergeCell ref="B14:C14"/>
    <mergeCell ref="D14:F14"/>
    <mergeCell ref="H14:I14"/>
    <mergeCell ref="B2:T2"/>
    <mergeCell ref="Q3:T3"/>
    <mergeCell ref="L11:N11"/>
    <mergeCell ref="D8:F8"/>
    <mergeCell ref="B8:C8"/>
    <mergeCell ref="L3:N3"/>
    <mergeCell ref="I3:K3"/>
    <mergeCell ref="O3:P3"/>
    <mergeCell ref="D9:F9"/>
    <mergeCell ref="D3:E3"/>
    <mergeCell ref="L10:N10"/>
    <mergeCell ref="L9:N9"/>
    <mergeCell ref="L8:N8"/>
  </mergeCells>
  <dataValidations count="5">
    <dataValidation type="list" allowBlank="1" showInputMessage="1" showErrorMessage="1" sqref="L5 Q5 V6">
      <formula1>"Yes, No"</formula1>
    </dataValidation>
    <dataValidation type="list" allowBlank="1" showInputMessage="1" showErrorMessage="1" sqref="J5">
      <formula1>"5,10,15,18,20,25,30,35,40"</formula1>
    </dataValidation>
    <dataValidation type="list" allowBlank="1" showInputMessage="1" showErrorMessage="1" sqref="I6">
      <formula1>"A,B"</formula1>
    </dataValidation>
    <dataValidation type="list" allowBlank="1" showInputMessage="1" showErrorMessage="1" sqref="N5">
      <formula1>"15, 25"</formula1>
    </dataValidation>
    <dataValidation type="list" allowBlank="1" showInputMessage="1" showErrorMessage="1" sqref="O5">
      <formula1>"Treated, Untreated"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4"/>
  <sheetViews>
    <sheetView workbookViewId="0">
      <selection activeCell="D1" sqref="D1"/>
    </sheetView>
  </sheetViews>
  <sheetFormatPr defaultRowHeight="15" x14ac:dyDescent="0.25"/>
  <cols>
    <col min="1" max="1" width="10.42578125" style="1" customWidth="1"/>
    <col min="2" max="2" width="11.140625" style="1" customWidth="1"/>
    <col min="3" max="4" width="11.5703125" style="1" customWidth="1"/>
    <col min="5" max="5" width="11.28515625" style="1" customWidth="1"/>
    <col min="6" max="6" width="10.42578125" style="1" customWidth="1"/>
    <col min="7" max="7" width="10.28515625" style="1" customWidth="1"/>
    <col min="8" max="8" width="12" style="2" customWidth="1"/>
    <col min="9" max="9" width="10.42578125" customWidth="1"/>
    <col min="10" max="10" width="11.7109375" customWidth="1"/>
    <col min="11" max="11" width="8.7109375" customWidth="1"/>
    <col min="12" max="12" width="10.42578125" customWidth="1"/>
    <col min="13" max="21" width="11.7109375" customWidth="1"/>
    <col min="22" max="23" width="10.42578125" customWidth="1"/>
    <col min="24" max="24" width="11.7109375" customWidth="1"/>
    <col min="25" max="25" width="10.42578125" customWidth="1"/>
    <col min="26" max="26" width="10.42578125" bestFit="1" customWidth="1"/>
  </cols>
  <sheetData>
    <row r="1" spans="1:8" ht="35.25" customHeight="1" thickBot="1" x14ac:dyDescent="0.3">
      <c r="A1" s="16"/>
      <c r="B1" s="22"/>
      <c r="C1" s="22"/>
      <c r="D1" s="223"/>
      <c r="E1" s="38"/>
      <c r="H1" s="1"/>
    </row>
    <row r="2" spans="1:8" ht="33" customHeight="1" thickBot="1" x14ac:dyDescent="0.3">
      <c r="A2" s="307" t="s">
        <v>10</v>
      </c>
      <c r="B2" s="308"/>
      <c r="C2" s="2"/>
      <c r="D2" s="320" t="s">
        <v>15</v>
      </c>
      <c r="E2" s="321"/>
      <c r="F2" s="321"/>
      <c r="G2" s="322"/>
      <c r="H2" s="1"/>
    </row>
    <row r="3" spans="1:8" ht="36" x14ac:dyDescent="0.25">
      <c r="A3" s="39" t="s">
        <v>7</v>
      </c>
      <c r="B3" s="41" t="str">
        <f>IF('NPV Summary'!O5= "Treated","Tier 1 Treated     ($/Acre-Ft)", IF('NPV Summary'!O5 = "Untreated", "Tier 1 Untreated         ($/Acre-Ft)",0))</f>
        <v>Tier 1 Treated     ($/Acre-Ft)</v>
      </c>
      <c r="C3" s="2"/>
      <c r="D3" s="39" t="s">
        <v>7</v>
      </c>
      <c r="E3" s="40" t="s">
        <v>6</v>
      </c>
      <c r="F3" s="40" t="s">
        <v>9</v>
      </c>
      <c r="G3" s="41" t="s">
        <v>8</v>
      </c>
      <c r="H3" s="1"/>
    </row>
    <row r="4" spans="1:8" ht="15.75" thickBot="1" x14ac:dyDescent="0.3">
      <c r="A4" s="42"/>
      <c r="B4" s="45"/>
      <c r="C4" s="38"/>
      <c r="D4" s="42"/>
      <c r="E4" s="43"/>
      <c r="F4" s="43"/>
      <c r="G4" s="44"/>
      <c r="H4" s="16"/>
    </row>
    <row r="5" spans="1:8" x14ac:dyDescent="0.25">
      <c r="A5" s="46">
        <v>2007</v>
      </c>
      <c r="B5" s="48">
        <f>IF('NPV Summary'!$O$5= "Treated",F5, IF('NPV Summary'!$O$5 = "Untreated",G5,0))</f>
        <v>478</v>
      </c>
      <c r="C5" s="38"/>
      <c r="D5" s="46">
        <v>2007</v>
      </c>
      <c r="E5" s="50" t="s">
        <v>18</v>
      </c>
      <c r="F5" s="48">
        <v>478</v>
      </c>
      <c r="G5" s="49">
        <v>331</v>
      </c>
      <c r="H5" s="1"/>
    </row>
    <row r="6" spans="1:8" x14ac:dyDescent="0.25">
      <c r="A6" s="66">
        <f t="shared" ref="A6:A37" si="0">A5+1</f>
        <v>2008</v>
      </c>
      <c r="B6" s="70">
        <f>IF('NPV Summary'!$O$5= "Treated",F6, IF('NPV Summary'!$O$5 = "Untreated",G6,0))</f>
        <v>508</v>
      </c>
      <c r="C6" s="67"/>
      <c r="D6" s="68">
        <f t="shared" ref="D6:D37" si="1">D5+1</f>
        <v>2008</v>
      </c>
      <c r="E6" s="69" t="s">
        <v>18</v>
      </c>
      <c r="F6" s="70">
        <v>508</v>
      </c>
      <c r="G6" s="71">
        <v>351</v>
      </c>
      <c r="H6" s="65"/>
    </row>
    <row r="7" spans="1:8" x14ac:dyDescent="0.25">
      <c r="A7" s="46">
        <f t="shared" si="0"/>
        <v>2009</v>
      </c>
      <c r="B7" s="48">
        <f>IF('NPV Summary'!$O$5= "Treated",F7, IF('NPV Summary'!$O$5 = "Untreated",G7,0))</f>
        <v>579</v>
      </c>
      <c r="C7" s="38"/>
      <c r="D7" s="47">
        <f t="shared" si="1"/>
        <v>2009</v>
      </c>
      <c r="E7" s="50" t="s">
        <v>18</v>
      </c>
      <c r="F7" s="48">
        <v>579</v>
      </c>
      <c r="G7" s="49">
        <v>412</v>
      </c>
      <c r="H7" s="1"/>
    </row>
    <row r="8" spans="1:8" x14ac:dyDescent="0.25">
      <c r="A8" s="66">
        <f t="shared" si="0"/>
        <v>2010</v>
      </c>
      <c r="B8" s="70">
        <f>IF('NPV Summary'!$O$5= "Treated",F8, IF('NPV Summary'!$O$5 = "Untreated",G8,0))</f>
        <v>701</v>
      </c>
      <c r="C8" s="67"/>
      <c r="D8" s="68">
        <f t="shared" si="1"/>
        <v>2010</v>
      </c>
      <c r="E8" s="69" t="s">
        <v>18</v>
      </c>
      <c r="F8" s="70">
        <v>701</v>
      </c>
      <c r="G8" s="71">
        <v>484</v>
      </c>
      <c r="H8" s="65"/>
    </row>
    <row r="9" spans="1:8" x14ac:dyDescent="0.25">
      <c r="A9" s="46">
        <f t="shared" si="0"/>
        <v>2011</v>
      </c>
      <c r="B9" s="48">
        <f>IF('NPV Summary'!$O$5= "Treated",F9, IF('NPV Summary'!$O$5 = "Untreated",G9,0))</f>
        <v>744</v>
      </c>
      <c r="C9" s="38"/>
      <c r="D9" s="47">
        <f t="shared" si="1"/>
        <v>2011</v>
      </c>
      <c r="E9" s="50" t="s">
        <v>18</v>
      </c>
      <c r="F9" s="48">
        <v>744</v>
      </c>
      <c r="G9" s="49">
        <v>527</v>
      </c>
      <c r="H9" s="1"/>
    </row>
    <row r="10" spans="1:8" x14ac:dyDescent="0.25">
      <c r="A10" s="66">
        <f t="shared" si="0"/>
        <v>2012</v>
      </c>
      <c r="B10" s="70">
        <f>IF('NPV Summary'!$O$5= "Treated",F10, IF('NPV Summary'!$O$5 = "Untreated",G10,0))</f>
        <v>794</v>
      </c>
      <c r="C10" s="67"/>
      <c r="D10" s="68">
        <f t="shared" si="1"/>
        <v>2012</v>
      </c>
      <c r="E10" s="69" t="s">
        <v>18</v>
      </c>
      <c r="F10" s="70">
        <v>794</v>
      </c>
      <c r="G10" s="71">
        <v>560</v>
      </c>
      <c r="H10" s="65"/>
    </row>
    <row r="11" spans="1:8" x14ac:dyDescent="0.25">
      <c r="A11" s="46">
        <f t="shared" si="0"/>
        <v>2013</v>
      </c>
      <c r="B11" s="48">
        <f>IF('NPV Summary'!$O$5= "Treated",F11, IF('NPV Summary'!$O$5 = "Untreated",G11,0))</f>
        <v>847</v>
      </c>
      <c r="C11" s="38"/>
      <c r="D11" s="47">
        <f t="shared" si="1"/>
        <v>2013</v>
      </c>
      <c r="E11" s="50" t="s">
        <v>18</v>
      </c>
      <c r="F11" s="48">
        <v>847</v>
      </c>
      <c r="G11" s="49">
        <v>593</v>
      </c>
      <c r="H11" s="1"/>
    </row>
    <row r="12" spans="1:8" x14ac:dyDescent="0.25">
      <c r="A12" s="66">
        <f t="shared" si="0"/>
        <v>2014</v>
      </c>
      <c r="B12" s="74">
        <f>IF('NPV Summary'!$O$5= "Treated",F12, IF('NPV Summary'!$O$5 = "Untreated",G12,0))</f>
        <v>890</v>
      </c>
      <c r="C12" s="67"/>
      <c r="D12" s="68">
        <f t="shared" si="1"/>
        <v>2014</v>
      </c>
      <c r="E12" s="73" t="s">
        <v>18</v>
      </c>
      <c r="F12" s="74">
        <v>890</v>
      </c>
      <c r="G12" s="75">
        <v>593</v>
      </c>
      <c r="H12" s="65"/>
    </row>
    <row r="13" spans="1:8" x14ac:dyDescent="0.25">
      <c r="A13" s="23">
        <f t="shared" si="0"/>
        <v>2015</v>
      </c>
      <c r="B13" s="150">
        <f>IF('NPV Summary'!$O$5= "Treated",F13, IF('NPV Summary'!$O$5 = "Untreated",G13,0))</f>
        <v>923</v>
      </c>
      <c r="C13" s="2"/>
      <c r="D13" s="23">
        <f t="shared" si="1"/>
        <v>2015</v>
      </c>
      <c r="E13" s="3" t="s">
        <v>18</v>
      </c>
      <c r="F13" s="150">
        <v>923</v>
      </c>
      <c r="G13" s="151">
        <v>582</v>
      </c>
      <c r="H13" s="1"/>
    </row>
    <row r="14" spans="1:8" x14ac:dyDescent="0.25">
      <c r="A14" s="77">
        <f t="shared" si="0"/>
        <v>2016</v>
      </c>
      <c r="B14" s="152">
        <f>IF('NPV Summary'!$O$5= "Treated",F14, IF('NPV Summary'!$O$5 = "Untreated",G14,0))</f>
        <v>942</v>
      </c>
      <c r="C14" s="67"/>
      <c r="D14" s="77">
        <f t="shared" si="1"/>
        <v>2016</v>
      </c>
      <c r="E14" s="78" t="s">
        <v>18</v>
      </c>
      <c r="F14" s="152">
        <v>942</v>
      </c>
      <c r="G14" s="153">
        <v>594</v>
      </c>
      <c r="H14" s="76"/>
    </row>
    <row r="15" spans="1:8" x14ac:dyDescent="0.25">
      <c r="A15" s="23">
        <f t="shared" si="0"/>
        <v>2017</v>
      </c>
      <c r="B15" s="4">
        <f>IF('NPV Summary'!$O$5= "Treated",F15, IF('NPV Summary'!$O$5 = "Untreated",G15,0))</f>
        <v>979</v>
      </c>
      <c r="C15" s="2"/>
      <c r="D15" s="23">
        <f t="shared" si="1"/>
        <v>2017</v>
      </c>
      <c r="E15" s="3"/>
      <c r="F15" s="183">
        <v>979</v>
      </c>
      <c r="G15" s="184">
        <v>666</v>
      </c>
      <c r="H15" s="13"/>
    </row>
    <row r="16" spans="1:8" x14ac:dyDescent="0.25">
      <c r="A16" s="77">
        <f t="shared" si="0"/>
        <v>2018</v>
      </c>
      <c r="B16" s="79">
        <f>IF('NPV Summary'!$O$5= "Treated",F16, IF('NPV Summary'!$O$5 = "Untreated",G16,0))</f>
        <v>1015</v>
      </c>
      <c r="C16" s="67"/>
      <c r="D16" s="77">
        <f t="shared" si="1"/>
        <v>2018</v>
      </c>
      <c r="E16" s="78"/>
      <c r="F16" s="183">
        <v>1015</v>
      </c>
      <c r="G16" s="184">
        <v>695</v>
      </c>
      <c r="H16" s="65"/>
    </row>
    <row r="17" spans="1:8" x14ac:dyDescent="0.25">
      <c r="A17" s="23">
        <f t="shared" si="0"/>
        <v>2019</v>
      </c>
      <c r="B17" s="4">
        <f>IF('NPV Summary'!$O$5= "Treated",F17, IF('NPV Summary'!$O$5 = "Untreated",G17,0))</f>
        <v>1053</v>
      </c>
      <c r="C17" s="2"/>
      <c r="D17" s="23">
        <f t="shared" si="1"/>
        <v>2019</v>
      </c>
      <c r="E17" s="3"/>
      <c r="F17" s="183">
        <v>1053</v>
      </c>
      <c r="G17" s="184">
        <v>738</v>
      </c>
      <c r="H17" s="1"/>
    </row>
    <row r="18" spans="1:8" x14ac:dyDescent="0.25">
      <c r="A18" s="77">
        <f t="shared" si="0"/>
        <v>2020</v>
      </c>
      <c r="B18" s="79">
        <f>IF('NPV Summary'!$O$5= "Treated",F18, IF('NPV Summary'!$O$5 = "Untreated",G18,0))</f>
        <v>1092</v>
      </c>
      <c r="C18" s="67"/>
      <c r="D18" s="77">
        <f t="shared" si="1"/>
        <v>2020</v>
      </c>
      <c r="E18" s="78"/>
      <c r="F18" s="183">
        <v>1092</v>
      </c>
      <c r="G18" s="184">
        <v>783</v>
      </c>
      <c r="H18" s="65"/>
    </row>
    <row r="19" spans="1:8" x14ac:dyDescent="0.25">
      <c r="A19" s="23">
        <f t="shared" si="0"/>
        <v>2021</v>
      </c>
      <c r="B19" s="4">
        <f>IF('NPV Summary'!$O$5= "Treated",F19, IF('NPV Summary'!$O$5 = "Untreated",G19,0))</f>
        <v>1123</v>
      </c>
      <c r="C19" s="2"/>
      <c r="D19" s="23">
        <f t="shared" si="1"/>
        <v>2021</v>
      </c>
      <c r="E19" s="11"/>
      <c r="F19" s="183">
        <v>1123</v>
      </c>
      <c r="G19" s="184">
        <v>835</v>
      </c>
      <c r="H19" s="1"/>
    </row>
    <row r="20" spans="1:8" x14ac:dyDescent="0.25">
      <c r="A20" s="77">
        <f t="shared" si="0"/>
        <v>2022</v>
      </c>
      <c r="B20" s="79">
        <f>IF('NPV Summary'!$O$5= "Treated",F20, IF('NPV Summary'!$O$5 = "Untreated",G20,0))</f>
        <v>1164</v>
      </c>
      <c r="C20" s="67"/>
      <c r="D20" s="77">
        <f t="shared" si="1"/>
        <v>2022</v>
      </c>
      <c r="E20" s="81"/>
      <c r="F20" s="183">
        <v>1164</v>
      </c>
      <c r="G20" s="184">
        <v>876</v>
      </c>
      <c r="H20" s="65"/>
    </row>
    <row r="21" spans="1:8" x14ac:dyDescent="0.25">
      <c r="A21" s="23">
        <f t="shared" si="0"/>
        <v>2023</v>
      </c>
      <c r="B21" s="4">
        <f>IF('NPV Summary'!$O$5= "Treated",F21, IF('NPV Summary'!$O$5 = "Untreated",G21,0))</f>
        <v>1205</v>
      </c>
      <c r="C21" s="12"/>
      <c r="D21" s="23">
        <f t="shared" si="1"/>
        <v>2023</v>
      </c>
      <c r="E21" s="11"/>
      <c r="F21" s="183">
        <v>1205</v>
      </c>
      <c r="G21" s="184">
        <v>917</v>
      </c>
      <c r="H21" s="1"/>
    </row>
    <row r="22" spans="1:8" x14ac:dyDescent="0.25">
      <c r="A22" s="77">
        <f t="shared" si="0"/>
        <v>2024</v>
      </c>
      <c r="B22" s="79">
        <f>IF('NPV Summary'!$O$5= "Treated",F22, IF('NPV Summary'!$O$5 = "Untreated",G22,0))</f>
        <v>1249</v>
      </c>
      <c r="C22" s="82"/>
      <c r="D22" s="77">
        <f t="shared" si="1"/>
        <v>2024</v>
      </c>
      <c r="E22" s="81"/>
      <c r="F22" s="183">
        <v>1249</v>
      </c>
      <c r="G22" s="184">
        <v>961</v>
      </c>
      <c r="H22" s="65"/>
    </row>
    <row r="23" spans="1:8" x14ac:dyDescent="0.25">
      <c r="A23" s="23">
        <f t="shared" si="0"/>
        <v>2025</v>
      </c>
      <c r="B23" s="4">
        <f>IF('NPV Summary'!$O$5= "Treated",F23, IF('NPV Summary'!$O$5 = "Untreated",G23,0))</f>
        <v>1296</v>
      </c>
      <c r="C23" s="2"/>
      <c r="D23" s="23">
        <f t="shared" si="1"/>
        <v>2025</v>
      </c>
      <c r="E23" s="11"/>
      <c r="F23" s="183">
        <v>1296</v>
      </c>
      <c r="G23" s="184">
        <v>1008</v>
      </c>
      <c r="H23" s="1"/>
    </row>
    <row r="24" spans="1:8" x14ac:dyDescent="0.25">
      <c r="A24" s="77">
        <f t="shared" si="0"/>
        <v>2026</v>
      </c>
      <c r="B24" s="79">
        <f>IF('NPV Summary'!$O$5= "Treated",F24, IF('NPV Summary'!$O$5 = "Untreated",G24,0))</f>
        <v>1344</v>
      </c>
      <c r="C24" s="67"/>
      <c r="D24" s="77">
        <f t="shared" si="1"/>
        <v>2026</v>
      </c>
      <c r="E24" s="81"/>
      <c r="F24" s="183">
        <v>1344</v>
      </c>
      <c r="G24" s="184">
        <v>1056</v>
      </c>
      <c r="H24" s="65"/>
    </row>
    <row r="25" spans="1:8" x14ac:dyDescent="0.25">
      <c r="A25" s="23">
        <f t="shared" si="0"/>
        <v>2027</v>
      </c>
      <c r="B25" s="4">
        <f>IF('NPV Summary'!$O$5= "Treated",F25, IF('NPV Summary'!$O$5 = "Untreated",G25,0))</f>
        <v>1392.384</v>
      </c>
      <c r="C25" s="2"/>
      <c r="D25" s="23">
        <f t="shared" si="1"/>
        <v>2027</v>
      </c>
      <c r="E25" s="11">
        <f>'NPV Summary'!$P$5</f>
        <v>3.5999999999999997E-2</v>
      </c>
      <c r="F25" s="4">
        <f t="shared" ref="F25:F56" si="2">F24*(1+E25)</f>
        <v>1392.384</v>
      </c>
      <c r="G25" s="24">
        <f t="shared" ref="G25:G56" si="3">G24*(1+E25)</f>
        <v>1094.0160000000001</v>
      </c>
      <c r="H25" s="1"/>
    </row>
    <row r="26" spans="1:8" x14ac:dyDescent="0.25">
      <c r="A26" s="77">
        <f t="shared" si="0"/>
        <v>2028</v>
      </c>
      <c r="B26" s="79">
        <f>IF('NPV Summary'!$O$5= "Treated",F26, IF('NPV Summary'!$O$5 = "Untreated",G26,0))</f>
        <v>1442.509824</v>
      </c>
      <c r="C26" s="67"/>
      <c r="D26" s="77">
        <f t="shared" si="1"/>
        <v>2028</v>
      </c>
      <c r="E26" s="81">
        <f>'NPV Summary'!$P$5</f>
        <v>3.5999999999999997E-2</v>
      </c>
      <c r="F26" s="79">
        <f t="shared" si="2"/>
        <v>1442.509824</v>
      </c>
      <c r="G26" s="80">
        <f t="shared" si="3"/>
        <v>1133.400576</v>
      </c>
      <c r="H26" s="65"/>
    </row>
    <row r="27" spans="1:8" x14ac:dyDescent="0.25">
      <c r="A27" s="23">
        <f t="shared" si="0"/>
        <v>2029</v>
      </c>
      <c r="B27" s="4">
        <f>IF('NPV Summary'!$O$5= "Treated",F27, IF('NPV Summary'!$O$5 = "Untreated",G27,0))</f>
        <v>1494.440177664</v>
      </c>
      <c r="C27" s="2"/>
      <c r="D27" s="23">
        <f t="shared" si="1"/>
        <v>2029</v>
      </c>
      <c r="E27" s="11">
        <f>'NPV Summary'!$P$5</f>
        <v>3.5999999999999997E-2</v>
      </c>
      <c r="F27" s="4">
        <f t="shared" si="2"/>
        <v>1494.440177664</v>
      </c>
      <c r="G27" s="24">
        <f t="shared" si="3"/>
        <v>1174.2029967359999</v>
      </c>
      <c r="H27" s="1"/>
    </row>
    <row r="28" spans="1:8" x14ac:dyDescent="0.25">
      <c r="A28" s="77">
        <f t="shared" si="0"/>
        <v>2030</v>
      </c>
      <c r="B28" s="79">
        <f>IF('NPV Summary'!$O$5= "Treated",F28, IF('NPV Summary'!$O$5 = "Untreated",G28,0))</f>
        <v>1548.240024059904</v>
      </c>
      <c r="C28" s="67"/>
      <c r="D28" s="77">
        <f t="shared" si="1"/>
        <v>2030</v>
      </c>
      <c r="E28" s="81">
        <f>'NPV Summary'!$P$5</f>
        <v>3.5999999999999997E-2</v>
      </c>
      <c r="F28" s="79">
        <f t="shared" si="2"/>
        <v>1548.240024059904</v>
      </c>
      <c r="G28" s="80">
        <f t="shared" si="3"/>
        <v>1216.474304618496</v>
      </c>
      <c r="H28" s="65"/>
    </row>
    <row r="29" spans="1:8" x14ac:dyDescent="0.25">
      <c r="A29" s="23">
        <f t="shared" si="0"/>
        <v>2031</v>
      </c>
      <c r="B29" s="4">
        <f>IF('NPV Summary'!$O$5= "Treated",F29, IF('NPV Summary'!$O$5 = "Untreated",G29,0))</f>
        <v>1603.9766649260607</v>
      </c>
      <c r="C29" s="2"/>
      <c r="D29" s="23">
        <f t="shared" si="1"/>
        <v>2031</v>
      </c>
      <c r="E29" s="11">
        <f>'NPV Summary'!$P$5</f>
        <v>3.5999999999999997E-2</v>
      </c>
      <c r="F29" s="4">
        <f t="shared" si="2"/>
        <v>1603.9766649260607</v>
      </c>
      <c r="G29" s="24">
        <f t="shared" si="3"/>
        <v>1260.267379584762</v>
      </c>
      <c r="H29" s="1"/>
    </row>
    <row r="30" spans="1:8" x14ac:dyDescent="0.25">
      <c r="A30" s="77">
        <f t="shared" si="0"/>
        <v>2032</v>
      </c>
      <c r="B30" s="79">
        <f>IF('NPV Summary'!$O$5= "Treated",F30, IF('NPV Summary'!$O$5 = "Untreated",G30,0))</f>
        <v>1661.719824863399</v>
      </c>
      <c r="C30" s="67"/>
      <c r="D30" s="77">
        <f t="shared" si="1"/>
        <v>2032</v>
      </c>
      <c r="E30" s="81">
        <f>'NPV Summary'!$P$5</f>
        <v>3.5999999999999997E-2</v>
      </c>
      <c r="F30" s="79">
        <f t="shared" si="2"/>
        <v>1661.719824863399</v>
      </c>
      <c r="G30" s="80">
        <f t="shared" si="3"/>
        <v>1305.6370052498135</v>
      </c>
      <c r="H30" s="65"/>
    </row>
    <row r="31" spans="1:8" x14ac:dyDescent="0.25">
      <c r="A31" s="23">
        <f t="shared" si="0"/>
        <v>2033</v>
      </c>
      <c r="B31" s="4">
        <f>IF('NPV Summary'!$O$5= "Treated",F31, IF('NPV Summary'!$O$5 = "Untreated",G31,0))</f>
        <v>1721.5417385584815</v>
      </c>
      <c r="C31" s="2"/>
      <c r="D31" s="23">
        <f t="shared" si="1"/>
        <v>2033</v>
      </c>
      <c r="E31" s="11">
        <f>'NPV Summary'!$P$5</f>
        <v>3.5999999999999997E-2</v>
      </c>
      <c r="F31" s="4">
        <f t="shared" si="2"/>
        <v>1721.5417385584815</v>
      </c>
      <c r="G31" s="24">
        <f t="shared" si="3"/>
        <v>1352.6399374388068</v>
      </c>
      <c r="H31" s="1"/>
    </row>
    <row r="32" spans="1:8" x14ac:dyDescent="0.25">
      <c r="A32" s="77">
        <f t="shared" si="0"/>
        <v>2034</v>
      </c>
      <c r="B32" s="79">
        <f>IF('NPV Summary'!$O$5= "Treated",F32, IF('NPV Summary'!$O$5 = "Untreated",G32,0))</f>
        <v>1783.5172411465869</v>
      </c>
      <c r="C32" s="67"/>
      <c r="D32" s="77">
        <f t="shared" si="1"/>
        <v>2034</v>
      </c>
      <c r="E32" s="81">
        <f>'NPV Summary'!$P$5</f>
        <v>3.5999999999999997E-2</v>
      </c>
      <c r="F32" s="79">
        <f t="shared" si="2"/>
        <v>1783.5172411465869</v>
      </c>
      <c r="G32" s="80">
        <f t="shared" si="3"/>
        <v>1401.334975186604</v>
      </c>
      <c r="H32" s="65"/>
    </row>
    <row r="33" spans="1:8" x14ac:dyDescent="0.25">
      <c r="A33" s="23">
        <f t="shared" si="0"/>
        <v>2035</v>
      </c>
      <c r="B33" s="4">
        <f>IF('NPV Summary'!$O$5= "Treated",F33, IF('NPV Summary'!$O$5 = "Untreated",G33,0))</f>
        <v>1847.7238618278641</v>
      </c>
      <c r="C33" s="2"/>
      <c r="D33" s="23">
        <f t="shared" si="1"/>
        <v>2035</v>
      </c>
      <c r="E33" s="11">
        <f>'NPV Summary'!$P$5</f>
        <v>3.5999999999999997E-2</v>
      </c>
      <c r="F33" s="4">
        <f t="shared" si="2"/>
        <v>1847.7238618278641</v>
      </c>
      <c r="G33" s="24">
        <f t="shared" si="3"/>
        <v>1451.7830342933219</v>
      </c>
      <c r="H33" s="14"/>
    </row>
    <row r="34" spans="1:8" x14ac:dyDescent="0.25">
      <c r="A34" s="77">
        <f t="shared" si="0"/>
        <v>2036</v>
      </c>
      <c r="B34" s="79">
        <f>IF('NPV Summary'!$O$5= "Treated",F34, IF('NPV Summary'!$O$5 = "Untreated",G34,0))</f>
        <v>1914.2419208536674</v>
      </c>
      <c r="C34" s="67"/>
      <c r="D34" s="77">
        <f t="shared" si="1"/>
        <v>2036</v>
      </c>
      <c r="E34" s="81">
        <f>'NPV Summary'!$P$5</f>
        <v>3.5999999999999997E-2</v>
      </c>
      <c r="F34" s="79">
        <f t="shared" si="2"/>
        <v>1914.2419208536674</v>
      </c>
      <c r="G34" s="80">
        <f t="shared" si="3"/>
        <v>1504.0472235278814</v>
      </c>
      <c r="H34" s="65"/>
    </row>
    <row r="35" spans="1:8" x14ac:dyDescent="0.25">
      <c r="A35" s="23">
        <f t="shared" si="0"/>
        <v>2037</v>
      </c>
      <c r="B35" s="4">
        <f>IF('NPV Summary'!$O$5= "Treated",F35, IF('NPV Summary'!$O$5 = "Untreated",G35,0))</f>
        <v>1983.1546300043995</v>
      </c>
      <c r="C35" s="2"/>
      <c r="D35" s="23">
        <f t="shared" si="1"/>
        <v>2037</v>
      </c>
      <c r="E35" s="11">
        <f>'NPV Summary'!$P$5</f>
        <v>3.5999999999999997E-2</v>
      </c>
      <c r="F35" s="4">
        <f t="shared" si="2"/>
        <v>1983.1546300043995</v>
      </c>
      <c r="G35" s="24">
        <f t="shared" si="3"/>
        <v>1558.1929235748853</v>
      </c>
      <c r="H35" s="1"/>
    </row>
    <row r="36" spans="1:8" x14ac:dyDescent="0.25">
      <c r="A36" s="77">
        <f t="shared" si="0"/>
        <v>2038</v>
      </c>
      <c r="B36" s="79">
        <f>IF('NPV Summary'!$O$5= "Treated",F36, IF('NPV Summary'!$O$5 = "Untreated",G36,0))</f>
        <v>2054.5481966845578</v>
      </c>
      <c r="C36" s="67"/>
      <c r="D36" s="77">
        <f t="shared" si="1"/>
        <v>2038</v>
      </c>
      <c r="E36" s="81">
        <f>'NPV Summary'!$P$5</f>
        <v>3.5999999999999997E-2</v>
      </c>
      <c r="F36" s="79">
        <f t="shared" si="2"/>
        <v>2054.5481966845578</v>
      </c>
      <c r="G36" s="80">
        <f t="shared" si="3"/>
        <v>1614.2878688235812</v>
      </c>
      <c r="H36" s="65"/>
    </row>
    <row r="37" spans="1:8" x14ac:dyDescent="0.25">
      <c r="A37" s="23">
        <f t="shared" si="0"/>
        <v>2039</v>
      </c>
      <c r="B37" s="4">
        <f>IF('NPV Summary'!$O$5= "Treated",F37, IF('NPV Summary'!$O$5 = "Untreated",G37,0))</f>
        <v>2128.511931765202</v>
      </c>
      <c r="C37" s="2"/>
      <c r="D37" s="23">
        <f t="shared" si="1"/>
        <v>2039</v>
      </c>
      <c r="E37" s="11">
        <f>'NPV Summary'!$P$5</f>
        <v>3.5999999999999997E-2</v>
      </c>
      <c r="F37" s="4">
        <f t="shared" si="2"/>
        <v>2128.511931765202</v>
      </c>
      <c r="G37" s="24">
        <f t="shared" si="3"/>
        <v>1672.4022321012301</v>
      </c>
      <c r="H37" s="1"/>
    </row>
    <row r="38" spans="1:8" x14ac:dyDescent="0.25">
      <c r="A38" s="77">
        <f t="shared" ref="A38:A69" si="4">A37+1</f>
        <v>2040</v>
      </c>
      <c r="B38" s="79">
        <f>IF('NPV Summary'!$O$5= "Treated",F38, IF('NPV Summary'!$O$5 = "Untreated",G38,0))</f>
        <v>2205.1383613087492</v>
      </c>
      <c r="C38" s="67"/>
      <c r="D38" s="77">
        <f t="shared" ref="D38:D69" si="5">D37+1</f>
        <v>2040</v>
      </c>
      <c r="E38" s="81">
        <f>'NPV Summary'!$P$5</f>
        <v>3.5999999999999997E-2</v>
      </c>
      <c r="F38" s="79">
        <f t="shared" si="2"/>
        <v>2205.1383613087492</v>
      </c>
      <c r="G38" s="80">
        <f t="shared" si="3"/>
        <v>1732.6087124568744</v>
      </c>
      <c r="H38" s="65"/>
    </row>
    <row r="39" spans="1:8" x14ac:dyDescent="0.25">
      <c r="A39" s="23">
        <f t="shared" si="4"/>
        <v>2041</v>
      </c>
      <c r="B39" s="4">
        <f>IF('NPV Summary'!$O$5= "Treated",F39, IF('NPV Summary'!$O$5 = "Untreated",G39,0))</f>
        <v>2284.5233423158643</v>
      </c>
      <c r="C39" s="14"/>
      <c r="D39" s="23">
        <f t="shared" si="5"/>
        <v>2041</v>
      </c>
      <c r="E39" s="11">
        <f>'NPV Summary'!$P$5</f>
        <v>3.5999999999999997E-2</v>
      </c>
      <c r="F39" s="4">
        <f t="shared" si="2"/>
        <v>2284.5233423158643</v>
      </c>
      <c r="G39" s="24">
        <f t="shared" si="3"/>
        <v>1794.982626105322</v>
      </c>
      <c r="H39" s="1"/>
    </row>
    <row r="40" spans="1:8" x14ac:dyDescent="0.25">
      <c r="A40" s="77">
        <f t="shared" si="4"/>
        <v>2042</v>
      </c>
      <c r="B40" s="79">
        <f>IF('NPV Summary'!$O$5= "Treated",F40, IF('NPV Summary'!$O$5 = "Untreated",G40,0))</f>
        <v>2366.7661826392355</v>
      </c>
      <c r="C40" s="65"/>
      <c r="D40" s="77">
        <f t="shared" si="5"/>
        <v>2042</v>
      </c>
      <c r="E40" s="81">
        <f>'NPV Summary'!$P$5</f>
        <v>3.5999999999999997E-2</v>
      </c>
      <c r="F40" s="79">
        <f t="shared" si="2"/>
        <v>2366.7661826392355</v>
      </c>
      <c r="G40" s="80">
        <f t="shared" si="3"/>
        <v>1859.6020006451135</v>
      </c>
      <c r="H40" s="65"/>
    </row>
    <row r="41" spans="1:8" x14ac:dyDescent="0.25">
      <c r="A41" s="23">
        <f t="shared" si="4"/>
        <v>2043</v>
      </c>
      <c r="B41" s="4">
        <f>IF('NPV Summary'!$O$5= "Treated",F41, IF('NPV Summary'!$O$5 = "Untreated",G41,0))</f>
        <v>2451.9697652142481</v>
      </c>
      <c r="C41" s="2"/>
      <c r="D41" s="23">
        <f t="shared" si="5"/>
        <v>2043</v>
      </c>
      <c r="E41" s="11">
        <f>'NPV Summary'!$P$5</f>
        <v>3.5999999999999997E-2</v>
      </c>
      <c r="F41" s="4">
        <f t="shared" si="2"/>
        <v>2451.9697652142481</v>
      </c>
      <c r="G41" s="24">
        <f t="shared" si="3"/>
        <v>1926.5476726683378</v>
      </c>
      <c r="H41" s="1"/>
    </row>
    <row r="42" spans="1:8" x14ac:dyDescent="0.25">
      <c r="A42" s="77">
        <f t="shared" si="4"/>
        <v>2044</v>
      </c>
      <c r="B42" s="79">
        <f>IF('NPV Summary'!$O$5= "Treated",F42, IF('NPV Summary'!$O$5 = "Untreated",G42,0))</f>
        <v>2540.2406767619609</v>
      </c>
      <c r="C42" s="67"/>
      <c r="D42" s="77">
        <f t="shared" si="5"/>
        <v>2044</v>
      </c>
      <c r="E42" s="81">
        <f>'NPV Summary'!$P$5</f>
        <v>3.5999999999999997E-2</v>
      </c>
      <c r="F42" s="79">
        <f t="shared" si="2"/>
        <v>2540.2406767619609</v>
      </c>
      <c r="G42" s="80">
        <f t="shared" si="3"/>
        <v>1995.9033888843981</v>
      </c>
      <c r="H42" s="65"/>
    </row>
    <row r="43" spans="1:8" x14ac:dyDescent="0.25">
      <c r="A43" s="23">
        <f t="shared" si="4"/>
        <v>2045</v>
      </c>
      <c r="B43" s="4">
        <f>IF('NPV Summary'!$O$5= "Treated",F43, IF('NPV Summary'!$O$5 = "Untreated",G43,0))</f>
        <v>2631.6893411253914</v>
      </c>
      <c r="C43" s="2"/>
      <c r="D43" s="23">
        <f t="shared" si="5"/>
        <v>2045</v>
      </c>
      <c r="E43" s="11">
        <f>'NPV Summary'!$P$5</f>
        <v>3.5999999999999997E-2</v>
      </c>
      <c r="F43" s="4">
        <f t="shared" si="2"/>
        <v>2631.6893411253914</v>
      </c>
      <c r="G43" s="24">
        <f t="shared" si="3"/>
        <v>2067.7559108842365</v>
      </c>
      <c r="H43" s="1"/>
    </row>
    <row r="44" spans="1:8" x14ac:dyDescent="0.25">
      <c r="A44" s="77">
        <f t="shared" si="4"/>
        <v>2046</v>
      </c>
      <c r="B44" s="79">
        <f>IF('NPV Summary'!$O$5= "Treated",F44, IF('NPV Summary'!$O$5 = "Untreated",G44,0))</f>
        <v>2726.4301574059054</v>
      </c>
      <c r="C44" s="67"/>
      <c r="D44" s="77">
        <f t="shared" si="5"/>
        <v>2046</v>
      </c>
      <c r="E44" s="81">
        <f>'NPV Summary'!$P$5</f>
        <v>3.5999999999999997E-2</v>
      </c>
      <c r="F44" s="79">
        <f t="shared" si="2"/>
        <v>2726.4301574059054</v>
      </c>
      <c r="G44" s="80">
        <f t="shared" si="3"/>
        <v>2142.1951236760692</v>
      </c>
      <c r="H44" s="65"/>
    </row>
    <row r="45" spans="1:8" x14ac:dyDescent="0.25">
      <c r="A45" s="23">
        <f t="shared" si="4"/>
        <v>2047</v>
      </c>
      <c r="B45" s="15">
        <f>IF('NPV Summary'!$O$5= "Treated",F45, IF('NPV Summary'!$O$5 = "Untreated",G45,0))</f>
        <v>2824.5816430725181</v>
      </c>
      <c r="C45" s="14"/>
      <c r="D45" s="23">
        <f t="shared" si="5"/>
        <v>2047</v>
      </c>
      <c r="E45" s="11">
        <f>'NPV Summary'!$P$5</f>
        <v>3.5999999999999997E-2</v>
      </c>
      <c r="F45" s="15">
        <f t="shared" si="2"/>
        <v>2824.5816430725181</v>
      </c>
      <c r="G45" s="25">
        <f t="shared" si="3"/>
        <v>2219.3141481284079</v>
      </c>
      <c r="H45" s="1"/>
    </row>
    <row r="46" spans="1:8" x14ac:dyDescent="0.25">
      <c r="A46" s="77">
        <f t="shared" si="4"/>
        <v>2048</v>
      </c>
      <c r="B46" s="79">
        <f>IF('NPV Summary'!$O$5= "Treated",F46, IF('NPV Summary'!$O$5 = "Untreated",G46,0))</f>
        <v>2926.2665822231288</v>
      </c>
      <c r="C46" s="67"/>
      <c r="D46" s="77">
        <f t="shared" si="5"/>
        <v>2048</v>
      </c>
      <c r="E46" s="81">
        <f>'NPV Summary'!$P$5</f>
        <v>3.5999999999999997E-2</v>
      </c>
      <c r="F46" s="79">
        <f t="shared" si="2"/>
        <v>2926.2665822231288</v>
      </c>
      <c r="G46" s="80">
        <f t="shared" si="3"/>
        <v>2299.2094574610305</v>
      </c>
      <c r="H46" s="65"/>
    </row>
    <row r="47" spans="1:8" x14ac:dyDescent="0.25">
      <c r="A47" s="23">
        <f t="shared" si="4"/>
        <v>2049</v>
      </c>
      <c r="B47" s="4">
        <f>IF('NPV Summary'!$O$5= "Treated",F47, IF('NPV Summary'!$O$5 = "Untreated",G47,0))</f>
        <v>3031.6121791831615</v>
      </c>
      <c r="C47" s="2"/>
      <c r="D47" s="23">
        <f t="shared" si="5"/>
        <v>2049</v>
      </c>
      <c r="E47" s="11">
        <f>'NPV Summary'!$P$5</f>
        <v>3.5999999999999997E-2</v>
      </c>
      <c r="F47" s="4">
        <f t="shared" si="2"/>
        <v>3031.6121791831615</v>
      </c>
      <c r="G47" s="24">
        <f t="shared" si="3"/>
        <v>2381.9809979296278</v>
      </c>
      <c r="H47" s="1"/>
    </row>
    <row r="48" spans="1:8" x14ac:dyDescent="0.25">
      <c r="A48" s="77">
        <f t="shared" si="4"/>
        <v>2050</v>
      </c>
      <c r="B48" s="79">
        <f>IF('NPV Summary'!$O$5= "Treated",F48, IF('NPV Summary'!$O$5 = "Untreated",G48,0))</f>
        <v>3140.7502176337553</v>
      </c>
      <c r="C48" s="67"/>
      <c r="D48" s="77">
        <f t="shared" si="5"/>
        <v>2050</v>
      </c>
      <c r="E48" s="81">
        <f>'NPV Summary'!$P$5</f>
        <v>3.5999999999999997E-2</v>
      </c>
      <c r="F48" s="79">
        <f t="shared" si="2"/>
        <v>3140.7502176337553</v>
      </c>
      <c r="G48" s="80">
        <f t="shared" si="3"/>
        <v>2467.7323138550946</v>
      </c>
      <c r="H48" s="65"/>
    </row>
    <row r="49" spans="1:8" x14ac:dyDescent="0.25">
      <c r="A49" s="23">
        <f t="shared" si="4"/>
        <v>2051</v>
      </c>
      <c r="B49" s="4">
        <f>IF('NPV Summary'!$O$5= "Treated",F49, IF('NPV Summary'!$O$5 = "Untreated",G49,0))</f>
        <v>3253.8172254685705</v>
      </c>
      <c r="C49" s="2"/>
      <c r="D49" s="23">
        <f t="shared" si="5"/>
        <v>2051</v>
      </c>
      <c r="E49" s="11">
        <f>'NPV Summary'!$P$5</f>
        <v>3.5999999999999997E-2</v>
      </c>
      <c r="F49" s="4">
        <f t="shared" si="2"/>
        <v>3253.8172254685705</v>
      </c>
      <c r="G49" s="24">
        <f t="shared" si="3"/>
        <v>2556.570677153878</v>
      </c>
      <c r="H49" s="1"/>
    </row>
    <row r="50" spans="1:8" x14ac:dyDescent="0.25">
      <c r="A50" s="77">
        <f t="shared" si="4"/>
        <v>2052</v>
      </c>
      <c r="B50" s="79">
        <f>IF('NPV Summary'!$O$5= "Treated",F50, IF('NPV Summary'!$O$5 = "Untreated",G50,0))</f>
        <v>3370.9546455854393</v>
      </c>
      <c r="C50" s="67"/>
      <c r="D50" s="77">
        <f t="shared" si="5"/>
        <v>2052</v>
      </c>
      <c r="E50" s="81">
        <f>'NPV Summary'!$P$5</f>
        <v>3.5999999999999997E-2</v>
      </c>
      <c r="F50" s="79">
        <f t="shared" si="2"/>
        <v>3370.9546455854393</v>
      </c>
      <c r="G50" s="80">
        <f t="shared" si="3"/>
        <v>2648.6072215314175</v>
      </c>
      <c r="H50" s="65"/>
    </row>
    <row r="51" spans="1:8" x14ac:dyDescent="0.25">
      <c r="A51" s="23">
        <f t="shared" si="4"/>
        <v>2053</v>
      </c>
      <c r="B51" s="4">
        <f>IF('NPV Summary'!$O$5= "Treated",F51, IF('NPV Summary'!$O$5 = "Untreated",G51,0))</f>
        <v>3492.3090128265153</v>
      </c>
      <c r="C51" s="2"/>
      <c r="D51" s="23">
        <f t="shared" si="5"/>
        <v>2053</v>
      </c>
      <c r="E51" s="11">
        <f>'NPV Summary'!$P$5</f>
        <v>3.5999999999999997E-2</v>
      </c>
      <c r="F51" s="4">
        <f t="shared" si="2"/>
        <v>3492.3090128265153</v>
      </c>
      <c r="G51" s="24">
        <f t="shared" si="3"/>
        <v>2743.9570815065485</v>
      </c>
      <c r="H51" s="1"/>
    </row>
    <row r="52" spans="1:8" x14ac:dyDescent="0.25">
      <c r="A52" s="77">
        <f t="shared" si="4"/>
        <v>2054</v>
      </c>
      <c r="B52" s="79">
        <f>IF('NPV Summary'!$O$5= "Treated",F52, IF('NPV Summary'!$O$5 = "Untreated",G52,0))</f>
        <v>3618.03213728827</v>
      </c>
      <c r="C52" s="67"/>
      <c r="D52" s="77">
        <f t="shared" si="5"/>
        <v>2054</v>
      </c>
      <c r="E52" s="81">
        <f>'NPV Summary'!$P$5</f>
        <v>3.5999999999999997E-2</v>
      </c>
      <c r="F52" s="79">
        <f t="shared" si="2"/>
        <v>3618.03213728827</v>
      </c>
      <c r="G52" s="80">
        <f t="shared" si="3"/>
        <v>2842.7395364407844</v>
      </c>
      <c r="H52" s="65"/>
    </row>
    <row r="53" spans="1:8" x14ac:dyDescent="0.25">
      <c r="A53" s="23">
        <f t="shared" si="4"/>
        <v>2055</v>
      </c>
      <c r="B53" s="4">
        <f>IF('NPV Summary'!$O$5= "Treated",F53, IF('NPV Summary'!$O$5 = "Untreated",G53,0))</f>
        <v>3748.2812942306477</v>
      </c>
      <c r="C53" s="2"/>
      <c r="D53" s="23">
        <f t="shared" si="5"/>
        <v>2055</v>
      </c>
      <c r="E53" s="11">
        <f>'NPV Summary'!$P$5</f>
        <v>3.5999999999999997E-2</v>
      </c>
      <c r="F53" s="4">
        <f t="shared" si="2"/>
        <v>3748.2812942306477</v>
      </c>
      <c r="G53" s="24">
        <f t="shared" si="3"/>
        <v>2945.0781597526525</v>
      </c>
      <c r="H53" s="1"/>
    </row>
    <row r="54" spans="1:8" x14ac:dyDescent="0.25">
      <c r="A54" s="77">
        <f t="shared" si="4"/>
        <v>2056</v>
      </c>
      <c r="B54" s="79">
        <f>IF('NPV Summary'!$O$5= "Treated",F54, IF('NPV Summary'!$O$5 = "Untreated",G54,0))</f>
        <v>3883.2194208229512</v>
      </c>
      <c r="C54" s="67"/>
      <c r="D54" s="77">
        <f t="shared" si="5"/>
        <v>2056</v>
      </c>
      <c r="E54" s="81">
        <f>'NPV Summary'!$P$5</f>
        <v>3.5999999999999997E-2</v>
      </c>
      <c r="F54" s="79">
        <f t="shared" si="2"/>
        <v>3883.2194208229512</v>
      </c>
      <c r="G54" s="80">
        <f t="shared" si="3"/>
        <v>3051.1009735037483</v>
      </c>
      <c r="H54" s="65"/>
    </row>
    <row r="55" spans="1:8" x14ac:dyDescent="0.25">
      <c r="A55" s="23">
        <f t="shared" si="4"/>
        <v>2057</v>
      </c>
      <c r="B55" s="4">
        <f>IF('NPV Summary'!$O$5= "Treated",F55, IF('NPV Summary'!$O$5 = "Untreated",G55,0))</f>
        <v>4023.0153199725773</v>
      </c>
      <c r="C55" s="2"/>
      <c r="D55" s="23">
        <f t="shared" si="5"/>
        <v>2057</v>
      </c>
      <c r="E55" s="11">
        <f>'NPV Summary'!$P$5</f>
        <v>3.5999999999999997E-2</v>
      </c>
      <c r="F55" s="4">
        <f t="shared" si="2"/>
        <v>4023.0153199725773</v>
      </c>
      <c r="G55" s="24">
        <f t="shared" si="3"/>
        <v>3160.9406085498831</v>
      </c>
      <c r="H55" s="1"/>
    </row>
    <row r="56" spans="1:8" x14ac:dyDescent="0.25">
      <c r="A56" s="77">
        <f t="shared" si="4"/>
        <v>2058</v>
      </c>
      <c r="B56" s="79">
        <f>IF('NPV Summary'!$O$5= "Treated",F56, IF('NPV Summary'!$O$5 = "Untreated",G56,0))</f>
        <v>4167.8438714915901</v>
      </c>
      <c r="C56" s="67"/>
      <c r="D56" s="77">
        <f t="shared" si="5"/>
        <v>2058</v>
      </c>
      <c r="E56" s="81">
        <f>'NPV Summary'!$P$5</f>
        <v>3.5999999999999997E-2</v>
      </c>
      <c r="F56" s="79">
        <f t="shared" si="2"/>
        <v>4167.8438714915901</v>
      </c>
      <c r="G56" s="80">
        <f t="shared" si="3"/>
        <v>3274.734470457679</v>
      </c>
      <c r="H56" s="65"/>
    </row>
    <row r="57" spans="1:8" x14ac:dyDescent="0.25">
      <c r="A57" s="23">
        <f t="shared" si="4"/>
        <v>2059</v>
      </c>
      <c r="B57" s="4">
        <f>IF('NPV Summary'!$O$5= "Treated",F57, IF('NPV Summary'!$O$5 = "Untreated",G57,0))</f>
        <v>4317.8862508652874</v>
      </c>
      <c r="C57" s="2"/>
      <c r="D57" s="23">
        <f t="shared" si="5"/>
        <v>2059</v>
      </c>
      <c r="E57" s="11">
        <f>'NPV Summary'!$P$5</f>
        <v>3.5999999999999997E-2</v>
      </c>
      <c r="F57" s="4">
        <f t="shared" ref="F57:F88" si="6">F56*(1+E57)</f>
        <v>4317.8862508652874</v>
      </c>
      <c r="G57" s="24">
        <f t="shared" ref="G57:G88" si="7">G56*(1+E57)</f>
        <v>3392.6249113941553</v>
      </c>
      <c r="H57" s="1"/>
    </row>
    <row r="58" spans="1:8" x14ac:dyDescent="0.25">
      <c r="A58" s="77">
        <f t="shared" si="4"/>
        <v>2060</v>
      </c>
      <c r="B58" s="79">
        <f>IF('NPV Summary'!$O$5= "Treated",F58, IF('NPV Summary'!$O$5 = "Untreated",G58,0))</f>
        <v>4473.3301558964376</v>
      </c>
      <c r="C58" s="67"/>
      <c r="D58" s="77">
        <f t="shared" si="5"/>
        <v>2060</v>
      </c>
      <c r="E58" s="81">
        <f>'NPV Summary'!$P$5</f>
        <v>3.5999999999999997E-2</v>
      </c>
      <c r="F58" s="79">
        <f t="shared" si="6"/>
        <v>4473.3301558964376</v>
      </c>
      <c r="G58" s="80">
        <f t="shared" si="7"/>
        <v>3514.7594082043452</v>
      </c>
      <c r="H58" s="65"/>
    </row>
    <row r="59" spans="1:8" x14ac:dyDescent="0.25">
      <c r="A59" s="23">
        <f t="shared" si="4"/>
        <v>2061</v>
      </c>
      <c r="B59" s="4">
        <f>IF('NPV Summary'!$O$5= "Treated",F59, IF('NPV Summary'!$O$5 = "Untreated",G59,0))</f>
        <v>4634.3700415087096</v>
      </c>
      <c r="C59" s="2"/>
      <c r="D59" s="23">
        <f t="shared" si="5"/>
        <v>2061</v>
      </c>
      <c r="E59" s="11">
        <f>'NPV Summary'!$P$5</f>
        <v>3.5999999999999997E-2</v>
      </c>
      <c r="F59" s="4">
        <f t="shared" si="6"/>
        <v>4634.3700415087096</v>
      </c>
      <c r="G59" s="24">
        <f t="shared" si="7"/>
        <v>3641.2907468997018</v>
      </c>
      <c r="H59" s="1"/>
    </row>
    <row r="60" spans="1:8" x14ac:dyDescent="0.25">
      <c r="A60" s="77">
        <f t="shared" si="4"/>
        <v>2062</v>
      </c>
      <c r="B60" s="79">
        <f>IF('NPV Summary'!$O$5= "Treated",F60, IF('NPV Summary'!$O$5 = "Untreated",G60,0))</f>
        <v>4801.2073630030236</v>
      </c>
      <c r="C60" s="67"/>
      <c r="D60" s="77">
        <f t="shared" si="5"/>
        <v>2062</v>
      </c>
      <c r="E60" s="81">
        <f>'NPV Summary'!$P$5</f>
        <v>3.5999999999999997E-2</v>
      </c>
      <c r="F60" s="79">
        <f t="shared" si="6"/>
        <v>4801.2073630030236</v>
      </c>
      <c r="G60" s="80">
        <f t="shared" si="7"/>
        <v>3772.377213788091</v>
      </c>
      <c r="H60" s="65"/>
    </row>
    <row r="61" spans="1:8" x14ac:dyDescent="0.25">
      <c r="A61" s="23">
        <f t="shared" si="4"/>
        <v>2063</v>
      </c>
      <c r="B61" s="4">
        <f>IF('NPV Summary'!$O$5= "Treated",F61, IF('NPV Summary'!$O$5 = "Untreated",G61,0))</f>
        <v>4974.0508280711329</v>
      </c>
      <c r="C61" s="2"/>
      <c r="D61" s="23">
        <f t="shared" si="5"/>
        <v>2063</v>
      </c>
      <c r="E61" s="11">
        <f>'NPV Summary'!$P$5</f>
        <v>3.5999999999999997E-2</v>
      </c>
      <c r="F61" s="4">
        <f t="shared" si="6"/>
        <v>4974.0508280711329</v>
      </c>
      <c r="G61" s="24">
        <f t="shared" si="7"/>
        <v>3908.1827934844623</v>
      </c>
      <c r="H61" s="1"/>
    </row>
    <row r="62" spans="1:8" x14ac:dyDescent="0.25">
      <c r="A62" s="77">
        <f t="shared" si="4"/>
        <v>2064</v>
      </c>
      <c r="B62" s="79">
        <f>IF('NPV Summary'!$O$5= "Treated",F62, IF('NPV Summary'!$O$5 = "Untreated",G62,0))</f>
        <v>5153.1166578816938</v>
      </c>
      <c r="C62" s="67"/>
      <c r="D62" s="77">
        <f t="shared" si="5"/>
        <v>2064</v>
      </c>
      <c r="E62" s="81">
        <f>'NPV Summary'!$P$5</f>
        <v>3.5999999999999997E-2</v>
      </c>
      <c r="F62" s="79">
        <f t="shared" si="6"/>
        <v>5153.1166578816938</v>
      </c>
      <c r="G62" s="80">
        <f t="shared" si="7"/>
        <v>4048.8773740499032</v>
      </c>
      <c r="H62" s="65"/>
    </row>
    <row r="63" spans="1:8" x14ac:dyDescent="0.25">
      <c r="A63" s="23">
        <f t="shared" si="4"/>
        <v>2065</v>
      </c>
      <c r="B63" s="4">
        <f>IF('NPV Summary'!$O$5= "Treated",F63, IF('NPV Summary'!$O$5 = "Untreated",G63,0))</f>
        <v>5338.6288575654353</v>
      </c>
      <c r="C63" s="2"/>
      <c r="D63" s="23">
        <f t="shared" si="5"/>
        <v>2065</v>
      </c>
      <c r="E63" s="11">
        <f>'NPV Summary'!$P$5</f>
        <v>3.5999999999999997E-2</v>
      </c>
      <c r="F63" s="4">
        <f t="shared" si="6"/>
        <v>5338.6288575654353</v>
      </c>
      <c r="G63" s="24">
        <f t="shared" si="7"/>
        <v>4194.6369595157003</v>
      </c>
      <c r="H63" s="1"/>
    </row>
    <row r="64" spans="1:8" x14ac:dyDescent="0.25">
      <c r="A64" s="77">
        <f t="shared" si="4"/>
        <v>2066</v>
      </c>
      <c r="B64" s="79">
        <f>IF('NPV Summary'!$O$5= "Treated",F64, IF('NPV Summary'!$O$5 = "Untreated",G64,0))</f>
        <v>5530.8194964377908</v>
      </c>
      <c r="C64" s="67"/>
      <c r="D64" s="77">
        <f t="shared" si="5"/>
        <v>2066</v>
      </c>
      <c r="E64" s="81">
        <f>'NPV Summary'!$P$5</f>
        <v>3.5999999999999997E-2</v>
      </c>
      <c r="F64" s="79">
        <f t="shared" si="6"/>
        <v>5530.8194964377908</v>
      </c>
      <c r="G64" s="80">
        <f t="shared" si="7"/>
        <v>4345.6438900582652</v>
      </c>
      <c r="H64" s="65"/>
    </row>
    <row r="65" spans="1:8" x14ac:dyDescent="0.25">
      <c r="A65" s="23">
        <f t="shared" si="4"/>
        <v>2067</v>
      </c>
      <c r="B65" s="4">
        <f>IF('NPV Summary'!$O$5= "Treated",F65, IF('NPV Summary'!$O$5 = "Untreated",G65,0))</f>
        <v>5729.9289983095514</v>
      </c>
      <c r="C65" s="2"/>
      <c r="D65" s="23">
        <f t="shared" si="5"/>
        <v>2067</v>
      </c>
      <c r="E65" s="11">
        <f>'NPV Summary'!$P$5</f>
        <v>3.5999999999999997E-2</v>
      </c>
      <c r="F65" s="4">
        <f t="shared" si="6"/>
        <v>5729.9289983095514</v>
      </c>
      <c r="G65" s="24">
        <f t="shared" si="7"/>
        <v>4502.0870701003632</v>
      </c>
      <c r="H65" s="1"/>
    </row>
    <row r="66" spans="1:8" x14ac:dyDescent="0.25">
      <c r="A66" s="77">
        <f t="shared" si="4"/>
        <v>2068</v>
      </c>
      <c r="B66" s="79">
        <f>IF('NPV Summary'!$O$5= "Treated",F66, IF('NPV Summary'!$O$5 = "Untreated",G66,0))</f>
        <v>5936.2064422486956</v>
      </c>
      <c r="C66" s="67"/>
      <c r="D66" s="77">
        <f t="shared" si="5"/>
        <v>2068</v>
      </c>
      <c r="E66" s="81">
        <f>'NPV Summary'!$P$5</f>
        <v>3.5999999999999997E-2</v>
      </c>
      <c r="F66" s="79">
        <f t="shared" si="6"/>
        <v>5936.2064422486956</v>
      </c>
      <c r="G66" s="80">
        <f t="shared" si="7"/>
        <v>4664.1622046239763</v>
      </c>
      <c r="H66" s="65"/>
    </row>
    <row r="67" spans="1:8" x14ac:dyDescent="0.25">
      <c r="A67" s="23">
        <f t="shared" si="4"/>
        <v>2069</v>
      </c>
      <c r="B67" s="4">
        <f>IF('NPV Summary'!$O$5= "Treated",F67, IF('NPV Summary'!$O$5 = "Untreated",G67,0))</f>
        <v>6149.9098741696489</v>
      </c>
      <c r="C67" s="2"/>
      <c r="D67" s="23">
        <f t="shared" si="5"/>
        <v>2069</v>
      </c>
      <c r="E67" s="11">
        <f>'NPV Summary'!$P$5</f>
        <v>3.5999999999999997E-2</v>
      </c>
      <c r="F67" s="4">
        <f t="shared" si="6"/>
        <v>6149.9098741696489</v>
      </c>
      <c r="G67" s="24">
        <f t="shared" si="7"/>
        <v>4832.0720439904399</v>
      </c>
      <c r="H67" s="1"/>
    </row>
    <row r="68" spans="1:8" x14ac:dyDescent="0.25">
      <c r="A68" s="77">
        <f t="shared" si="4"/>
        <v>2070</v>
      </c>
      <c r="B68" s="79">
        <f>IF('NPV Summary'!$O$5= "Treated",F68, IF('NPV Summary'!$O$5 = "Untreated",G68,0))</f>
        <v>6371.3066296397565</v>
      </c>
      <c r="C68" s="67"/>
      <c r="D68" s="77">
        <f t="shared" si="5"/>
        <v>2070</v>
      </c>
      <c r="E68" s="81">
        <f>'NPV Summary'!$P$5</f>
        <v>3.5999999999999997E-2</v>
      </c>
      <c r="F68" s="79">
        <f t="shared" si="6"/>
        <v>6371.3066296397565</v>
      </c>
      <c r="G68" s="80">
        <f t="shared" si="7"/>
        <v>5006.0266375740957</v>
      </c>
      <c r="H68" s="65"/>
    </row>
    <row r="69" spans="1:8" x14ac:dyDescent="0.25">
      <c r="A69" s="23">
        <f t="shared" si="4"/>
        <v>2071</v>
      </c>
      <c r="B69" s="4">
        <f>IF('NPV Summary'!$O$5= "Treated",F69, IF('NPV Summary'!$O$5 = "Untreated",G69,0))</f>
        <v>6600.6736683067875</v>
      </c>
      <c r="C69" s="2"/>
      <c r="D69" s="23">
        <f t="shared" si="5"/>
        <v>2071</v>
      </c>
      <c r="E69" s="11">
        <f>'NPV Summary'!$P$5</f>
        <v>3.5999999999999997E-2</v>
      </c>
      <c r="F69" s="4">
        <f t="shared" si="6"/>
        <v>6600.6736683067875</v>
      </c>
      <c r="G69" s="24">
        <f t="shared" si="7"/>
        <v>5186.2435965267632</v>
      </c>
      <c r="H69" s="1"/>
    </row>
    <row r="70" spans="1:8" x14ac:dyDescent="0.25">
      <c r="A70" s="77">
        <f t="shared" ref="A70:A101" si="8">A69+1</f>
        <v>2072</v>
      </c>
      <c r="B70" s="79">
        <f>IF('NPV Summary'!$O$5= "Treated",F70, IF('NPV Summary'!$O$5 = "Untreated",G70,0))</f>
        <v>6838.2979203658324</v>
      </c>
      <c r="C70" s="67"/>
      <c r="D70" s="77">
        <f t="shared" ref="D70:D101" si="9">D69+1</f>
        <v>2072</v>
      </c>
      <c r="E70" s="81">
        <f>'NPV Summary'!$P$5</f>
        <v>3.5999999999999997E-2</v>
      </c>
      <c r="F70" s="79">
        <f t="shared" si="6"/>
        <v>6838.2979203658324</v>
      </c>
      <c r="G70" s="80">
        <f t="shared" si="7"/>
        <v>5372.9483660017268</v>
      </c>
      <c r="H70" s="65"/>
    </row>
    <row r="71" spans="1:8" x14ac:dyDescent="0.25">
      <c r="A71" s="23">
        <f t="shared" si="8"/>
        <v>2073</v>
      </c>
      <c r="B71" s="4">
        <f>IF('NPV Summary'!$O$5= "Treated",F71, IF('NPV Summary'!$O$5 = "Untreated",G71,0))</f>
        <v>7084.4766454990022</v>
      </c>
      <c r="C71" s="2"/>
      <c r="D71" s="23">
        <f t="shared" si="9"/>
        <v>2073</v>
      </c>
      <c r="E71" s="11">
        <f>'NPV Summary'!$P$5</f>
        <v>3.5999999999999997E-2</v>
      </c>
      <c r="F71" s="4">
        <f t="shared" si="6"/>
        <v>7084.4766454990022</v>
      </c>
      <c r="G71" s="24">
        <f t="shared" si="7"/>
        <v>5566.3745071777894</v>
      </c>
      <c r="H71" s="1"/>
    </row>
    <row r="72" spans="1:8" x14ac:dyDescent="0.25">
      <c r="A72" s="77">
        <f t="shared" si="8"/>
        <v>2074</v>
      </c>
      <c r="B72" s="79">
        <f>IF('NPV Summary'!$O$5= "Treated",F72, IF('NPV Summary'!$O$5 = "Untreated",G72,0))</f>
        <v>7339.5178047369664</v>
      </c>
      <c r="C72" s="67"/>
      <c r="D72" s="77">
        <f t="shared" si="9"/>
        <v>2074</v>
      </c>
      <c r="E72" s="81">
        <f>'NPV Summary'!$P$5</f>
        <v>3.5999999999999997E-2</v>
      </c>
      <c r="F72" s="79">
        <f t="shared" si="6"/>
        <v>7339.5178047369664</v>
      </c>
      <c r="G72" s="80">
        <f t="shared" si="7"/>
        <v>5766.7639894361901</v>
      </c>
      <c r="H72" s="65"/>
    </row>
    <row r="73" spans="1:8" x14ac:dyDescent="0.25">
      <c r="A73" s="23">
        <f t="shared" si="8"/>
        <v>2075</v>
      </c>
      <c r="B73" s="4">
        <f>IF('NPV Summary'!$O$5= "Treated",F73, IF('NPV Summary'!$O$5 = "Untreated",G73,0))</f>
        <v>7603.7404457074972</v>
      </c>
      <c r="C73" s="2"/>
      <c r="D73" s="23">
        <f t="shared" si="9"/>
        <v>2075</v>
      </c>
      <c r="E73" s="11">
        <f>'NPV Summary'!$P$5</f>
        <v>3.5999999999999997E-2</v>
      </c>
      <c r="F73" s="4">
        <f t="shared" si="6"/>
        <v>7603.7404457074972</v>
      </c>
      <c r="G73" s="24">
        <f t="shared" si="7"/>
        <v>5974.3674930558927</v>
      </c>
      <c r="H73" s="1"/>
    </row>
    <row r="74" spans="1:8" x14ac:dyDescent="0.25">
      <c r="A74" s="77">
        <f t="shared" si="8"/>
        <v>2076</v>
      </c>
      <c r="B74" s="79">
        <f>IF('NPV Summary'!$O$5= "Treated",F74, IF('NPV Summary'!$O$5 = "Untreated",G74,0))</f>
        <v>7877.475101752967</v>
      </c>
      <c r="C74" s="67"/>
      <c r="D74" s="77">
        <f t="shared" si="9"/>
        <v>2076</v>
      </c>
      <c r="E74" s="81">
        <f>'NPV Summary'!$P$5</f>
        <v>3.5999999999999997E-2</v>
      </c>
      <c r="F74" s="79">
        <f t="shared" si="6"/>
        <v>7877.475101752967</v>
      </c>
      <c r="G74" s="80">
        <f t="shared" si="7"/>
        <v>6189.4447228059053</v>
      </c>
      <c r="H74" s="65"/>
    </row>
    <row r="75" spans="1:8" x14ac:dyDescent="0.25">
      <c r="A75" s="23">
        <f t="shared" si="8"/>
        <v>2077</v>
      </c>
      <c r="B75" s="4">
        <f>IF('NPV Summary'!$O$5= "Treated",F75, IF('NPV Summary'!$O$5 = "Untreated",G75,0))</f>
        <v>8161.0642054160744</v>
      </c>
      <c r="C75" s="2"/>
      <c r="D75" s="23">
        <f t="shared" si="9"/>
        <v>2077</v>
      </c>
      <c r="E75" s="11">
        <f>'NPV Summary'!$P$5</f>
        <v>3.5999999999999997E-2</v>
      </c>
      <c r="F75" s="4">
        <f t="shared" si="6"/>
        <v>8161.0642054160744</v>
      </c>
      <c r="G75" s="24">
        <f t="shared" si="7"/>
        <v>6412.2647328269177</v>
      </c>
      <c r="H75" s="1"/>
    </row>
    <row r="76" spans="1:8" x14ac:dyDescent="0.25">
      <c r="A76" s="77">
        <f t="shared" si="8"/>
        <v>2078</v>
      </c>
      <c r="B76" s="79">
        <f>IF('NPV Summary'!$O$5= "Treated",F76, IF('NPV Summary'!$O$5 = "Untreated",G76,0))</f>
        <v>8454.8625168110539</v>
      </c>
      <c r="C76" s="67"/>
      <c r="D76" s="77">
        <f t="shared" si="9"/>
        <v>2078</v>
      </c>
      <c r="E76" s="81">
        <f>'NPV Summary'!$P$5</f>
        <v>3.5999999999999997E-2</v>
      </c>
      <c r="F76" s="79">
        <f t="shared" si="6"/>
        <v>8454.8625168110539</v>
      </c>
      <c r="G76" s="80">
        <f t="shared" si="7"/>
        <v>6643.1062632086869</v>
      </c>
      <c r="H76" s="65"/>
    </row>
    <row r="77" spans="1:8" x14ac:dyDescent="0.25">
      <c r="A77" s="23">
        <f t="shared" si="8"/>
        <v>2079</v>
      </c>
      <c r="B77" s="4">
        <f>IF('NPV Summary'!$O$5= "Treated",F77, IF('NPV Summary'!$O$5 = "Untreated",G77,0))</f>
        <v>8759.2375674162522</v>
      </c>
      <c r="C77" s="2"/>
      <c r="D77" s="23">
        <f t="shared" si="9"/>
        <v>2079</v>
      </c>
      <c r="E77" s="11">
        <f>'NPV Summary'!$P$5</f>
        <v>3.5999999999999997E-2</v>
      </c>
      <c r="F77" s="4">
        <f t="shared" si="6"/>
        <v>8759.2375674162522</v>
      </c>
      <c r="G77" s="24">
        <f t="shared" si="7"/>
        <v>6882.2580886841997</v>
      </c>
      <c r="H77" s="14"/>
    </row>
    <row r="78" spans="1:8" x14ac:dyDescent="0.25">
      <c r="A78" s="77">
        <f t="shared" si="8"/>
        <v>2080</v>
      </c>
      <c r="B78" s="79">
        <f>IF('NPV Summary'!$O$5= "Treated",F78, IF('NPV Summary'!$O$5 = "Untreated",G78,0))</f>
        <v>9074.570119843238</v>
      </c>
      <c r="C78" s="67"/>
      <c r="D78" s="77">
        <f t="shared" si="9"/>
        <v>2080</v>
      </c>
      <c r="E78" s="81">
        <f>'NPV Summary'!$P$5</f>
        <v>3.5999999999999997E-2</v>
      </c>
      <c r="F78" s="79">
        <f t="shared" si="6"/>
        <v>9074.570119843238</v>
      </c>
      <c r="G78" s="80">
        <f t="shared" si="7"/>
        <v>7130.0193798768314</v>
      </c>
      <c r="H78" s="65"/>
    </row>
    <row r="79" spans="1:8" x14ac:dyDescent="0.25">
      <c r="A79" s="23">
        <f t="shared" si="8"/>
        <v>2081</v>
      </c>
      <c r="B79" s="4">
        <f>IF('NPV Summary'!$O$5= "Treated",F79, IF('NPV Summary'!$O$5 = "Untreated",G79,0))</f>
        <v>9401.2546441575942</v>
      </c>
      <c r="C79" s="14"/>
      <c r="D79" s="23">
        <f t="shared" si="9"/>
        <v>2081</v>
      </c>
      <c r="E79" s="11">
        <f>'NPV Summary'!$P$5</f>
        <v>3.5999999999999997E-2</v>
      </c>
      <c r="F79" s="4">
        <f t="shared" si="6"/>
        <v>9401.2546441575942</v>
      </c>
      <c r="G79" s="24">
        <f t="shared" si="7"/>
        <v>7386.7000775523975</v>
      </c>
      <c r="H79" s="1"/>
    </row>
    <row r="80" spans="1:8" x14ac:dyDescent="0.25">
      <c r="A80" s="77">
        <f t="shared" si="8"/>
        <v>2082</v>
      </c>
      <c r="B80" s="79">
        <f>IF('NPV Summary'!$O$5= "Treated",F80, IF('NPV Summary'!$O$5 = "Untreated",G80,0))</f>
        <v>9739.6998113472673</v>
      </c>
      <c r="C80" s="67"/>
      <c r="D80" s="77">
        <f t="shared" si="9"/>
        <v>2082</v>
      </c>
      <c r="E80" s="81">
        <f>'NPV Summary'!$P$5</f>
        <v>3.5999999999999997E-2</v>
      </c>
      <c r="F80" s="79">
        <f t="shared" si="6"/>
        <v>9739.6998113472673</v>
      </c>
      <c r="G80" s="80">
        <f t="shared" si="7"/>
        <v>7652.6212803442841</v>
      </c>
      <c r="H80" s="65"/>
    </row>
    <row r="81" spans="1:8" x14ac:dyDescent="0.25">
      <c r="A81" s="85">
        <f t="shared" si="8"/>
        <v>2083</v>
      </c>
      <c r="B81" s="15">
        <f>IF('NPV Summary'!$O$5= "Treated",F81, IF('NPV Summary'!$O$5 = "Untreated",G81,0))</f>
        <v>10090.32900455577</v>
      </c>
      <c r="C81" s="38"/>
      <c r="D81" s="85">
        <f t="shared" si="9"/>
        <v>2083</v>
      </c>
      <c r="E81" s="11">
        <f>'NPV Summary'!$P$5</f>
        <v>3.5999999999999997E-2</v>
      </c>
      <c r="F81" s="15">
        <f t="shared" si="6"/>
        <v>10090.32900455577</v>
      </c>
      <c r="G81" s="25">
        <f t="shared" si="7"/>
        <v>7928.1156464366786</v>
      </c>
      <c r="H81" s="14"/>
    </row>
    <row r="82" spans="1:8" x14ac:dyDescent="0.25">
      <c r="A82" s="77">
        <f t="shared" si="8"/>
        <v>2084</v>
      </c>
      <c r="B82" s="79">
        <f>IF('NPV Summary'!$O$5= "Treated",F82, IF('NPV Summary'!$O$5 = "Untreated",G82,0))</f>
        <v>10453.580848719777</v>
      </c>
      <c r="C82" s="67"/>
      <c r="D82" s="77">
        <f t="shared" si="9"/>
        <v>2084</v>
      </c>
      <c r="E82" s="81">
        <f>'NPV Summary'!$P$5</f>
        <v>3.5999999999999997E-2</v>
      </c>
      <c r="F82" s="79">
        <f t="shared" si="6"/>
        <v>10453.580848719777</v>
      </c>
      <c r="G82" s="80">
        <f t="shared" si="7"/>
        <v>8213.5278097083992</v>
      </c>
      <c r="H82" s="65"/>
    </row>
    <row r="83" spans="1:8" x14ac:dyDescent="0.25">
      <c r="A83" s="23">
        <f t="shared" si="8"/>
        <v>2085</v>
      </c>
      <c r="B83" s="4">
        <f>IF('NPV Summary'!$O$5= "Treated",F83, IF('NPV Summary'!$O$5 = "Untreated",G83,0))</f>
        <v>10829.909759273689</v>
      </c>
      <c r="C83" s="2"/>
      <c r="D83" s="23">
        <f t="shared" si="9"/>
        <v>2085</v>
      </c>
      <c r="E83" s="11">
        <f>'NPV Summary'!$P$5</f>
        <v>3.5999999999999997E-2</v>
      </c>
      <c r="F83" s="4">
        <f t="shared" si="6"/>
        <v>10829.909759273689</v>
      </c>
      <c r="G83" s="24">
        <f t="shared" si="7"/>
        <v>8509.2148108579022</v>
      </c>
      <c r="H83" s="1"/>
    </row>
    <row r="84" spans="1:8" x14ac:dyDescent="0.25">
      <c r="A84" s="77">
        <f t="shared" si="8"/>
        <v>2086</v>
      </c>
      <c r="B84" s="79">
        <f>IF('NPV Summary'!$O$5= "Treated",F84, IF('NPV Summary'!$O$5 = "Untreated",G84,0))</f>
        <v>11219.786510607542</v>
      </c>
      <c r="C84" s="65"/>
      <c r="D84" s="77">
        <f t="shared" si="9"/>
        <v>2086</v>
      </c>
      <c r="E84" s="81">
        <f>'NPV Summary'!$P$5</f>
        <v>3.5999999999999997E-2</v>
      </c>
      <c r="F84" s="79">
        <f t="shared" si="6"/>
        <v>11219.786510607542</v>
      </c>
      <c r="G84" s="80">
        <f t="shared" si="7"/>
        <v>8815.5465440487878</v>
      </c>
      <c r="H84" s="65"/>
    </row>
    <row r="85" spans="1:8" x14ac:dyDescent="0.25">
      <c r="A85" s="23">
        <f t="shared" si="8"/>
        <v>2087</v>
      </c>
      <c r="B85" s="4">
        <f>IF('NPV Summary'!$O$5= "Treated",F85, IF('NPV Summary'!$O$5 = "Untreated",G85,0))</f>
        <v>11623.698824989415</v>
      </c>
      <c r="C85" s="2"/>
      <c r="D85" s="23">
        <f t="shared" si="9"/>
        <v>2087</v>
      </c>
      <c r="E85" s="11">
        <f>'NPV Summary'!$P$5</f>
        <v>3.5999999999999997E-2</v>
      </c>
      <c r="F85" s="4">
        <f t="shared" si="6"/>
        <v>11623.698824989415</v>
      </c>
      <c r="G85" s="24">
        <f t="shared" si="7"/>
        <v>9132.906219634544</v>
      </c>
      <c r="H85" s="1"/>
    </row>
    <row r="86" spans="1:8" x14ac:dyDescent="0.25">
      <c r="A86" s="77">
        <f t="shared" si="8"/>
        <v>2088</v>
      </c>
      <c r="B86" s="79">
        <f>IF('NPV Summary'!$O$5= "Treated",F86, IF('NPV Summary'!$O$5 = "Untreated",G86,0))</f>
        <v>12042.151982689034</v>
      </c>
      <c r="C86" s="67"/>
      <c r="D86" s="77">
        <f t="shared" si="9"/>
        <v>2088</v>
      </c>
      <c r="E86" s="81">
        <f>'NPV Summary'!$P$5</f>
        <v>3.5999999999999997E-2</v>
      </c>
      <c r="F86" s="79">
        <f t="shared" si="6"/>
        <v>12042.151982689034</v>
      </c>
      <c r="G86" s="80">
        <f t="shared" si="7"/>
        <v>9461.6908435413879</v>
      </c>
      <c r="H86" s="65"/>
    </row>
    <row r="87" spans="1:8" x14ac:dyDescent="0.25">
      <c r="A87" s="23">
        <f t="shared" si="8"/>
        <v>2089</v>
      </c>
      <c r="B87" s="4">
        <f>IF('NPV Summary'!$O$5= "Treated",F87, IF('NPV Summary'!$O$5 = "Untreated",G87,0))</f>
        <v>12475.669454065841</v>
      </c>
      <c r="C87" s="2"/>
      <c r="D87" s="23">
        <f t="shared" si="9"/>
        <v>2089</v>
      </c>
      <c r="E87" s="11">
        <f>'NPV Summary'!$P$5</f>
        <v>3.5999999999999997E-2</v>
      </c>
      <c r="F87" s="4">
        <f t="shared" si="6"/>
        <v>12475.669454065841</v>
      </c>
      <c r="G87" s="24">
        <f t="shared" si="7"/>
        <v>9802.311713908879</v>
      </c>
      <c r="H87" s="1"/>
    </row>
    <row r="88" spans="1:8" x14ac:dyDescent="0.25">
      <c r="A88" s="77">
        <f t="shared" si="8"/>
        <v>2090</v>
      </c>
      <c r="B88" s="79">
        <f>IF('NPV Summary'!$O$5= "Treated",F88, IF('NPV Summary'!$O$5 = "Untreated",G88,0))</f>
        <v>12924.793554412212</v>
      </c>
      <c r="C88" s="67"/>
      <c r="D88" s="77">
        <f t="shared" si="9"/>
        <v>2090</v>
      </c>
      <c r="E88" s="81">
        <f>'NPV Summary'!$P$5</f>
        <v>3.5999999999999997E-2</v>
      </c>
      <c r="F88" s="79">
        <f t="shared" si="6"/>
        <v>12924.793554412212</v>
      </c>
      <c r="G88" s="80">
        <f t="shared" si="7"/>
        <v>10155.194935609599</v>
      </c>
      <c r="H88" s="65"/>
    </row>
    <row r="89" spans="1:8" x14ac:dyDescent="0.25">
      <c r="A89" s="23">
        <f t="shared" si="8"/>
        <v>2091</v>
      </c>
      <c r="B89" s="4">
        <f>IF('NPV Summary'!$O$5= "Treated",F89, IF('NPV Summary'!$O$5 = "Untreated",G89,0))</f>
        <v>13390.086122371053</v>
      </c>
      <c r="C89" s="2"/>
      <c r="D89" s="23">
        <f t="shared" si="9"/>
        <v>2091</v>
      </c>
      <c r="E89" s="11">
        <f>'NPV Summary'!$P$5</f>
        <v>3.5999999999999997E-2</v>
      </c>
      <c r="F89" s="4">
        <f t="shared" ref="F89:F120" si="10">F88*(1+E89)</f>
        <v>13390.086122371053</v>
      </c>
      <c r="G89" s="24">
        <f t="shared" ref="G89:G120" si="11">G88*(1+E89)</f>
        <v>10520.781953291546</v>
      </c>
      <c r="H89" s="1"/>
    </row>
    <row r="90" spans="1:8" x14ac:dyDescent="0.25">
      <c r="A90" s="77">
        <f t="shared" si="8"/>
        <v>2092</v>
      </c>
      <c r="B90" s="79">
        <f>IF('NPV Summary'!$O$5= "Treated",F90, IF('NPV Summary'!$O$5 = "Untreated",G90,0))</f>
        <v>13872.129222776412</v>
      </c>
      <c r="C90" s="67"/>
      <c r="D90" s="77">
        <f t="shared" si="9"/>
        <v>2092</v>
      </c>
      <c r="E90" s="81">
        <f>'NPV Summary'!$P$5</f>
        <v>3.5999999999999997E-2</v>
      </c>
      <c r="F90" s="79">
        <f t="shared" si="10"/>
        <v>13872.129222776412</v>
      </c>
      <c r="G90" s="80">
        <f t="shared" si="11"/>
        <v>10899.530103610041</v>
      </c>
      <c r="H90" s="65"/>
    </row>
    <row r="91" spans="1:8" x14ac:dyDescent="0.25">
      <c r="A91" s="23">
        <f t="shared" si="8"/>
        <v>2093</v>
      </c>
      <c r="B91" s="4">
        <f>IF('NPV Summary'!$O$5= "Treated",F91, IF('NPV Summary'!$O$5 = "Untreated",G91,0))</f>
        <v>14371.525874796363</v>
      </c>
      <c r="C91" s="2"/>
      <c r="D91" s="23">
        <f t="shared" si="9"/>
        <v>2093</v>
      </c>
      <c r="E91" s="11">
        <f>'NPV Summary'!$P$5</f>
        <v>3.5999999999999997E-2</v>
      </c>
      <c r="F91" s="4">
        <f t="shared" si="10"/>
        <v>14371.525874796363</v>
      </c>
      <c r="G91" s="24">
        <f t="shared" si="11"/>
        <v>11291.913187340002</v>
      </c>
      <c r="H91" s="1"/>
    </row>
    <row r="92" spans="1:8" x14ac:dyDescent="0.25">
      <c r="A92" s="77">
        <f t="shared" si="8"/>
        <v>2094</v>
      </c>
      <c r="B92" s="79">
        <f>IF('NPV Summary'!$O$5= "Treated",F92, IF('NPV Summary'!$O$5 = "Untreated",G92,0))</f>
        <v>14888.900806289033</v>
      </c>
      <c r="C92" s="67"/>
      <c r="D92" s="77">
        <f t="shared" si="9"/>
        <v>2094</v>
      </c>
      <c r="E92" s="81">
        <f>'NPV Summary'!$P$5</f>
        <v>3.5999999999999997E-2</v>
      </c>
      <c r="F92" s="79">
        <f t="shared" si="10"/>
        <v>14888.900806289033</v>
      </c>
      <c r="G92" s="80">
        <f t="shared" si="11"/>
        <v>11698.422062084242</v>
      </c>
      <c r="H92" s="65"/>
    </row>
    <row r="93" spans="1:8" x14ac:dyDescent="0.25">
      <c r="A93" s="23">
        <f t="shared" si="8"/>
        <v>2095</v>
      </c>
      <c r="B93" s="4">
        <f>IF('NPV Summary'!$O$5= "Treated",F93, IF('NPV Summary'!$O$5 = "Untreated",G93,0))</f>
        <v>15424.901235315439</v>
      </c>
      <c r="C93" s="2"/>
      <c r="D93" s="23">
        <f t="shared" si="9"/>
        <v>2095</v>
      </c>
      <c r="E93" s="11">
        <f>'NPV Summary'!$P$5</f>
        <v>3.5999999999999997E-2</v>
      </c>
      <c r="F93" s="4">
        <f t="shared" si="10"/>
        <v>15424.901235315439</v>
      </c>
      <c r="G93" s="24">
        <f t="shared" si="11"/>
        <v>12119.565256319276</v>
      </c>
      <c r="H93" s="1"/>
    </row>
    <row r="94" spans="1:8" x14ac:dyDescent="0.25">
      <c r="A94" s="77">
        <f t="shared" si="8"/>
        <v>2096</v>
      </c>
      <c r="B94" s="79">
        <f>IF('NPV Summary'!$O$5= "Treated",F94, IF('NPV Summary'!$O$5 = "Untreated",G94,0))</f>
        <v>15980.197679786796</v>
      </c>
      <c r="C94" s="67"/>
      <c r="D94" s="77">
        <f t="shared" si="9"/>
        <v>2096</v>
      </c>
      <c r="E94" s="81">
        <f>'NPV Summary'!$P$5</f>
        <v>3.5999999999999997E-2</v>
      </c>
      <c r="F94" s="79">
        <f t="shared" si="10"/>
        <v>15980.197679786796</v>
      </c>
      <c r="G94" s="80">
        <f t="shared" si="11"/>
        <v>12555.86960554677</v>
      </c>
      <c r="H94" s="65"/>
    </row>
    <row r="95" spans="1:8" x14ac:dyDescent="0.25">
      <c r="A95" s="23">
        <f t="shared" si="8"/>
        <v>2097</v>
      </c>
      <c r="B95" s="4">
        <f>IF('NPV Summary'!$O$5= "Treated",F95, IF('NPV Summary'!$O$5 = "Untreated",G95,0))</f>
        <v>16555.484796259119</v>
      </c>
      <c r="C95" s="2"/>
      <c r="D95" s="23">
        <f t="shared" si="9"/>
        <v>2097</v>
      </c>
      <c r="E95" s="11">
        <f>'NPV Summary'!$P$5</f>
        <v>3.5999999999999997E-2</v>
      </c>
      <c r="F95" s="4">
        <f t="shared" si="10"/>
        <v>16555.484796259119</v>
      </c>
      <c r="G95" s="24">
        <f t="shared" si="11"/>
        <v>13007.880911346454</v>
      </c>
      <c r="H95" s="1"/>
    </row>
    <row r="96" spans="1:8" x14ac:dyDescent="0.25">
      <c r="A96" s="77">
        <f t="shared" si="8"/>
        <v>2098</v>
      </c>
      <c r="B96" s="79">
        <f>IF('NPV Summary'!$O$5= "Treated",F96, IF('NPV Summary'!$O$5 = "Untreated",G96,0))</f>
        <v>17151.482248924447</v>
      </c>
      <c r="C96" s="67"/>
      <c r="D96" s="77">
        <f t="shared" si="9"/>
        <v>2098</v>
      </c>
      <c r="E96" s="81">
        <f>'NPV Summary'!$P$5</f>
        <v>3.5999999999999997E-2</v>
      </c>
      <c r="F96" s="79">
        <f t="shared" si="10"/>
        <v>17151.482248924447</v>
      </c>
      <c r="G96" s="80">
        <f t="shared" si="11"/>
        <v>13476.164624154926</v>
      </c>
      <c r="H96" s="65"/>
    </row>
    <row r="97" spans="1:8" x14ac:dyDescent="0.25">
      <c r="A97" s="23">
        <f t="shared" si="8"/>
        <v>2099</v>
      </c>
      <c r="B97" s="4">
        <f>IF('NPV Summary'!$O$5= "Treated",F97, IF('NPV Summary'!$O$5 = "Untreated",G97,0))</f>
        <v>17768.935609885728</v>
      </c>
      <c r="C97" s="2"/>
      <c r="D97" s="23">
        <f t="shared" si="9"/>
        <v>2099</v>
      </c>
      <c r="E97" s="11">
        <f>'NPV Summary'!$P$5</f>
        <v>3.5999999999999997E-2</v>
      </c>
      <c r="F97" s="4">
        <f t="shared" si="10"/>
        <v>17768.935609885728</v>
      </c>
      <c r="G97" s="24">
        <f t="shared" si="11"/>
        <v>13961.306550624504</v>
      </c>
      <c r="H97" s="1"/>
    </row>
    <row r="98" spans="1:8" x14ac:dyDescent="0.25">
      <c r="A98" s="86">
        <f t="shared" si="8"/>
        <v>2100</v>
      </c>
      <c r="B98" s="88">
        <f>IF('NPV Summary'!$O$5= "Treated",F98, IF('NPV Summary'!$O$5 = "Untreated",G98,0))</f>
        <v>18408.617291841616</v>
      </c>
      <c r="C98" s="67"/>
      <c r="D98" s="87">
        <f t="shared" si="9"/>
        <v>2100</v>
      </c>
      <c r="E98" s="81">
        <f>'NPV Summary'!$P$5</f>
        <v>3.5999999999999997E-2</v>
      </c>
      <c r="F98" s="88">
        <f t="shared" si="10"/>
        <v>18408.617291841616</v>
      </c>
      <c r="G98" s="89">
        <f t="shared" si="11"/>
        <v>14463.913586446986</v>
      </c>
      <c r="H98" s="65"/>
    </row>
    <row r="99" spans="1:8" x14ac:dyDescent="0.25">
      <c r="A99" s="32">
        <f t="shared" si="8"/>
        <v>2101</v>
      </c>
      <c r="B99" s="4">
        <f>IF('NPV Summary'!$O$5= "Treated",F99, IF('NPV Summary'!$O$5 = "Untreated",G99,0))</f>
        <v>19071.327514347915</v>
      </c>
      <c r="C99" s="36"/>
      <c r="D99" s="32">
        <f t="shared" si="9"/>
        <v>2101</v>
      </c>
      <c r="E99" s="11">
        <f>'NPV Summary'!$P$5</f>
        <v>3.5999999999999997E-2</v>
      </c>
      <c r="F99" s="4">
        <f t="shared" si="10"/>
        <v>19071.327514347915</v>
      </c>
      <c r="G99" s="24">
        <f t="shared" si="11"/>
        <v>14984.614475559078</v>
      </c>
      <c r="H99" s="1"/>
    </row>
    <row r="100" spans="1:8" x14ac:dyDescent="0.25">
      <c r="A100" s="90">
        <f t="shared" si="8"/>
        <v>2102</v>
      </c>
      <c r="B100" s="79">
        <f>IF('NPV Summary'!$O$5= "Treated",F100, IF('NPV Summary'!$O$5 = "Untreated",G100,0))</f>
        <v>19757.89530486444</v>
      </c>
      <c r="C100" s="91"/>
      <c r="D100" s="90">
        <f t="shared" si="9"/>
        <v>2102</v>
      </c>
      <c r="E100" s="81">
        <f>'NPV Summary'!$P$5</f>
        <v>3.5999999999999997E-2</v>
      </c>
      <c r="F100" s="79">
        <f t="shared" si="10"/>
        <v>19757.89530486444</v>
      </c>
      <c r="G100" s="80">
        <f t="shared" si="11"/>
        <v>15524.060596679205</v>
      </c>
      <c r="H100" s="65"/>
    </row>
    <row r="101" spans="1:8" x14ac:dyDescent="0.25">
      <c r="A101" s="32">
        <f t="shared" si="8"/>
        <v>2103</v>
      </c>
      <c r="B101" s="4">
        <f>IF('NPV Summary'!$O$5= "Treated",F101, IF('NPV Summary'!$O$5 = "Untreated",G101,0))</f>
        <v>20469.179535839561</v>
      </c>
      <c r="C101" s="36"/>
      <c r="D101" s="32">
        <f t="shared" si="9"/>
        <v>2103</v>
      </c>
      <c r="E101" s="11">
        <f>'NPV Summary'!$P$5</f>
        <v>3.5999999999999997E-2</v>
      </c>
      <c r="F101" s="4">
        <f t="shared" si="10"/>
        <v>20469.179535839561</v>
      </c>
      <c r="G101" s="24">
        <f t="shared" si="11"/>
        <v>16082.926778159657</v>
      </c>
      <c r="H101" s="1"/>
    </row>
    <row r="102" spans="1:8" x14ac:dyDescent="0.25">
      <c r="A102" s="90">
        <f t="shared" ref="A102:A133" si="12">A101+1</f>
        <v>2104</v>
      </c>
      <c r="B102" s="79">
        <f>IF('NPV Summary'!$O$5= "Treated",F102, IF('NPV Summary'!$O$5 = "Untreated",G102,0))</f>
        <v>21206.069999129784</v>
      </c>
      <c r="C102" s="91"/>
      <c r="D102" s="90">
        <f t="shared" ref="D102:D133" si="13">D101+1</f>
        <v>2104</v>
      </c>
      <c r="E102" s="81">
        <f>'NPV Summary'!$P$5</f>
        <v>3.5999999999999997E-2</v>
      </c>
      <c r="F102" s="79">
        <f t="shared" si="10"/>
        <v>21206.069999129784</v>
      </c>
      <c r="G102" s="80">
        <f t="shared" si="11"/>
        <v>16661.912142173405</v>
      </c>
      <c r="H102" s="65"/>
    </row>
    <row r="103" spans="1:8" x14ac:dyDescent="0.25">
      <c r="A103" s="32">
        <f t="shared" si="12"/>
        <v>2105</v>
      </c>
      <c r="B103" s="4">
        <f>IF('NPV Summary'!$O$5= "Treated",F103, IF('NPV Summary'!$O$5 = "Untreated",G103,0))</f>
        <v>21969.488519098457</v>
      </c>
      <c r="C103" s="36"/>
      <c r="D103" s="32">
        <f t="shared" si="13"/>
        <v>2105</v>
      </c>
      <c r="E103" s="11">
        <f>'NPV Summary'!$P$5</f>
        <v>3.5999999999999997E-2</v>
      </c>
      <c r="F103" s="4">
        <f t="shared" si="10"/>
        <v>21969.488519098457</v>
      </c>
      <c r="G103" s="24">
        <f t="shared" si="11"/>
        <v>17261.740979291648</v>
      </c>
      <c r="H103" s="1"/>
    </row>
    <row r="104" spans="1:8" x14ac:dyDescent="0.25">
      <c r="A104" s="90">
        <f t="shared" si="12"/>
        <v>2106</v>
      </c>
      <c r="B104" s="79">
        <f>IF('NPV Summary'!$O$5= "Treated",F104, IF('NPV Summary'!$O$5 = "Untreated",G104,0))</f>
        <v>22760.390105786002</v>
      </c>
      <c r="C104" s="91"/>
      <c r="D104" s="90">
        <f t="shared" si="13"/>
        <v>2106</v>
      </c>
      <c r="E104" s="81">
        <f>'NPV Summary'!$P$5</f>
        <v>3.5999999999999997E-2</v>
      </c>
      <c r="F104" s="79">
        <f t="shared" si="10"/>
        <v>22760.390105786002</v>
      </c>
      <c r="G104" s="80">
        <f t="shared" si="11"/>
        <v>17883.163654546148</v>
      </c>
      <c r="H104" s="65"/>
    </row>
    <row r="105" spans="1:8" x14ac:dyDescent="0.25">
      <c r="A105" s="32">
        <f t="shared" si="12"/>
        <v>2107</v>
      </c>
      <c r="B105" s="4">
        <f>IF('NPV Summary'!$O$5= "Treated",F105, IF('NPV Summary'!$O$5 = "Untreated",G105,0))</f>
        <v>23579.764149594299</v>
      </c>
      <c r="C105" s="36"/>
      <c r="D105" s="32">
        <f t="shared" si="13"/>
        <v>2107</v>
      </c>
      <c r="E105" s="11">
        <f>'NPV Summary'!$P$5</f>
        <v>3.5999999999999997E-2</v>
      </c>
      <c r="F105" s="4">
        <f t="shared" si="10"/>
        <v>23579.764149594299</v>
      </c>
      <c r="G105" s="24">
        <f t="shared" si="11"/>
        <v>18526.95754610981</v>
      </c>
      <c r="H105" s="1"/>
    </row>
    <row r="106" spans="1:8" x14ac:dyDescent="0.25">
      <c r="A106" s="90">
        <f t="shared" si="12"/>
        <v>2108</v>
      </c>
      <c r="B106" s="79">
        <f>IF('NPV Summary'!$O$5= "Treated",F106, IF('NPV Summary'!$O$5 = "Untreated",G106,0))</f>
        <v>24428.635658979696</v>
      </c>
      <c r="C106" s="91"/>
      <c r="D106" s="90">
        <f t="shared" si="13"/>
        <v>2108</v>
      </c>
      <c r="E106" s="81">
        <f>'NPV Summary'!$P$5</f>
        <v>3.5999999999999997E-2</v>
      </c>
      <c r="F106" s="79">
        <f t="shared" si="10"/>
        <v>24428.635658979696</v>
      </c>
      <c r="G106" s="80">
        <f t="shared" si="11"/>
        <v>19193.928017769766</v>
      </c>
      <c r="H106" s="65"/>
    </row>
    <row r="107" spans="1:8" x14ac:dyDescent="0.25">
      <c r="A107" s="32">
        <f t="shared" si="12"/>
        <v>2109</v>
      </c>
      <c r="B107" s="4">
        <f>IF('NPV Summary'!$O$5= "Treated",F107, IF('NPV Summary'!$O$5 = "Untreated",G107,0))</f>
        <v>25308.066542702967</v>
      </c>
      <c r="C107" s="36"/>
      <c r="D107" s="32">
        <f t="shared" si="13"/>
        <v>2109</v>
      </c>
      <c r="E107" s="11">
        <f>'NPV Summary'!$P$5</f>
        <v>3.5999999999999997E-2</v>
      </c>
      <c r="F107" s="4">
        <f t="shared" si="10"/>
        <v>25308.066542702967</v>
      </c>
      <c r="G107" s="24">
        <f t="shared" si="11"/>
        <v>19884.909426409478</v>
      </c>
      <c r="H107" s="1"/>
    </row>
    <row r="108" spans="1:8" x14ac:dyDescent="0.25">
      <c r="A108" s="90">
        <f t="shared" si="12"/>
        <v>2110</v>
      </c>
      <c r="B108" s="79">
        <f>IF('NPV Summary'!$O$5= "Treated",F108, IF('NPV Summary'!$O$5 = "Untreated",G108,0))</f>
        <v>26219.156938240274</v>
      </c>
      <c r="C108" s="91"/>
      <c r="D108" s="90">
        <f t="shared" si="13"/>
        <v>2110</v>
      </c>
      <c r="E108" s="81">
        <f>'NPV Summary'!$P$5</f>
        <v>3.5999999999999997E-2</v>
      </c>
      <c r="F108" s="79">
        <f t="shared" si="10"/>
        <v>26219.156938240274</v>
      </c>
      <c r="G108" s="80">
        <f t="shared" si="11"/>
        <v>20600.766165760218</v>
      </c>
      <c r="H108" s="65"/>
    </row>
    <row r="109" spans="1:8" x14ac:dyDescent="0.25">
      <c r="A109" s="32">
        <f t="shared" si="12"/>
        <v>2111</v>
      </c>
      <c r="B109" s="4">
        <f>IF('NPV Summary'!$O$5= "Treated",F109, IF('NPV Summary'!$O$5 = "Untreated",G109,0))</f>
        <v>27163.046588016925</v>
      </c>
      <c r="C109" s="36"/>
      <c r="D109" s="32">
        <f t="shared" si="13"/>
        <v>2111</v>
      </c>
      <c r="E109" s="11">
        <f>'NPV Summary'!$P$5</f>
        <v>3.5999999999999997E-2</v>
      </c>
      <c r="F109" s="4">
        <f t="shared" si="10"/>
        <v>27163.046588016925</v>
      </c>
      <c r="G109" s="24">
        <f t="shared" si="11"/>
        <v>21342.393747727587</v>
      </c>
      <c r="H109" s="1"/>
    </row>
    <row r="110" spans="1:8" x14ac:dyDescent="0.25">
      <c r="A110" s="90">
        <f t="shared" si="12"/>
        <v>2112</v>
      </c>
      <c r="B110" s="79">
        <f>IF('NPV Summary'!$O$5= "Treated",F110, IF('NPV Summary'!$O$5 = "Untreated",G110,0))</f>
        <v>28140.916265185537</v>
      </c>
      <c r="C110" s="91"/>
      <c r="D110" s="90">
        <f t="shared" si="13"/>
        <v>2112</v>
      </c>
      <c r="E110" s="81">
        <f>'NPV Summary'!$P$5</f>
        <v>3.5999999999999997E-2</v>
      </c>
      <c r="F110" s="79">
        <f t="shared" si="10"/>
        <v>28140.916265185537</v>
      </c>
      <c r="G110" s="80">
        <f t="shared" si="11"/>
        <v>22110.719922645781</v>
      </c>
      <c r="H110" s="65"/>
    </row>
    <row r="111" spans="1:8" x14ac:dyDescent="0.25">
      <c r="A111" s="33">
        <f t="shared" si="12"/>
        <v>2113</v>
      </c>
      <c r="B111" s="4">
        <f>IF('NPV Summary'!$O$5= "Treated",F111, IF('NPV Summary'!$O$5 = "Untreated",G111,0))</f>
        <v>29153.989250732218</v>
      </c>
      <c r="C111" s="36"/>
      <c r="D111" s="32">
        <f t="shared" si="13"/>
        <v>2113</v>
      </c>
      <c r="E111" s="11">
        <f>'NPV Summary'!$P$5</f>
        <v>3.5999999999999997E-2</v>
      </c>
      <c r="F111" s="4">
        <f t="shared" si="10"/>
        <v>29153.989250732218</v>
      </c>
      <c r="G111" s="24">
        <f t="shared" si="11"/>
        <v>22906.705839861032</v>
      </c>
      <c r="H111" s="1"/>
    </row>
    <row r="112" spans="1:8" x14ac:dyDescent="0.25">
      <c r="A112" s="90">
        <f t="shared" si="12"/>
        <v>2114</v>
      </c>
      <c r="B112" s="79">
        <f>IF('NPV Summary'!$O$5= "Treated",F112, IF('NPV Summary'!$O$5 = "Untreated",G112,0))</f>
        <v>30203.532863758581</v>
      </c>
      <c r="C112" s="92"/>
      <c r="D112" s="90">
        <f t="shared" si="13"/>
        <v>2114</v>
      </c>
      <c r="E112" s="81">
        <f>'NPV Summary'!$P$5</f>
        <v>3.5999999999999997E-2</v>
      </c>
      <c r="F112" s="79">
        <f t="shared" si="10"/>
        <v>30203.532863758581</v>
      </c>
      <c r="G112" s="80">
        <f t="shared" si="11"/>
        <v>23731.347250096031</v>
      </c>
      <c r="H112" s="65"/>
    </row>
    <row r="113" spans="1:8" x14ac:dyDescent="0.25">
      <c r="A113" s="32">
        <f t="shared" si="12"/>
        <v>2115</v>
      </c>
      <c r="B113" s="4">
        <f>IF('NPV Summary'!$O$5= "Treated",F113, IF('NPV Summary'!$O$5 = "Untreated",G113,0))</f>
        <v>31290.86004685389</v>
      </c>
      <c r="C113" s="36"/>
      <c r="D113" s="32">
        <f t="shared" si="13"/>
        <v>2115</v>
      </c>
      <c r="E113" s="11">
        <f>'NPV Summary'!$P$5</f>
        <v>3.5999999999999997E-2</v>
      </c>
      <c r="F113" s="4">
        <f t="shared" si="10"/>
        <v>31290.86004685389</v>
      </c>
      <c r="G113" s="24">
        <f t="shared" si="11"/>
        <v>24585.67575109949</v>
      </c>
      <c r="H113" s="1"/>
    </row>
    <row r="114" spans="1:8" x14ac:dyDescent="0.25">
      <c r="A114" s="90">
        <f t="shared" si="12"/>
        <v>2116</v>
      </c>
      <c r="B114" s="79">
        <f>IF('NPV Summary'!$O$5= "Treated",F114, IF('NPV Summary'!$O$5 = "Untreated",G114,0))</f>
        <v>32417.33100854063</v>
      </c>
      <c r="C114" s="91"/>
      <c r="D114" s="90">
        <f t="shared" si="13"/>
        <v>2116</v>
      </c>
      <c r="E114" s="81">
        <f>'NPV Summary'!$P$5</f>
        <v>3.5999999999999997E-2</v>
      </c>
      <c r="F114" s="79">
        <f t="shared" si="10"/>
        <v>32417.33100854063</v>
      </c>
      <c r="G114" s="80">
        <f t="shared" si="11"/>
        <v>25470.760078139072</v>
      </c>
      <c r="H114" s="65"/>
    </row>
    <row r="115" spans="1:8" x14ac:dyDescent="0.25">
      <c r="A115" s="32">
        <f t="shared" si="12"/>
        <v>2117</v>
      </c>
      <c r="B115" s="4">
        <f>IF('NPV Summary'!$O$5= "Treated",F115, IF('NPV Summary'!$O$5 = "Untreated",G115,0))</f>
        <v>33584.354924848092</v>
      </c>
      <c r="C115" s="36"/>
      <c r="D115" s="32">
        <f t="shared" si="13"/>
        <v>2117</v>
      </c>
      <c r="E115" s="11">
        <f>'NPV Summary'!$P$5</f>
        <v>3.5999999999999997E-2</v>
      </c>
      <c r="F115" s="4">
        <f t="shared" si="10"/>
        <v>33584.354924848092</v>
      </c>
      <c r="G115" s="24">
        <f t="shared" si="11"/>
        <v>26387.707440952079</v>
      </c>
      <c r="H115" s="1"/>
    </row>
    <row r="116" spans="1:8" x14ac:dyDescent="0.25">
      <c r="A116" s="90">
        <f t="shared" si="12"/>
        <v>2118</v>
      </c>
      <c r="B116" s="79">
        <f>IF('NPV Summary'!$O$5= "Treated",F116, IF('NPV Summary'!$O$5 = "Untreated",G116,0))</f>
        <v>34793.391702142624</v>
      </c>
      <c r="C116" s="91"/>
      <c r="D116" s="90">
        <f t="shared" si="13"/>
        <v>2118</v>
      </c>
      <c r="E116" s="81">
        <f>'NPV Summary'!$P$5</f>
        <v>3.5999999999999997E-2</v>
      </c>
      <c r="F116" s="79">
        <f t="shared" si="10"/>
        <v>34793.391702142624</v>
      </c>
      <c r="G116" s="80">
        <f t="shared" si="11"/>
        <v>27337.664908826355</v>
      </c>
      <c r="H116" s="65"/>
    </row>
    <row r="117" spans="1:8" x14ac:dyDescent="0.25">
      <c r="A117" s="32">
        <f t="shared" si="12"/>
        <v>2119</v>
      </c>
      <c r="B117" s="4">
        <f>IF('NPV Summary'!$O$5= "Treated",F117, IF('NPV Summary'!$O$5 = "Untreated",G117,0))</f>
        <v>36045.953803419761</v>
      </c>
      <c r="C117" s="36"/>
      <c r="D117" s="32">
        <f t="shared" si="13"/>
        <v>2119</v>
      </c>
      <c r="E117" s="11">
        <f>'NPV Summary'!$P$5</f>
        <v>3.5999999999999997E-2</v>
      </c>
      <c r="F117" s="4">
        <f t="shared" si="10"/>
        <v>36045.953803419761</v>
      </c>
      <c r="G117" s="24">
        <f t="shared" si="11"/>
        <v>28321.820845544105</v>
      </c>
      <c r="H117" s="1"/>
    </row>
    <row r="118" spans="1:8" x14ac:dyDescent="0.25">
      <c r="A118" s="87">
        <f t="shared" si="12"/>
        <v>2120</v>
      </c>
      <c r="B118" s="88">
        <f>IF('NPV Summary'!$O$5= "Treated",F118, IF('NPV Summary'!$O$5 = "Untreated",G118,0))</f>
        <v>37343.608140342876</v>
      </c>
      <c r="C118" s="91"/>
      <c r="D118" s="87">
        <f t="shared" si="13"/>
        <v>2120</v>
      </c>
      <c r="E118" s="81">
        <f>'NPV Summary'!$P$5</f>
        <v>3.5999999999999997E-2</v>
      </c>
      <c r="F118" s="88">
        <f t="shared" si="10"/>
        <v>37343.608140342876</v>
      </c>
      <c r="G118" s="89">
        <f t="shared" si="11"/>
        <v>29341.406395983693</v>
      </c>
      <c r="H118" s="65"/>
    </row>
    <row r="119" spans="1:8" x14ac:dyDescent="0.25">
      <c r="A119" s="32">
        <f t="shared" si="12"/>
        <v>2121</v>
      </c>
      <c r="B119" s="34">
        <f>IF('NPV Summary'!$O$5= "Treated",F119, IF('NPV Summary'!$O$5 = "Untreated",G119,0))</f>
        <v>38687.978033395222</v>
      </c>
      <c r="C119" s="2"/>
      <c r="D119" s="31">
        <f t="shared" si="13"/>
        <v>2121</v>
      </c>
      <c r="E119" s="11">
        <f>'NPV Summary'!$P$5</f>
        <v>3.5999999999999997E-2</v>
      </c>
      <c r="F119" s="34">
        <f t="shared" si="10"/>
        <v>38687.978033395222</v>
      </c>
      <c r="G119" s="35">
        <f t="shared" si="11"/>
        <v>30397.697026239108</v>
      </c>
      <c r="H119" s="1"/>
    </row>
    <row r="120" spans="1:8" x14ac:dyDescent="0.25">
      <c r="A120" s="90">
        <f t="shared" si="12"/>
        <v>2122</v>
      </c>
      <c r="B120" s="88">
        <f>IF('NPV Summary'!$O$5= "Treated",F120, IF('NPV Summary'!$O$5 = "Untreated",G120,0))</f>
        <v>40080.745242597448</v>
      </c>
      <c r="C120" s="67"/>
      <c r="D120" s="87">
        <f t="shared" si="13"/>
        <v>2122</v>
      </c>
      <c r="E120" s="81">
        <f>'NPV Summary'!$P$5</f>
        <v>3.5999999999999997E-2</v>
      </c>
      <c r="F120" s="88">
        <f t="shared" si="10"/>
        <v>40080.745242597448</v>
      </c>
      <c r="G120" s="89">
        <f t="shared" si="11"/>
        <v>31492.014119183717</v>
      </c>
      <c r="H120" s="65"/>
    </row>
    <row r="121" spans="1:8" x14ac:dyDescent="0.25">
      <c r="A121" s="32">
        <f t="shared" si="12"/>
        <v>2123</v>
      </c>
      <c r="B121" s="34">
        <f>IF('NPV Summary'!$O$5= "Treated",F121, IF('NPV Summary'!$O$5 = "Untreated",G121,0))</f>
        <v>41523.652071330958</v>
      </c>
      <c r="C121" s="2"/>
      <c r="D121" s="31">
        <f t="shared" si="13"/>
        <v>2123</v>
      </c>
      <c r="E121" s="11">
        <f>'NPV Summary'!$P$5</f>
        <v>3.5999999999999997E-2</v>
      </c>
      <c r="F121" s="34">
        <f t="shared" ref="F121:F152" si="14">F120*(1+E121)</f>
        <v>41523.652071330958</v>
      </c>
      <c r="G121" s="35">
        <f t="shared" ref="G121:G152" si="15">G120*(1+E121)</f>
        <v>32625.726627474331</v>
      </c>
      <c r="H121" s="1"/>
    </row>
    <row r="122" spans="1:8" x14ac:dyDescent="0.25">
      <c r="A122" s="86">
        <f t="shared" si="12"/>
        <v>2124</v>
      </c>
      <c r="B122" s="88">
        <f>IF('NPV Summary'!$O$5= "Treated",F122, IF('NPV Summary'!$O$5 = "Untreated",G122,0))</f>
        <v>43018.503545898871</v>
      </c>
      <c r="C122" s="67"/>
      <c r="D122" s="87">
        <f t="shared" si="13"/>
        <v>2124</v>
      </c>
      <c r="E122" s="81">
        <f>'NPV Summary'!$P$5</f>
        <v>3.5999999999999997E-2</v>
      </c>
      <c r="F122" s="88">
        <f t="shared" si="14"/>
        <v>43018.503545898871</v>
      </c>
      <c r="G122" s="89">
        <f t="shared" si="15"/>
        <v>33800.252786063407</v>
      </c>
      <c r="H122" s="65"/>
    </row>
    <row r="123" spans="1:8" x14ac:dyDescent="0.25">
      <c r="A123" s="32">
        <f t="shared" si="12"/>
        <v>2125</v>
      </c>
      <c r="B123" s="34">
        <f>IF('NPV Summary'!$O$5= "Treated",F123, IF('NPV Summary'!$O$5 = "Untreated",G123,0))</f>
        <v>44567.169673551231</v>
      </c>
      <c r="C123" s="2"/>
      <c r="D123" s="31">
        <f t="shared" si="13"/>
        <v>2125</v>
      </c>
      <c r="E123" s="11">
        <f>'NPV Summary'!$P$5</f>
        <v>3.5999999999999997E-2</v>
      </c>
      <c r="F123" s="34">
        <f t="shared" si="14"/>
        <v>44567.169673551231</v>
      </c>
      <c r="G123" s="35">
        <f t="shared" si="15"/>
        <v>35017.061886361691</v>
      </c>
      <c r="H123" s="1"/>
    </row>
    <row r="124" spans="1:8" x14ac:dyDescent="0.25">
      <c r="A124" s="90">
        <f t="shared" si="12"/>
        <v>2126</v>
      </c>
      <c r="B124" s="88">
        <f>IF('NPV Summary'!$O$5= "Treated",F124, IF('NPV Summary'!$O$5 = "Untreated",G124,0))</f>
        <v>46171.587781799077</v>
      </c>
      <c r="C124" s="67"/>
      <c r="D124" s="87">
        <f t="shared" si="13"/>
        <v>2126</v>
      </c>
      <c r="E124" s="81">
        <f>'NPV Summary'!$P$5</f>
        <v>3.5999999999999997E-2</v>
      </c>
      <c r="F124" s="88">
        <f t="shared" si="14"/>
        <v>46171.587781799077</v>
      </c>
      <c r="G124" s="89">
        <f t="shared" si="15"/>
        <v>36277.676114270711</v>
      </c>
      <c r="H124" s="65"/>
    </row>
    <row r="125" spans="1:8" x14ac:dyDescent="0.25">
      <c r="A125" s="32">
        <f t="shared" si="12"/>
        <v>2127</v>
      </c>
      <c r="B125" s="34">
        <f>IF('NPV Summary'!$O$5= "Treated",F125, IF('NPV Summary'!$O$5 = "Untreated",G125,0))</f>
        <v>47833.764941943846</v>
      </c>
      <c r="C125" s="2"/>
      <c r="D125" s="31">
        <f t="shared" si="13"/>
        <v>2127</v>
      </c>
      <c r="E125" s="11">
        <f>'NPV Summary'!$P$5</f>
        <v>3.5999999999999997E-2</v>
      </c>
      <c r="F125" s="34">
        <f t="shared" si="14"/>
        <v>47833.764941943846</v>
      </c>
      <c r="G125" s="35">
        <f t="shared" si="15"/>
        <v>37583.672454384461</v>
      </c>
      <c r="H125" s="1"/>
    </row>
    <row r="126" spans="1:8" x14ac:dyDescent="0.25">
      <c r="A126" s="86">
        <f t="shared" si="12"/>
        <v>2128</v>
      </c>
      <c r="B126" s="88">
        <f>IF('NPV Summary'!$O$5= "Treated",F126, IF('NPV Summary'!$O$5 = "Untreated",G126,0))</f>
        <v>49555.780479853827</v>
      </c>
      <c r="C126" s="67"/>
      <c r="D126" s="87">
        <f t="shared" si="13"/>
        <v>2128</v>
      </c>
      <c r="E126" s="81">
        <f>'NPV Summary'!$P$5</f>
        <v>3.5999999999999997E-2</v>
      </c>
      <c r="F126" s="88">
        <f t="shared" si="14"/>
        <v>49555.780479853827</v>
      </c>
      <c r="G126" s="89">
        <f t="shared" si="15"/>
        <v>38936.6846627423</v>
      </c>
      <c r="H126" s="65"/>
    </row>
    <row r="127" spans="1:8" x14ac:dyDescent="0.25">
      <c r="A127" s="32">
        <f t="shared" si="12"/>
        <v>2129</v>
      </c>
      <c r="B127" s="34">
        <f>IF('NPV Summary'!$O$5= "Treated",F127, IF('NPV Summary'!$O$5 = "Untreated",G127,0))</f>
        <v>51339.788577128566</v>
      </c>
      <c r="C127" s="2"/>
      <c r="D127" s="31">
        <f t="shared" si="13"/>
        <v>2129</v>
      </c>
      <c r="E127" s="11">
        <f>'NPV Summary'!$P$5</f>
        <v>3.5999999999999997E-2</v>
      </c>
      <c r="F127" s="34">
        <f t="shared" si="14"/>
        <v>51339.788577128566</v>
      </c>
      <c r="G127" s="35">
        <f t="shared" si="15"/>
        <v>40338.405310601025</v>
      </c>
      <c r="H127" s="1"/>
    </row>
    <row r="128" spans="1:8" x14ac:dyDescent="0.25">
      <c r="A128" s="90">
        <f t="shared" si="12"/>
        <v>2130</v>
      </c>
      <c r="B128" s="88">
        <f>IF('NPV Summary'!$O$5= "Treated",F128, IF('NPV Summary'!$O$5 = "Untreated",G128,0))</f>
        <v>53188.020965905198</v>
      </c>
      <c r="C128" s="67"/>
      <c r="D128" s="87">
        <f t="shared" si="13"/>
        <v>2130</v>
      </c>
      <c r="E128" s="81">
        <f>'NPV Summary'!$P$5</f>
        <v>3.5999999999999997E-2</v>
      </c>
      <c r="F128" s="88">
        <f t="shared" si="14"/>
        <v>53188.020965905198</v>
      </c>
      <c r="G128" s="89">
        <f t="shared" si="15"/>
        <v>41790.587901782666</v>
      </c>
      <c r="H128" s="65"/>
    </row>
    <row r="129" spans="1:8" x14ac:dyDescent="0.25">
      <c r="A129" s="32">
        <f t="shared" si="12"/>
        <v>2131</v>
      </c>
      <c r="B129" s="34">
        <f>IF('NPV Summary'!$O$5= "Treated",F129, IF('NPV Summary'!$O$5 = "Untreated",G129,0))</f>
        <v>55102.789720677785</v>
      </c>
      <c r="C129" s="2"/>
      <c r="D129" s="31">
        <f t="shared" si="13"/>
        <v>2131</v>
      </c>
      <c r="E129" s="11">
        <f>'NPV Summary'!$P$5</f>
        <v>3.5999999999999997E-2</v>
      </c>
      <c r="F129" s="34">
        <f t="shared" si="14"/>
        <v>55102.789720677785</v>
      </c>
      <c r="G129" s="35">
        <f t="shared" si="15"/>
        <v>43295.049066246844</v>
      </c>
      <c r="H129" s="1"/>
    </row>
    <row r="130" spans="1:8" x14ac:dyDescent="0.25">
      <c r="A130" s="86">
        <f t="shared" si="12"/>
        <v>2132</v>
      </c>
      <c r="B130" s="88">
        <f>IF('NPV Summary'!$O$5= "Treated",F130, IF('NPV Summary'!$O$5 = "Untreated",G130,0))</f>
        <v>57086.490150622187</v>
      </c>
      <c r="C130" s="67"/>
      <c r="D130" s="87">
        <f t="shared" si="13"/>
        <v>2132</v>
      </c>
      <c r="E130" s="81">
        <f>'NPV Summary'!$P$5</f>
        <v>3.5999999999999997E-2</v>
      </c>
      <c r="F130" s="88">
        <f t="shared" si="14"/>
        <v>57086.490150622187</v>
      </c>
      <c r="G130" s="89">
        <f t="shared" si="15"/>
        <v>44853.670832631731</v>
      </c>
      <c r="H130" s="65"/>
    </row>
    <row r="131" spans="1:8" x14ac:dyDescent="0.25">
      <c r="A131" s="32">
        <f t="shared" si="12"/>
        <v>2133</v>
      </c>
      <c r="B131" s="34">
        <f>IF('NPV Summary'!$O$5= "Treated",F131, IF('NPV Summary'!$O$5 = "Untreated",G131,0))</f>
        <v>59141.60379604459</v>
      </c>
      <c r="C131" s="2"/>
      <c r="D131" s="31">
        <f t="shared" si="13"/>
        <v>2133</v>
      </c>
      <c r="E131" s="11">
        <f>'NPV Summary'!$P$5</f>
        <v>3.5999999999999997E-2</v>
      </c>
      <c r="F131" s="34">
        <f t="shared" si="14"/>
        <v>59141.60379604459</v>
      </c>
      <c r="G131" s="35">
        <f t="shared" si="15"/>
        <v>46468.402982606473</v>
      </c>
      <c r="H131" s="1"/>
    </row>
    <row r="132" spans="1:8" x14ac:dyDescent="0.25">
      <c r="A132" s="90">
        <f t="shared" si="12"/>
        <v>2134</v>
      </c>
      <c r="B132" s="88">
        <f>IF('NPV Summary'!$O$5= "Treated",F132, IF('NPV Summary'!$O$5 = "Untreated",G132,0))</f>
        <v>61270.701532702195</v>
      </c>
      <c r="C132" s="67"/>
      <c r="D132" s="87">
        <f t="shared" si="13"/>
        <v>2134</v>
      </c>
      <c r="E132" s="81">
        <f>'NPV Summary'!$P$5</f>
        <v>3.5999999999999997E-2</v>
      </c>
      <c r="F132" s="88">
        <f t="shared" si="14"/>
        <v>61270.701532702195</v>
      </c>
      <c r="G132" s="89">
        <f t="shared" si="15"/>
        <v>48141.265489980309</v>
      </c>
      <c r="H132" s="65"/>
    </row>
    <row r="133" spans="1:8" x14ac:dyDescent="0.25">
      <c r="A133" s="32">
        <f t="shared" si="12"/>
        <v>2135</v>
      </c>
      <c r="B133" s="34">
        <f>IF('NPV Summary'!$O$5= "Treated",F133, IF('NPV Summary'!$O$5 = "Untreated",G133,0))</f>
        <v>63476.446787879475</v>
      </c>
      <c r="C133" s="2"/>
      <c r="D133" s="31">
        <f t="shared" si="13"/>
        <v>2135</v>
      </c>
      <c r="E133" s="11">
        <f>'NPV Summary'!$P$5</f>
        <v>3.5999999999999997E-2</v>
      </c>
      <c r="F133" s="34">
        <f t="shared" si="14"/>
        <v>63476.446787879475</v>
      </c>
      <c r="G133" s="35">
        <f t="shared" si="15"/>
        <v>49874.351047619602</v>
      </c>
      <c r="H133" s="1"/>
    </row>
    <row r="134" spans="1:8" x14ac:dyDescent="0.25">
      <c r="A134" s="90">
        <f t="shared" ref="A134:A168" si="16">A133+1</f>
        <v>2136</v>
      </c>
      <c r="B134" s="88">
        <f>IF('NPV Summary'!$O$5= "Treated",F134, IF('NPV Summary'!$O$5 = "Untreated",G134,0))</f>
        <v>65761.598872243136</v>
      </c>
      <c r="C134" s="67"/>
      <c r="D134" s="87">
        <f t="shared" ref="D134:D168" si="17">D133+1</f>
        <v>2136</v>
      </c>
      <c r="E134" s="81">
        <f>'NPV Summary'!$P$5</f>
        <v>3.5999999999999997E-2</v>
      </c>
      <c r="F134" s="88">
        <f t="shared" si="14"/>
        <v>65761.598872243136</v>
      </c>
      <c r="G134" s="89">
        <f t="shared" si="15"/>
        <v>51669.827685333912</v>
      </c>
      <c r="H134" s="65"/>
    </row>
    <row r="135" spans="1:8" x14ac:dyDescent="0.25">
      <c r="A135" s="33">
        <f t="shared" si="16"/>
        <v>2137</v>
      </c>
      <c r="B135" s="34">
        <f>IF('NPV Summary'!$O$5= "Treated",F135, IF('NPV Summary'!$O$5 = "Untreated",G135,0))</f>
        <v>68129.01643164389</v>
      </c>
      <c r="C135" s="2"/>
      <c r="D135" s="31">
        <f t="shared" si="17"/>
        <v>2137</v>
      </c>
      <c r="E135" s="11">
        <f>'NPV Summary'!$P$5</f>
        <v>3.5999999999999997E-2</v>
      </c>
      <c r="F135" s="34">
        <f t="shared" si="14"/>
        <v>68129.01643164389</v>
      </c>
      <c r="G135" s="35">
        <f t="shared" si="15"/>
        <v>53529.941482005932</v>
      </c>
      <c r="H135" s="1"/>
    </row>
    <row r="136" spans="1:8" x14ac:dyDescent="0.25">
      <c r="A136" s="90">
        <f t="shared" si="16"/>
        <v>2138</v>
      </c>
      <c r="B136" s="88">
        <f>IF('NPV Summary'!$O$5= "Treated",F136, IF('NPV Summary'!$O$5 = "Untreated",G136,0))</f>
        <v>70581.661023183071</v>
      </c>
      <c r="C136" s="67"/>
      <c r="D136" s="87">
        <f t="shared" si="17"/>
        <v>2138</v>
      </c>
      <c r="E136" s="81">
        <f>'NPV Summary'!$P$5</f>
        <v>3.5999999999999997E-2</v>
      </c>
      <c r="F136" s="88">
        <f t="shared" si="14"/>
        <v>70581.661023183071</v>
      </c>
      <c r="G136" s="89">
        <f t="shared" si="15"/>
        <v>55457.019375358148</v>
      </c>
      <c r="H136" s="65"/>
    </row>
    <row r="137" spans="1:8" x14ac:dyDescent="0.25">
      <c r="A137" s="32">
        <f t="shared" si="16"/>
        <v>2139</v>
      </c>
      <c r="B137" s="34">
        <f>IF('NPV Summary'!$O$5= "Treated",F137, IF('NPV Summary'!$O$5 = "Untreated",G137,0))</f>
        <v>73122.600820017658</v>
      </c>
      <c r="C137" s="36"/>
      <c r="D137" s="33">
        <f t="shared" si="17"/>
        <v>2139</v>
      </c>
      <c r="E137" s="11">
        <f>'NPV Summary'!$P$5</f>
        <v>3.5999999999999997E-2</v>
      </c>
      <c r="F137" s="34">
        <f t="shared" si="14"/>
        <v>73122.600820017658</v>
      </c>
      <c r="G137" s="35">
        <f t="shared" si="15"/>
        <v>57453.472072871045</v>
      </c>
      <c r="H137" s="1"/>
    </row>
    <row r="138" spans="1:8" x14ac:dyDescent="0.25">
      <c r="A138" s="90">
        <f t="shared" si="16"/>
        <v>2140</v>
      </c>
      <c r="B138" s="79">
        <f>IF('NPV Summary'!$O$5= "Treated",F138, IF('NPV Summary'!$O$5 = "Untreated",G138,0))</f>
        <v>75755.014449538299</v>
      </c>
      <c r="C138" s="91"/>
      <c r="D138" s="90">
        <f t="shared" si="17"/>
        <v>2140</v>
      </c>
      <c r="E138" s="81">
        <f>'NPV Summary'!$P$5</f>
        <v>3.5999999999999997E-2</v>
      </c>
      <c r="F138" s="79">
        <f t="shared" si="14"/>
        <v>75755.014449538299</v>
      </c>
      <c r="G138" s="80">
        <f t="shared" si="15"/>
        <v>59521.797067494408</v>
      </c>
      <c r="H138" s="65"/>
    </row>
    <row r="139" spans="1:8" x14ac:dyDescent="0.25">
      <c r="A139" s="32">
        <f t="shared" si="16"/>
        <v>2141</v>
      </c>
      <c r="B139" s="4">
        <f>IF('NPV Summary'!$O$5= "Treated",F139, IF('NPV Summary'!$O$5 = "Untreated",G139,0))</f>
        <v>78482.194969721677</v>
      </c>
      <c r="C139" s="36"/>
      <c r="D139" s="32">
        <f t="shared" si="17"/>
        <v>2141</v>
      </c>
      <c r="E139" s="11">
        <f>'NPV Summary'!$P$5</f>
        <v>3.5999999999999997E-2</v>
      </c>
      <c r="F139" s="4">
        <f t="shared" si="14"/>
        <v>78482.194969721677</v>
      </c>
      <c r="G139" s="24">
        <f t="shared" si="15"/>
        <v>61664.581761924208</v>
      </c>
      <c r="H139" s="1"/>
    </row>
    <row r="140" spans="1:8" x14ac:dyDescent="0.25">
      <c r="A140" s="90">
        <f t="shared" si="16"/>
        <v>2142</v>
      </c>
      <c r="B140" s="79">
        <f>IF('NPV Summary'!$O$5= "Treated",F140, IF('NPV Summary'!$O$5 = "Untreated",G140,0))</f>
        <v>81307.553988631655</v>
      </c>
      <c r="C140" s="92"/>
      <c r="D140" s="90">
        <f t="shared" si="17"/>
        <v>2142</v>
      </c>
      <c r="E140" s="81">
        <f>'NPV Summary'!$P$5</f>
        <v>3.5999999999999997E-2</v>
      </c>
      <c r="F140" s="79">
        <f t="shared" si="14"/>
        <v>81307.553988631655</v>
      </c>
      <c r="G140" s="80">
        <f t="shared" si="15"/>
        <v>63884.50670535348</v>
      </c>
      <c r="H140" s="65"/>
    </row>
    <row r="141" spans="1:8" x14ac:dyDescent="0.25">
      <c r="A141" s="32">
        <f t="shared" si="16"/>
        <v>2143</v>
      </c>
      <c r="B141" s="4">
        <f>IF('NPV Summary'!$O$5= "Treated",F141, IF('NPV Summary'!$O$5 = "Untreated",G141,0))</f>
        <v>84234.625932222392</v>
      </c>
      <c r="C141" s="119"/>
      <c r="D141" s="32">
        <f t="shared" si="17"/>
        <v>2143</v>
      </c>
      <c r="E141" s="11">
        <f>'NPV Summary'!$P$5</f>
        <v>3.5999999999999997E-2</v>
      </c>
      <c r="F141" s="4">
        <f t="shared" si="14"/>
        <v>84234.625932222392</v>
      </c>
      <c r="G141" s="24">
        <f t="shared" si="15"/>
        <v>66184.348946746206</v>
      </c>
      <c r="H141" s="1"/>
    </row>
    <row r="142" spans="1:8" x14ac:dyDescent="0.25">
      <c r="A142" s="90">
        <f t="shared" si="16"/>
        <v>2144</v>
      </c>
      <c r="B142" s="79">
        <f>IF('NPV Summary'!$O$5= "Treated",F142, IF('NPV Summary'!$O$5 = "Untreated",G142,0))</f>
        <v>87267.072465782403</v>
      </c>
      <c r="C142" s="92"/>
      <c r="D142" s="90">
        <f t="shared" si="17"/>
        <v>2144</v>
      </c>
      <c r="E142" s="81">
        <f>'NPV Summary'!$P$5</f>
        <v>3.5999999999999997E-2</v>
      </c>
      <c r="F142" s="79">
        <f t="shared" si="14"/>
        <v>87267.072465782403</v>
      </c>
      <c r="G142" s="80">
        <f t="shared" si="15"/>
        <v>68566.985508829064</v>
      </c>
      <c r="H142" s="65"/>
    </row>
    <row r="143" spans="1:8" x14ac:dyDescent="0.25">
      <c r="A143" s="32">
        <f t="shared" si="16"/>
        <v>2145</v>
      </c>
      <c r="B143" s="4">
        <f>IF('NPV Summary'!$O$5= "Treated",F143, IF('NPV Summary'!$O$5 = "Untreated",G143,0))</f>
        <v>90408.687074550573</v>
      </c>
      <c r="C143" s="119"/>
      <c r="D143" s="32">
        <f t="shared" si="17"/>
        <v>2145</v>
      </c>
      <c r="E143" s="11">
        <f>'NPV Summary'!$P$5</f>
        <v>3.5999999999999997E-2</v>
      </c>
      <c r="F143" s="4">
        <f t="shared" si="14"/>
        <v>90408.687074550573</v>
      </c>
      <c r="G143" s="24">
        <f t="shared" si="15"/>
        <v>71035.396987146916</v>
      </c>
      <c r="H143" s="1"/>
    </row>
    <row r="144" spans="1:8" x14ac:dyDescent="0.25">
      <c r="A144" s="32">
        <f t="shared" si="16"/>
        <v>2146</v>
      </c>
      <c r="B144" s="4">
        <f>IF('NPV Summary'!$O$5= "Treated",F144, IF('NPV Summary'!$O$5 = "Untreated",G144,0))</f>
        <v>93663.399809234397</v>
      </c>
      <c r="C144" s="119"/>
      <c r="D144" s="32">
        <f t="shared" si="17"/>
        <v>2146</v>
      </c>
      <c r="E144" s="11">
        <f>'NPV Summary'!$P$5</f>
        <v>3.5999999999999997E-2</v>
      </c>
      <c r="F144" s="4">
        <f t="shared" si="14"/>
        <v>93663.399809234397</v>
      </c>
      <c r="G144" s="24">
        <f t="shared" si="15"/>
        <v>73592.671278684211</v>
      </c>
      <c r="H144" s="1"/>
    </row>
    <row r="145" spans="1:8" x14ac:dyDescent="0.25">
      <c r="A145" s="32">
        <f t="shared" si="16"/>
        <v>2147</v>
      </c>
      <c r="B145" s="4">
        <f>IF('NPV Summary'!$O$5= "Treated",F145, IF('NPV Summary'!$O$5 = "Untreated",G145,0))</f>
        <v>97035.282202366841</v>
      </c>
      <c r="C145" s="119"/>
      <c r="D145" s="32">
        <f t="shared" si="17"/>
        <v>2147</v>
      </c>
      <c r="E145" s="11">
        <f>'NPV Summary'!$P$5</f>
        <v>3.5999999999999997E-2</v>
      </c>
      <c r="F145" s="4">
        <f t="shared" si="14"/>
        <v>97035.282202366841</v>
      </c>
      <c r="G145" s="24">
        <f t="shared" si="15"/>
        <v>76242.007444716844</v>
      </c>
      <c r="H145" s="1"/>
    </row>
    <row r="146" spans="1:8" x14ac:dyDescent="0.25">
      <c r="A146" s="32">
        <f t="shared" si="16"/>
        <v>2148</v>
      </c>
      <c r="B146" s="4">
        <f>IF('NPV Summary'!$O$5= "Treated",F146, IF('NPV Summary'!$O$5 = "Untreated",G146,0))</f>
        <v>100528.55236165205</v>
      </c>
      <c r="C146" s="119"/>
      <c r="D146" s="32">
        <f t="shared" si="17"/>
        <v>2148</v>
      </c>
      <c r="E146" s="11">
        <f>'NPV Summary'!$P$5</f>
        <v>3.5999999999999997E-2</v>
      </c>
      <c r="F146" s="4">
        <f t="shared" si="14"/>
        <v>100528.55236165205</v>
      </c>
      <c r="G146" s="24">
        <f t="shared" si="15"/>
        <v>78986.719712726655</v>
      </c>
      <c r="H146" s="1"/>
    </row>
    <row r="147" spans="1:8" x14ac:dyDescent="0.25">
      <c r="A147" s="32">
        <f t="shared" si="16"/>
        <v>2149</v>
      </c>
      <c r="B147" s="4">
        <f>IF('NPV Summary'!$O$5= "Treated",F147, IF('NPV Summary'!$O$5 = "Untreated",G147,0))</f>
        <v>104147.58024667152</v>
      </c>
      <c r="C147" s="119"/>
      <c r="D147" s="32">
        <f t="shared" si="17"/>
        <v>2149</v>
      </c>
      <c r="E147" s="11">
        <f>'NPV Summary'!$P$5</f>
        <v>3.5999999999999997E-2</v>
      </c>
      <c r="F147" s="4">
        <f t="shared" si="14"/>
        <v>104147.58024667152</v>
      </c>
      <c r="G147" s="24">
        <f t="shared" si="15"/>
        <v>81830.241622384812</v>
      </c>
      <c r="H147" s="1"/>
    </row>
    <row r="148" spans="1:8" x14ac:dyDescent="0.25">
      <c r="A148" s="31">
        <f t="shared" si="16"/>
        <v>2150</v>
      </c>
      <c r="B148" s="34">
        <f>IF('NPV Summary'!$O$5= "Treated",F148, IF('NPV Summary'!$O$5 = "Untreated",G148,0))</f>
        <v>107896.8931355517</v>
      </c>
      <c r="C148" s="119"/>
      <c r="D148" s="31">
        <f t="shared" si="17"/>
        <v>2150</v>
      </c>
      <c r="E148" s="11">
        <f>'NPV Summary'!$P$5</f>
        <v>3.5999999999999997E-2</v>
      </c>
      <c r="F148" s="34">
        <f t="shared" si="14"/>
        <v>107896.8931355517</v>
      </c>
      <c r="G148" s="35">
        <f t="shared" si="15"/>
        <v>84776.130320790675</v>
      </c>
      <c r="H148" s="1"/>
    </row>
    <row r="149" spans="1:8" x14ac:dyDescent="0.25">
      <c r="A149" s="31">
        <f t="shared" si="16"/>
        <v>2151</v>
      </c>
      <c r="B149" s="34">
        <f>IF('NPV Summary'!$O$5= "Treated",F149, IF('NPV Summary'!$O$5 = "Untreated",G149,0))</f>
        <v>111781.18128843156</v>
      </c>
      <c r="C149" s="62"/>
      <c r="D149" s="31">
        <f t="shared" si="17"/>
        <v>2151</v>
      </c>
      <c r="E149" s="11">
        <f>'NPV Summary'!$P$5</f>
        <v>3.5999999999999997E-2</v>
      </c>
      <c r="F149" s="34">
        <f t="shared" si="14"/>
        <v>111781.18128843156</v>
      </c>
      <c r="G149" s="35">
        <f t="shared" si="15"/>
        <v>87828.071012339147</v>
      </c>
      <c r="H149" s="1"/>
    </row>
    <row r="150" spans="1:8" x14ac:dyDescent="0.25">
      <c r="A150" s="31">
        <f t="shared" si="16"/>
        <v>2152</v>
      </c>
      <c r="B150" s="34">
        <f>IF('NPV Summary'!$O$5= "Treated",F150, IF('NPV Summary'!$O$5 = "Untreated",G150,0))</f>
        <v>115805.3038148151</v>
      </c>
      <c r="C150" s="62"/>
      <c r="D150" s="31">
        <f t="shared" si="17"/>
        <v>2152</v>
      </c>
      <c r="E150" s="11">
        <f>'NPV Summary'!$P$5</f>
        <v>3.5999999999999997E-2</v>
      </c>
      <c r="F150" s="34">
        <f t="shared" si="14"/>
        <v>115805.3038148151</v>
      </c>
      <c r="G150" s="35">
        <f t="shared" si="15"/>
        <v>90989.881568783356</v>
      </c>
      <c r="H150" s="1"/>
    </row>
    <row r="151" spans="1:8" x14ac:dyDescent="0.25">
      <c r="A151" s="31">
        <f t="shared" si="16"/>
        <v>2153</v>
      </c>
      <c r="B151" s="34">
        <f>IF('NPV Summary'!$O$5= "Treated",F151, IF('NPV Summary'!$O$5 = "Untreated",G151,0))</f>
        <v>119974.29475214845</v>
      </c>
      <c r="C151" s="62"/>
      <c r="D151" s="31">
        <f t="shared" si="17"/>
        <v>2153</v>
      </c>
      <c r="E151" s="11">
        <f>'NPV Summary'!$P$5</f>
        <v>3.5999999999999997E-2</v>
      </c>
      <c r="F151" s="34">
        <f t="shared" si="14"/>
        <v>119974.29475214845</v>
      </c>
      <c r="G151" s="35">
        <f t="shared" si="15"/>
        <v>94265.517305259564</v>
      </c>
      <c r="H151" s="1"/>
    </row>
    <row r="152" spans="1:8" x14ac:dyDescent="0.25">
      <c r="A152" s="31">
        <f t="shared" si="16"/>
        <v>2154</v>
      </c>
      <c r="B152" s="34">
        <f>IF('NPV Summary'!$O$5= "Treated",F152, IF('NPV Summary'!$O$5 = "Untreated",G152,0))</f>
        <v>124293.36936322579</v>
      </c>
      <c r="C152" s="2"/>
      <c r="D152" s="31">
        <f t="shared" si="17"/>
        <v>2154</v>
      </c>
      <c r="E152" s="11">
        <f>'NPV Summary'!$P$5</f>
        <v>3.5999999999999997E-2</v>
      </c>
      <c r="F152" s="34">
        <f t="shared" si="14"/>
        <v>124293.36936322579</v>
      </c>
      <c r="G152" s="35">
        <f t="shared" si="15"/>
        <v>97659.075928248916</v>
      </c>
      <c r="H152" s="1"/>
    </row>
    <row r="153" spans="1:8" x14ac:dyDescent="0.25">
      <c r="A153" s="31">
        <f t="shared" si="16"/>
        <v>2155</v>
      </c>
      <c r="B153" s="34">
        <f>IF('NPV Summary'!$O$5= "Treated",F153, IF('NPV Summary'!$O$5 = "Untreated",G153,0))</f>
        <v>128767.93066030192</v>
      </c>
      <c r="C153" s="2"/>
      <c r="D153" s="31">
        <f t="shared" si="17"/>
        <v>2155</v>
      </c>
      <c r="E153" s="11">
        <f>'NPV Summary'!$P$5</f>
        <v>3.5999999999999997E-2</v>
      </c>
      <c r="F153" s="34">
        <f t="shared" ref="F153:F168" si="18">F152*(1+E153)</f>
        <v>128767.93066030192</v>
      </c>
      <c r="G153" s="35">
        <f t="shared" ref="G153:G168" si="19">G152*(1+E153)</f>
        <v>101174.80266166588</v>
      </c>
      <c r="H153" s="1"/>
    </row>
    <row r="154" spans="1:8" x14ac:dyDescent="0.25">
      <c r="A154" s="31">
        <f t="shared" si="16"/>
        <v>2156</v>
      </c>
      <c r="B154" s="34">
        <f>IF('NPV Summary'!$O$5= "Treated",F154, IF('NPV Summary'!$O$5 = "Untreated",G154,0))</f>
        <v>133403.57616407279</v>
      </c>
      <c r="C154" s="2"/>
      <c r="D154" s="31">
        <f t="shared" si="17"/>
        <v>2156</v>
      </c>
      <c r="E154" s="11">
        <f>'NPV Summary'!$P$5</f>
        <v>3.5999999999999997E-2</v>
      </c>
      <c r="F154" s="34">
        <f t="shared" si="18"/>
        <v>133403.57616407279</v>
      </c>
      <c r="G154" s="35">
        <f t="shared" si="19"/>
        <v>104817.09555748585</v>
      </c>
      <c r="H154" s="1"/>
    </row>
    <row r="155" spans="1:8" x14ac:dyDescent="0.25">
      <c r="A155" s="31">
        <f t="shared" si="16"/>
        <v>2157</v>
      </c>
      <c r="B155" s="34">
        <f>IF('NPV Summary'!$O$5= "Treated",F155, IF('NPV Summary'!$O$5 = "Untreated",G155,0))</f>
        <v>138206.10490597942</v>
      </c>
      <c r="C155" s="2"/>
      <c r="D155" s="31">
        <f t="shared" si="17"/>
        <v>2157</v>
      </c>
      <c r="E155" s="11">
        <f>'NPV Summary'!$P$5</f>
        <v>3.5999999999999997E-2</v>
      </c>
      <c r="F155" s="34">
        <f t="shared" si="18"/>
        <v>138206.10490597942</v>
      </c>
      <c r="G155" s="35">
        <f t="shared" si="19"/>
        <v>108590.51099755535</v>
      </c>
      <c r="H155" s="1"/>
    </row>
    <row r="156" spans="1:8" x14ac:dyDescent="0.25">
      <c r="A156" s="31">
        <f t="shared" si="16"/>
        <v>2158</v>
      </c>
      <c r="B156" s="34">
        <f>IF('NPV Summary'!$O$5= "Treated",F156, IF('NPV Summary'!$O$5 = "Untreated",G156,0))</f>
        <v>143181.52468259467</v>
      </c>
      <c r="C156" s="2"/>
      <c r="D156" s="31">
        <f t="shared" si="17"/>
        <v>2158</v>
      </c>
      <c r="E156" s="11">
        <f>'NPV Summary'!$P$5</f>
        <v>3.5999999999999997E-2</v>
      </c>
      <c r="F156" s="34">
        <f t="shared" si="18"/>
        <v>143181.52468259467</v>
      </c>
      <c r="G156" s="35">
        <f t="shared" si="19"/>
        <v>112499.76939346734</v>
      </c>
      <c r="H156" s="1"/>
    </row>
    <row r="157" spans="1:8" x14ac:dyDescent="0.25">
      <c r="A157" s="31">
        <f t="shared" si="16"/>
        <v>2159</v>
      </c>
      <c r="B157" s="34">
        <f>IF('NPV Summary'!$O$5= "Treated",F157, IF('NPV Summary'!$O$5 = "Untreated",G157,0))</f>
        <v>148336.05957116807</v>
      </c>
      <c r="C157" s="62"/>
      <c r="D157" s="31">
        <f t="shared" si="17"/>
        <v>2159</v>
      </c>
      <c r="E157" s="11">
        <f>'NPV Summary'!$P$5</f>
        <v>3.5999999999999997E-2</v>
      </c>
      <c r="F157" s="34">
        <f t="shared" si="18"/>
        <v>148336.05957116807</v>
      </c>
      <c r="G157" s="35">
        <f t="shared" si="19"/>
        <v>116549.76109163217</v>
      </c>
      <c r="H157" s="1"/>
    </row>
    <row r="158" spans="1:8" x14ac:dyDescent="0.25">
      <c r="A158" s="31">
        <f t="shared" si="16"/>
        <v>2160</v>
      </c>
      <c r="B158" s="34">
        <f>IF('NPV Summary'!$O$5= "Treated",F158, IF('NPV Summary'!$O$5 = "Untreated",G158,0))</f>
        <v>153676.15771573011</v>
      </c>
      <c r="C158" s="62"/>
      <c r="D158" s="31">
        <f t="shared" si="17"/>
        <v>2160</v>
      </c>
      <c r="E158" s="11">
        <f>'NPV Summary'!$P$5</f>
        <v>3.5999999999999997E-2</v>
      </c>
      <c r="F158" s="34">
        <f t="shared" si="18"/>
        <v>153676.15771573011</v>
      </c>
      <c r="G158" s="35">
        <f t="shared" si="19"/>
        <v>120745.55249093093</v>
      </c>
      <c r="H158" s="1"/>
    </row>
    <row r="159" spans="1:8" x14ac:dyDescent="0.25">
      <c r="A159" s="31">
        <f t="shared" si="16"/>
        <v>2161</v>
      </c>
      <c r="B159" s="34">
        <f>IF('NPV Summary'!$O$5= "Treated",F159, IF('NPV Summary'!$O$5 = "Untreated",G159,0))</f>
        <v>159208.4993934964</v>
      </c>
      <c r="C159" s="2"/>
      <c r="D159" s="31">
        <f t="shared" si="17"/>
        <v>2161</v>
      </c>
      <c r="E159" s="11">
        <f>'NPV Summary'!$P$5</f>
        <v>3.5999999999999997E-2</v>
      </c>
      <c r="F159" s="34">
        <f t="shared" si="18"/>
        <v>159208.4993934964</v>
      </c>
      <c r="G159" s="35">
        <f t="shared" si="19"/>
        <v>125092.39238060445</v>
      </c>
      <c r="H159" s="1"/>
    </row>
    <row r="160" spans="1:8" x14ac:dyDescent="0.25">
      <c r="A160" s="31">
        <f t="shared" si="16"/>
        <v>2162</v>
      </c>
      <c r="B160" s="34">
        <f>IF('NPV Summary'!$O$5= "Treated",F160, IF('NPV Summary'!$O$5 = "Untreated",G160,0))</f>
        <v>164940.00537166226</v>
      </c>
      <c r="C160" s="2"/>
      <c r="D160" s="31">
        <f t="shared" si="17"/>
        <v>2162</v>
      </c>
      <c r="E160" s="11">
        <f>'NPV Summary'!$P$5</f>
        <v>3.5999999999999997E-2</v>
      </c>
      <c r="F160" s="34">
        <f t="shared" si="18"/>
        <v>164940.00537166226</v>
      </c>
      <c r="G160" s="35">
        <f t="shared" si="19"/>
        <v>129595.71850630621</v>
      </c>
      <c r="H160" s="1"/>
    </row>
    <row r="161" spans="1:8" x14ac:dyDescent="0.25">
      <c r="A161" s="31">
        <f t="shared" si="16"/>
        <v>2163</v>
      </c>
      <c r="B161" s="34">
        <f>IF('NPV Summary'!$O$5= "Treated",F161, IF('NPV Summary'!$O$5 = "Untreated",G161,0))</f>
        <v>170877.84556504211</v>
      </c>
      <c r="C161" s="2"/>
      <c r="D161" s="31">
        <f t="shared" si="17"/>
        <v>2163</v>
      </c>
      <c r="E161" s="11">
        <f>'NPV Summary'!$P$5</f>
        <v>3.5999999999999997E-2</v>
      </c>
      <c r="F161" s="34">
        <f t="shared" si="18"/>
        <v>170877.84556504211</v>
      </c>
      <c r="G161" s="35">
        <f t="shared" si="19"/>
        <v>134261.16437253324</v>
      </c>
      <c r="H161" s="1"/>
    </row>
    <row r="162" spans="1:8" x14ac:dyDescent="0.25">
      <c r="A162" s="31">
        <f t="shared" si="16"/>
        <v>2164</v>
      </c>
      <c r="B162" s="34">
        <f>IF('NPV Summary'!$O$5= "Treated",F162, IF('NPV Summary'!$O$5 = "Untreated",G162,0))</f>
        <v>177029.44800538363</v>
      </c>
      <c r="C162" s="2"/>
      <c r="D162" s="31">
        <f t="shared" si="17"/>
        <v>2164</v>
      </c>
      <c r="E162" s="11">
        <f>'NPV Summary'!$P$5</f>
        <v>3.5999999999999997E-2</v>
      </c>
      <c r="F162" s="34">
        <f t="shared" si="18"/>
        <v>177029.44800538363</v>
      </c>
      <c r="G162" s="35">
        <f t="shared" si="19"/>
        <v>139094.56628994443</v>
      </c>
      <c r="H162" s="1"/>
    </row>
    <row r="163" spans="1:8" x14ac:dyDescent="0.25">
      <c r="A163" s="31">
        <f t="shared" si="16"/>
        <v>2165</v>
      </c>
      <c r="B163" s="34">
        <f>IF('NPV Summary'!$O$5= "Treated",F163, IF('NPV Summary'!$O$5 = "Untreated",G163,0))</f>
        <v>183402.50813357744</v>
      </c>
      <c r="C163" s="2"/>
      <c r="D163" s="31">
        <f t="shared" si="17"/>
        <v>2165</v>
      </c>
      <c r="E163" s="11">
        <f>'NPV Summary'!$P$5</f>
        <v>3.5999999999999997E-2</v>
      </c>
      <c r="F163" s="34">
        <f t="shared" si="18"/>
        <v>183402.50813357744</v>
      </c>
      <c r="G163" s="35">
        <f t="shared" si="19"/>
        <v>144101.97067638242</v>
      </c>
      <c r="H163" s="1"/>
    </row>
    <row r="164" spans="1:8" x14ac:dyDescent="0.25">
      <c r="A164" s="31">
        <f t="shared" si="16"/>
        <v>2166</v>
      </c>
      <c r="B164" s="34">
        <f>IF('NPV Summary'!$O$5= "Treated",F164, IF('NPV Summary'!$O$5 = "Untreated",G164,0))</f>
        <v>190004.99842638624</v>
      </c>
      <c r="C164" s="2"/>
      <c r="D164" s="31">
        <f t="shared" si="17"/>
        <v>2166</v>
      </c>
      <c r="E164" s="11">
        <f>'NPV Summary'!$P$5</f>
        <v>3.5999999999999997E-2</v>
      </c>
      <c r="F164" s="34">
        <f t="shared" si="18"/>
        <v>190004.99842638624</v>
      </c>
      <c r="G164" s="35">
        <f t="shared" si="19"/>
        <v>149289.6416207322</v>
      </c>
      <c r="H164" s="1"/>
    </row>
    <row r="165" spans="1:8" x14ac:dyDescent="0.25">
      <c r="A165" s="31">
        <f t="shared" si="16"/>
        <v>2167</v>
      </c>
      <c r="B165" s="34">
        <f>IF('NPV Summary'!$O$5= "Treated",F165, IF('NPV Summary'!$O$5 = "Untreated",G165,0))</f>
        <v>196845.17836973615</v>
      </c>
      <c r="C165" s="2"/>
      <c r="D165" s="31">
        <f t="shared" si="17"/>
        <v>2167</v>
      </c>
      <c r="E165" s="11">
        <f>'NPV Summary'!$P$5</f>
        <v>3.5999999999999997E-2</v>
      </c>
      <c r="F165" s="34">
        <f t="shared" si="18"/>
        <v>196845.17836973615</v>
      </c>
      <c r="G165" s="35">
        <f t="shared" si="19"/>
        <v>154664.06871907855</v>
      </c>
      <c r="H165" s="1"/>
    </row>
    <row r="166" spans="1:8" x14ac:dyDescent="0.25">
      <c r="A166" s="31">
        <f t="shared" si="16"/>
        <v>2168</v>
      </c>
      <c r="B166" s="34">
        <f>IF('NPV Summary'!$O$5= "Treated",F166, IF('NPV Summary'!$O$5 = "Untreated",G166,0))</f>
        <v>203931.60479104667</v>
      </c>
      <c r="C166" s="2"/>
      <c r="D166" s="31">
        <f t="shared" si="17"/>
        <v>2168</v>
      </c>
      <c r="E166" s="11">
        <f>'NPV Summary'!$P$5</f>
        <v>3.5999999999999997E-2</v>
      </c>
      <c r="F166" s="34">
        <f t="shared" si="18"/>
        <v>203931.60479104667</v>
      </c>
      <c r="G166" s="35">
        <f t="shared" si="19"/>
        <v>160231.97519296539</v>
      </c>
      <c r="H166" s="1"/>
    </row>
    <row r="167" spans="1:8" x14ac:dyDescent="0.25">
      <c r="A167" s="31">
        <f t="shared" si="16"/>
        <v>2169</v>
      </c>
      <c r="B167" s="34">
        <f>IF('NPV Summary'!$O$5= "Treated",F167, IF('NPV Summary'!$O$5 = "Untreated",G167,0))</f>
        <v>211273.14256352436</v>
      </c>
      <c r="C167" s="2"/>
      <c r="D167" s="31">
        <f t="shared" si="17"/>
        <v>2169</v>
      </c>
      <c r="E167" s="11">
        <f>'NPV Summary'!$P$5</f>
        <v>3.5999999999999997E-2</v>
      </c>
      <c r="F167" s="34">
        <f t="shared" si="18"/>
        <v>211273.14256352436</v>
      </c>
      <c r="G167" s="35">
        <f t="shared" si="19"/>
        <v>166000.32629991215</v>
      </c>
      <c r="H167" s="1"/>
    </row>
    <row r="168" spans="1:8" ht="15.75" thickBot="1" x14ac:dyDescent="0.3">
      <c r="A168" s="54">
        <f t="shared" si="16"/>
        <v>2170</v>
      </c>
      <c r="B168" s="55">
        <f>IF('NPV Summary'!$O$5= "Treated",F168, IF('NPV Summary'!$O$5 = "Untreated",G168,0))</f>
        <v>218878.97569581124</v>
      </c>
      <c r="C168" s="2"/>
      <c r="D168" s="54">
        <f t="shared" si="17"/>
        <v>2170</v>
      </c>
      <c r="E168" s="26">
        <f>'NPV Summary'!$P$5</f>
        <v>3.5999999999999997E-2</v>
      </c>
      <c r="F168" s="55">
        <f t="shared" si="18"/>
        <v>218878.97569581124</v>
      </c>
      <c r="G168" s="56">
        <f t="shared" si="19"/>
        <v>171976.33804670899</v>
      </c>
      <c r="H168" s="1"/>
    </row>
    <row r="169" spans="1:8" x14ac:dyDescent="0.25">
      <c r="B169" s="2"/>
      <c r="C169" s="2"/>
      <c r="H169" s="1"/>
    </row>
    <row r="170" spans="1:8" x14ac:dyDescent="0.25">
      <c r="B170" s="2"/>
      <c r="C170" s="2"/>
      <c r="H170" s="1"/>
    </row>
    <row r="171" spans="1:8" x14ac:dyDescent="0.25">
      <c r="B171" s="2"/>
      <c r="C171" s="2"/>
      <c r="H171" s="1"/>
    </row>
    <row r="172" spans="1:8" x14ac:dyDescent="0.25">
      <c r="C172" s="2"/>
      <c r="D172" s="2"/>
      <c r="H172" s="1"/>
    </row>
    <row r="173" spans="1:8" x14ac:dyDescent="0.25">
      <c r="C173" s="2"/>
      <c r="D173" s="2"/>
      <c r="H173" s="1"/>
    </row>
    <row r="174" spans="1:8" x14ac:dyDescent="0.25">
      <c r="C174" s="2"/>
      <c r="D174" s="2"/>
      <c r="H174" s="1"/>
    </row>
    <row r="175" spans="1:8" x14ac:dyDescent="0.25">
      <c r="C175" s="2"/>
      <c r="D175" s="2"/>
      <c r="H175" s="1"/>
    </row>
    <row r="176" spans="1:8" x14ac:dyDescent="0.25">
      <c r="C176" s="2"/>
      <c r="D176" s="2"/>
      <c r="H176" s="1"/>
    </row>
    <row r="177" spans="3:8" x14ac:dyDescent="0.25">
      <c r="C177" s="2"/>
      <c r="D177" s="2"/>
      <c r="H177" s="1"/>
    </row>
    <row r="178" spans="3:8" x14ac:dyDescent="0.25">
      <c r="C178" s="2"/>
      <c r="D178" s="2"/>
      <c r="H178" s="1"/>
    </row>
    <row r="179" spans="3:8" x14ac:dyDescent="0.25">
      <c r="C179" s="2"/>
      <c r="D179" s="2"/>
      <c r="H179" s="1"/>
    </row>
    <row r="180" spans="3:8" x14ac:dyDescent="0.25">
      <c r="C180" s="2"/>
      <c r="D180" s="2"/>
      <c r="H180" s="1"/>
    </row>
    <row r="181" spans="3:8" x14ac:dyDescent="0.25">
      <c r="C181" s="2"/>
      <c r="D181" s="2"/>
      <c r="H181" s="1"/>
    </row>
    <row r="182" spans="3:8" x14ac:dyDescent="0.25">
      <c r="C182" s="2"/>
      <c r="D182" s="2"/>
      <c r="H182" s="1"/>
    </row>
    <row r="183" spans="3:8" x14ac:dyDescent="0.25">
      <c r="C183" s="2"/>
      <c r="D183" s="2"/>
      <c r="H183" s="1"/>
    </row>
    <row r="184" spans="3:8" x14ac:dyDescent="0.25">
      <c r="C184" s="2"/>
      <c r="D184" s="2"/>
      <c r="H184" s="1"/>
    </row>
    <row r="185" spans="3:8" x14ac:dyDescent="0.25">
      <c r="C185" s="2"/>
      <c r="D185" s="2"/>
      <c r="H185" s="1"/>
    </row>
    <row r="186" spans="3:8" x14ac:dyDescent="0.25">
      <c r="C186" s="2"/>
      <c r="D186" s="2"/>
      <c r="H186" s="1"/>
    </row>
    <row r="187" spans="3:8" x14ac:dyDescent="0.25">
      <c r="C187" s="2"/>
      <c r="D187" s="2"/>
      <c r="H187" s="1"/>
    </row>
    <row r="188" spans="3:8" x14ac:dyDescent="0.25">
      <c r="C188" s="2"/>
      <c r="D188" s="2"/>
      <c r="H188" s="1"/>
    </row>
    <row r="189" spans="3:8" x14ac:dyDescent="0.25">
      <c r="C189" s="2"/>
      <c r="D189" s="2"/>
      <c r="H189" s="1"/>
    </row>
    <row r="190" spans="3:8" x14ac:dyDescent="0.25">
      <c r="C190" s="2"/>
      <c r="D190" s="2"/>
      <c r="H190" s="1"/>
    </row>
    <row r="191" spans="3:8" x14ac:dyDescent="0.25">
      <c r="C191" s="2"/>
      <c r="D191" s="2"/>
      <c r="H191" s="1"/>
    </row>
    <row r="192" spans="3:8" x14ac:dyDescent="0.25">
      <c r="C192" s="2"/>
      <c r="D192" s="2"/>
      <c r="H192" s="1"/>
    </row>
    <row r="193" spans="3:8" x14ac:dyDescent="0.25">
      <c r="C193" s="2"/>
      <c r="D193" s="2"/>
      <c r="H193" s="1"/>
    </row>
    <row r="194" spans="3:8" x14ac:dyDescent="0.25">
      <c r="C194" s="2"/>
      <c r="D194" s="2"/>
      <c r="H194" s="1"/>
    </row>
    <row r="195" spans="3:8" x14ac:dyDescent="0.25">
      <c r="C195" s="2"/>
      <c r="D195" s="2"/>
      <c r="H195" s="1"/>
    </row>
    <row r="196" spans="3:8" x14ac:dyDescent="0.25">
      <c r="C196" s="2"/>
      <c r="D196" s="2"/>
      <c r="H196" s="1"/>
    </row>
    <row r="197" spans="3:8" x14ac:dyDescent="0.25">
      <c r="C197" s="2"/>
      <c r="D197" s="2"/>
      <c r="H197" s="1"/>
    </row>
    <row r="198" spans="3:8" x14ac:dyDescent="0.25">
      <c r="C198" s="2"/>
      <c r="D198" s="2"/>
      <c r="H198" s="1"/>
    </row>
    <row r="199" spans="3:8" x14ac:dyDescent="0.25">
      <c r="C199" s="2"/>
      <c r="D199" s="2"/>
      <c r="H199" s="1"/>
    </row>
    <row r="200" spans="3:8" x14ac:dyDescent="0.25">
      <c r="C200" s="2"/>
      <c r="D200" s="2"/>
      <c r="H200" s="1"/>
    </row>
    <row r="201" spans="3:8" x14ac:dyDescent="0.25">
      <c r="C201" s="2"/>
      <c r="D201" s="2"/>
      <c r="H201" s="1"/>
    </row>
    <row r="202" spans="3:8" x14ac:dyDescent="0.25">
      <c r="C202" s="2"/>
      <c r="D202" s="2"/>
      <c r="H202" s="1"/>
    </row>
    <row r="203" spans="3:8" x14ac:dyDescent="0.25">
      <c r="C203" s="2"/>
      <c r="D203" s="2"/>
      <c r="H203" s="1"/>
    </row>
    <row r="204" spans="3:8" x14ac:dyDescent="0.25">
      <c r="C204" s="2"/>
      <c r="D204" s="2"/>
      <c r="H204" s="1"/>
    </row>
    <row r="205" spans="3:8" x14ac:dyDescent="0.25">
      <c r="C205" s="2"/>
      <c r="D205" s="2"/>
      <c r="H205" s="1"/>
    </row>
    <row r="206" spans="3:8" x14ac:dyDescent="0.25">
      <c r="C206" s="2"/>
      <c r="D206" s="2"/>
      <c r="H206" s="1"/>
    </row>
    <row r="207" spans="3:8" x14ac:dyDescent="0.25">
      <c r="C207" s="2"/>
      <c r="D207" s="2"/>
      <c r="H207" s="1"/>
    </row>
    <row r="208" spans="3:8" x14ac:dyDescent="0.25">
      <c r="C208" s="2"/>
      <c r="D208" s="2"/>
      <c r="H208" s="1"/>
    </row>
    <row r="209" spans="3:8" x14ac:dyDescent="0.25">
      <c r="C209" s="2"/>
      <c r="D209" s="2"/>
      <c r="H209" s="1"/>
    </row>
    <row r="210" spans="3:8" x14ac:dyDescent="0.25">
      <c r="C210" s="2"/>
      <c r="D210" s="2"/>
      <c r="H210" s="1"/>
    </row>
    <row r="211" spans="3:8" x14ac:dyDescent="0.25">
      <c r="C211" s="2"/>
      <c r="D211" s="2"/>
      <c r="H211" s="1"/>
    </row>
    <row r="212" spans="3:8" x14ac:dyDescent="0.25">
      <c r="C212" s="2"/>
      <c r="D212" s="2"/>
      <c r="H212" s="1"/>
    </row>
    <row r="213" spans="3:8" x14ac:dyDescent="0.25">
      <c r="C213" s="2"/>
      <c r="D213" s="2"/>
      <c r="H213" s="1"/>
    </row>
    <row r="214" spans="3:8" x14ac:dyDescent="0.25">
      <c r="C214" s="2"/>
      <c r="D214" s="2"/>
      <c r="H214" s="1"/>
    </row>
    <row r="215" spans="3:8" x14ac:dyDescent="0.25">
      <c r="C215" s="2"/>
      <c r="D215" s="2"/>
      <c r="H215" s="1"/>
    </row>
    <row r="216" spans="3:8" x14ac:dyDescent="0.25">
      <c r="C216" s="2"/>
      <c r="D216" s="2"/>
      <c r="H216" s="1"/>
    </row>
    <row r="217" spans="3:8" x14ac:dyDescent="0.25">
      <c r="C217" s="2"/>
      <c r="D217" s="2"/>
      <c r="H217" s="1"/>
    </row>
    <row r="218" spans="3:8" x14ac:dyDescent="0.25">
      <c r="C218" s="2"/>
      <c r="D218" s="2"/>
      <c r="H218" s="1"/>
    </row>
    <row r="219" spans="3:8" x14ac:dyDescent="0.25">
      <c r="C219" s="2"/>
      <c r="D219" s="2"/>
      <c r="H219" s="1"/>
    </row>
    <row r="220" spans="3:8" x14ac:dyDescent="0.25">
      <c r="C220" s="2"/>
      <c r="D220" s="2"/>
      <c r="H220" s="1"/>
    </row>
    <row r="221" spans="3:8" x14ac:dyDescent="0.25">
      <c r="C221" s="2"/>
      <c r="D221" s="2"/>
      <c r="H221" s="1"/>
    </row>
    <row r="222" spans="3:8" x14ac:dyDescent="0.25">
      <c r="C222" s="2"/>
      <c r="D222" s="2"/>
      <c r="H222" s="1"/>
    </row>
    <row r="223" spans="3:8" x14ac:dyDescent="0.25">
      <c r="C223" s="2"/>
      <c r="D223" s="2"/>
      <c r="H223" s="1"/>
    </row>
    <row r="224" spans="3:8" x14ac:dyDescent="0.25">
      <c r="C224" s="2"/>
      <c r="D224" s="2"/>
      <c r="H224" s="1"/>
    </row>
    <row r="225" spans="3:8" x14ac:dyDescent="0.25">
      <c r="C225" s="2"/>
      <c r="D225" s="2"/>
      <c r="H225" s="1"/>
    </row>
    <row r="226" spans="3:8" x14ac:dyDescent="0.25">
      <c r="C226" s="2"/>
      <c r="D226" s="2"/>
      <c r="H226" s="1"/>
    </row>
    <row r="227" spans="3:8" x14ac:dyDescent="0.25">
      <c r="C227" s="2"/>
      <c r="D227" s="2"/>
      <c r="H227" s="1"/>
    </row>
    <row r="228" spans="3:8" x14ac:dyDescent="0.25">
      <c r="C228" s="2"/>
      <c r="D228" s="2"/>
      <c r="H228" s="1"/>
    </row>
    <row r="229" spans="3:8" x14ac:dyDescent="0.25">
      <c r="C229" s="2"/>
      <c r="D229" s="2"/>
      <c r="H229" s="1"/>
    </row>
    <row r="230" spans="3:8" x14ac:dyDescent="0.25">
      <c r="C230" s="2"/>
      <c r="D230" s="2"/>
      <c r="H230" s="1"/>
    </row>
    <row r="231" spans="3:8" x14ac:dyDescent="0.25">
      <c r="C231" s="2"/>
      <c r="D231" s="2"/>
      <c r="H231" s="1"/>
    </row>
    <row r="232" spans="3:8" x14ac:dyDescent="0.25">
      <c r="C232" s="2"/>
      <c r="D232" s="2"/>
      <c r="H232" s="1"/>
    </row>
    <row r="233" spans="3:8" x14ac:dyDescent="0.25">
      <c r="C233" s="2"/>
      <c r="D233" s="2"/>
      <c r="H233" s="1"/>
    </row>
    <row r="234" spans="3:8" x14ac:dyDescent="0.25">
      <c r="C234" s="2"/>
      <c r="D234" s="2"/>
      <c r="H234" s="1"/>
    </row>
    <row r="235" spans="3:8" x14ac:dyDescent="0.25">
      <c r="C235" s="2"/>
      <c r="D235" s="2"/>
      <c r="H235" s="1"/>
    </row>
    <row r="236" spans="3:8" x14ac:dyDescent="0.25">
      <c r="C236" s="2"/>
      <c r="D236" s="2"/>
      <c r="H236" s="1"/>
    </row>
    <row r="237" spans="3:8" x14ac:dyDescent="0.25">
      <c r="C237" s="2"/>
      <c r="D237" s="2"/>
      <c r="H237" s="1"/>
    </row>
    <row r="238" spans="3:8" x14ac:dyDescent="0.25">
      <c r="C238" s="2"/>
      <c r="D238" s="2"/>
      <c r="H238" s="1"/>
    </row>
    <row r="239" spans="3:8" x14ac:dyDescent="0.25">
      <c r="C239" s="2"/>
      <c r="D239" s="2"/>
      <c r="H239" s="1"/>
    </row>
    <row r="240" spans="3:8" x14ac:dyDescent="0.25">
      <c r="C240" s="2"/>
      <c r="D240" s="2"/>
      <c r="H240" s="1"/>
    </row>
    <row r="241" spans="3:8" x14ac:dyDescent="0.25">
      <c r="C241" s="2"/>
      <c r="D241" s="2"/>
      <c r="H241" s="1"/>
    </row>
    <row r="242" spans="3:8" x14ac:dyDescent="0.25">
      <c r="C242" s="2"/>
      <c r="D242" s="2"/>
      <c r="H242" s="1"/>
    </row>
    <row r="243" spans="3:8" x14ac:dyDescent="0.25">
      <c r="C243" s="2"/>
      <c r="D243" s="2"/>
      <c r="H243" s="1"/>
    </row>
    <row r="244" spans="3:8" x14ac:dyDescent="0.25">
      <c r="C244" s="2"/>
      <c r="D244" s="2"/>
      <c r="H244" s="1"/>
    </row>
    <row r="245" spans="3:8" x14ac:dyDescent="0.25">
      <c r="C245" s="2"/>
      <c r="D245" s="2"/>
      <c r="H245" s="1"/>
    </row>
    <row r="246" spans="3:8" x14ac:dyDescent="0.25">
      <c r="C246" s="2"/>
      <c r="D246" s="2"/>
      <c r="H246" s="1"/>
    </row>
    <row r="247" spans="3:8" x14ac:dyDescent="0.25">
      <c r="C247" s="2"/>
      <c r="D247" s="2"/>
      <c r="H247" s="1"/>
    </row>
    <row r="248" spans="3:8" x14ac:dyDescent="0.25">
      <c r="C248" s="2"/>
      <c r="D248" s="2"/>
      <c r="H248" s="1"/>
    </row>
    <row r="249" spans="3:8" x14ac:dyDescent="0.25">
      <c r="C249" s="2"/>
      <c r="D249" s="2"/>
      <c r="H249" s="1"/>
    </row>
    <row r="250" spans="3:8" x14ac:dyDescent="0.25">
      <c r="C250" s="2"/>
      <c r="D250" s="2"/>
      <c r="H250" s="1"/>
    </row>
    <row r="251" spans="3:8" x14ac:dyDescent="0.25">
      <c r="C251" s="2"/>
      <c r="D251" s="2"/>
      <c r="H251" s="1"/>
    </row>
    <row r="252" spans="3:8" x14ac:dyDescent="0.25">
      <c r="C252" s="2"/>
      <c r="D252" s="2"/>
      <c r="H252" s="1"/>
    </row>
    <row r="253" spans="3:8" x14ac:dyDescent="0.25">
      <c r="C253" s="2"/>
      <c r="D253" s="2"/>
      <c r="H253" s="1"/>
    </row>
    <row r="254" spans="3:8" x14ac:dyDescent="0.25">
      <c r="C254" s="2"/>
      <c r="D254" s="2"/>
      <c r="H254" s="1"/>
    </row>
    <row r="255" spans="3:8" x14ac:dyDescent="0.25">
      <c r="C255" s="2"/>
      <c r="D255" s="2"/>
      <c r="H255" s="1"/>
    </row>
    <row r="256" spans="3:8" x14ac:dyDescent="0.25">
      <c r="C256" s="2"/>
      <c r="D256" s="2"/>
      <c r="H256" s="1"/>
    </row>
    <row r="257" spans="3:8" x14ac:dyDescent="0.25">
      <c r="C257" s="2"/>
      <c r="D257" s="2"/>
      <c r="H257" s="1"/>
    </row>
    <row r="258" spans="3:8" x14ac:dyDescent="0.25">
      <c r="C258" s="2"/>
      <c r="D258" s="2"/>
      <c r="H258" s="1"/>
    </row>
    <row r="259" spans="3:8" x14ac:dyDescent="0.25">
      <c r="C259" s="2"/>
      <c r="D259" s="2"/>
      <c r="H259" s="1"/>
    </row>
    <row r="260" spans="3:8" x14ac:dyDescent="0.25">
      <c r="C260" s="2"/>
      <c r="D260" s="2"/>
      <c r="H260" s="1"/>
    </row>
    <row r="261" spans="3:8" x14ac:dyDescent="0.25">
      <c r="D261" s="2"/>
      <c r="E261" s="2"/>
      <c r="H261" s="1"/>
    </row>
    <row r="262" spans="3:8" x14ac:dyDescent="0.25">
      <c r="E262" s="2"/>
      <c r="F262" s="2"/>
      <c r="H262" s="1"/>
    </row>
    <row r="263" spans="3:8" x14ac:dyDescent="0.25">
      <c r="G263" s="2"/>
    </row>
    <row r="264" spans="3:8" x14ac:dyDescent="0.25">
      <c r="G264" s="2"/>
    </row>
    <row r="265" spans="3:8" x14ac:dyDescent="0.25">
      <c r="G265" s="2"/>
    </row>
    <row r="266" spans="3:8" x14ac:dyDescent="0.25">
      <c r="G266" s="2"/>
    </row>
    <row r="267" spans="3:8" x14ac:dyDescent="0.25">
      <c r="G267" s="2"/>
    </row>
    <row r="268" spans="3:8" x14ac:dyDescent="0.25">
      <c r="G268" s="2"/>
    </row>
    <row r="269" spans="3:8" x14ac:dyDescent="0.25">
      <c r="G269" s="2"/>
    </row>
    <row r="270" spans="3:8" x14ac:dyDescent="0.25">
      <c r="G270" s="2"/>
    </row>
    <row r="271" spans="3:8" x14ac:dyDescent="0.25">
      <c r="G271" s="2"/>
    </row>
    <row r="272" spans="3:8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</sheetData>
  <mergeCells count="2">
    <mergeCell ref="A2:B2"/>
    <mergeCell ref="D2:G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B17" sqref="B17"/>
    </sheetView>
  </sheetViews>
  <sheetFormatPr defaultRowHeight="15" x14ac:dyDescent="0.25"/>
  <cols>
    <col min="4" max="4" width="42.5703125" customWidth="1"/>
    <col min="8" max="8" width="37.42578125" customWidth="1"/>
    <col min="9" max="9" width="39.140625" customWidth="1"/>
    <col min="10" max="10" width="24.28515625" customWidth="1"/>
    <col min="11" max="11" width="43.140625" customWidth="1"/>
    <col min="13" max="13" width="35.85546875" customWidth="1"/>
    <col min="14" max="14" width="9.140625" customWidth="1"/>
    <col min="15" max="15" width="14" customWidth="1"/>
    <col min="16" max="16" width="11.85546875" customWidth="1"/>
    <col min="17" max="17" width="19.85546875" customWidth="1"/>
    <col min="18" max="18" width="27.28515625" customWidth="1"/>
  </cols>
  <sheetData>
    <row r="1" spans="1:18" x14ac:dyDescent="0.25">
      <c r="A1" s="192" t="s">
        <v>77</v>
      </c>
      <c r="B1" s="192" t="s">
        <v>78</v>
      </c>
      <c r="D1" s="192" t="s">
        <v>85</v>
      </c>
      <c r="E1" s="192" t="s">
        <v>86</v>
      </c>
      <c r="F1" s="192" t="s">
        <v>87</v>
      </c>
      <c r="H1" s="192" t="s">
        <v>99</v>
      </c>
      <c r="I1" s="192" t="s">
        <v>100</v>
      </c>
      <c r="J1" s="192" t="s">
        <v>101</v>
      </c>
      <c r="K1" s="192" t="s">
        <v>85</v>
      </c>
      <c r="M1" t="s">
        <v>221</v>
      </c>
    </row>
    <row r="2" spans="1:18" ht="14.25" customHeight="1" x14ac:dyDescent="0.25">
      <c r="A2" s="239" t="s">
        <v>79</v>
      </c>
      <c r="B2" s="240">
        <v>2018</v>
      </c>
      <c r="D2" s="241" t="s">
        <v>88</v>
      </c>
      <c r="E2" s="240">
        <v>25</v>
      </c>
      <c r="F2" s="245">
        <f>R3</f>
        <v>0.33632327625260489</v>
      </c>
      <c r="H2" s="241" t="s">
        <v>102</v>
      </c>
      <c r="I2" s="241" t="s">
        <v>102</v>
      </c>
      <c r="J2" s="241" t="s">
        <v>103</v>
      </c>
      <c r="K2" s="241" t="s">
        <v>189</v>
      </c>
      <c r="M2" s="242" t="s">
        <v>178</v>
      </c>
      <c r="N2" s="243" t="s">
        <v>218</v>
      </c>
      <c r="O2" s="243" t="s">
        <v>217</v>
      </c>
      <c r="P2" s="243" t="s">
        <v>216</v>
      </c>
      <c r="Q2" s="243" t="s">
        <v>219</v>
      </c>
      <c r="R2" s="243" t="s">
        <v>220</v>
      </c>
    </row>
    <row r="3" spans="1:18" x14ac:dyDescent="0.25">
      <c r="A3" s="239" t="s">
        <v>80</v>
      </c>
      <c r="B3" s="240">
        <v>2021</v>
      </c>
      <c r="D3" s="241" t="s">
        <v>89</v>
      </c>
      <c r="E3" s="240">
        <v>32</v>
      </c>
      <c r="F3" s="245">
        <f t="shared" ref="F3:F12" si="0">R4</f>
        <v>0.32828806064434624</v>
      </c>
      <c r="H3" s="241" t="s">
        <v>104</v>
      </c>
      <c r="I3" s="241" t="s">
        <v>104</v>
      </c>
      <c r="J3" s="241" t="s">
        <v>104</v>
      </c>
      <c r="K3" s="241" t="s">
        <v>93</v>
      </c>
      <c r="M3" s="241" t="s">
        <v>88</v>
      </c>
      <c r="N3" s="241">
        <v>11037</v>
      </c>
      <c r="O3" s="241">
        <f>N3*0.0015625</f>
        <v>17.245312500000001</v>
      </c>
      <c r="P3" s="240">
        <v>0.2</v>
      </c>
      <c r="Q3" s="244">
        <f>$Q$14*P3</f>
        <v>5.8000000000000007</v>
      </c>
      <c r="R3" s="244">
        <f>Q3/O3</f>
        <v>0.33632327625260489</v>
      </c>
    </row>
    <row r="4" spans="1:18" x14ac:dyDescent="0.25">
      <c r="A4" s="239" t="s">
        <v>81</v>
      </c>
      <c r="B4" s="240">
        <v>2024</v>
      </c>
      <c r="D4" s="241" t="s">
        <v>90</v>
      </c>
      <c r="E4" s="240">
        <v>36</v>
      </c>
      <c r="F4" s="245">
        <f t="shared" si="0"/>
        <v>1.6395759717314489</v>
      </c>
      <c r="H4" s="241" t="s">
        <v>105</v>
      </c>
      <c r="I4" s="241" t="s">
        <v>106</v>
      </c>
      <c r="J4" s="241" t="s">
        <v>105</v>
      </c>
      <c r="K4" s="241" t="s">
        <v>88</v>
      </c>
      <c r="M4" s="241" t="s">
        <v>89</v>
      </c>
      <c r="N4" s="241">
        <v>7915</v>
      </c>
      <c r="O4" s="241">
        <f t="shared" ref="O4:O14" si="1">N4*0.0015625</f>
        <v>12.3671875</v>
      </c>
      <c r="P4" s="240">
        <v>0.14000000000000001</v>
      </c>
      <c r="Q4" s="244">
        <f t="shared" ref="Q4:Q13" si="2">$Q$14*P4</f>
        <v>4.0600000000000005</v>
      </c>
      <c r="R4" s="244">
        <f t="shared" ref="R4:R14" si="3">Q4/O4</f>
        <v>0.32828806064434624</v>
      </c>
    </row>
    <row r="5" spans="1:18" x14ac:dyDescent="0.25">
      <c r="A5" s="239" t="s">
        <v>82</v>
      </c>
      <c r="B5" s="240">
        <v>2027</v>
      </c>
      <c r="D5" s="241" t="s">
        <v>91</v>
      </c>
      <c r="E5" s="240">
        <v>36</v>
      </c>
      <c r="F5" s="245">
        <f t="shared" si="0"/>
        <v>2.0203859475507171</v>
      </c>
      <c r="H5" s="241" t="s">
        <v>107</v>
      </c>
      <c r="I5" s="241" t="s">
        <v>181</v>
      </c>
      <c r="J5" s="241" t="s">
        <v>107</v>
      </c>
      <c r="K5" s="241" t="s">
        <v>88</v>
      </c>
      <c r="M5" s="241" t="s">
        <v>90</v>
      </c>
      <c r="N5" s="241">
        <v>2264</v>
      </c>
      <c r="O5" s="241">
        <f t="shared" si="1"/>
        <v>3.5375000000000001</v>
      </c>
      <c r="P5" s="240">
        <v>0.2</v>
      </c>
      <c r="Q5" s="244">
        <f t="shared" si="2"/>
        <v>5.8000000000000007</v>
      </c>
      <c r="R5" s="244">
        <f t="shared" si="3"/>
        <v>1.6395759717314489</v>
      </c>
    </row>
    <row r="6" spans="1:18" x14ac:dyDescent="0.25">
      <c r="A6" s="239" t="s">
        <v>83</v>
      </c>
      <c r="B6" s="240">
        <v>2030</v>
      </c>
      <c r="D6" s="241" t="s">
        <v>92</v>
      </c>
      <c r="E6" s="240">
        <v>37</v>
      </c>
      <c r="F6" s="245">
        <f t="shared" si="0"/>
        <v>0.24122693007538343</v>
      </c>
      <c r="H6" s="241" t="s">
        <v>108</v>
      </c>
      <c r="I6" s="241" t="s">
        <v>182</v>
      </c>
      <c r="J6" s="241" t="s">
        <v>108</v>
      </c>
      <c r="K6" s="241" t="s">
        <v>88</v>
      </c>
      <c r="M6" s="241" t="s">
        <v>91</v>
      </c>
      <c r="N6" s="241">
        <v>2021</v>
      </c>
      <c r="O6" s="241">
        <f t="shared" si="1"/>
        <v>3.1578125000000004</v>
      </c>
      <c r="P6" s="240">
        <v>0.22</v>
      </c>
      <c r="Q6" s="244">
        <f t="shared" si="2"/>
        <v>6.38</v>
      </c>
      <c r="R6" s="244">
        <f t="shared" si="3"/>
        <v>2.0203859475507171</v>
      </c>
    </row>
    <row r="7" spans="1:18" x14ac:dyDescent="0.25">
      <c r="A7" s="239" t="s">
        <v>84</v>
      </c>
      <c r="B7" s="240">
        <v>2033</v>
      </c>
      <c r="D7" s="241" t="s">
        <v>93</v>
      </c>
      <c r="E7" s="240">
        <v>22</v>
      </c>
      <c r="F7" s="245">
        <f t="shared" si="0"/>
        <v>1.9903485254691686</v>
      </c>
      <c r="H7" s="241" t="s">
        <v>109</v>
      </c>
      <c r="I7" s="241" t="s">
        <v>183</v>
      </c>
      <c r="J7" s="241" t="s">
        <v>109</v>
      </c>
      <c r="K7" s="241" t="s">
        <v>88</v>
      </c>
      <c r="M7" s="241" t="s">
        <v>92</v>
      </c>
      <c r="N7" s="241">
        <v>3847</v>
      </c>
      <c r="O7" s="241">
        <f t="shared" si="1"/>
        <v>6.0109375000000007</v>
      </c>
      <c r="P7" s="240">
        <v>0.05</v>
      </c>
      <c r="Q7" s="244">
        <f t="shared" si="2"/>
        <v>1.4500000000000002</v>
      </c>
      <c r="R7" s="244">
        <f t="shared" si="3"/>
        <v>0.24122693007538343</v>
      </c>
    </row>
    <row r="8" spans="1:18" x14ac:dyDescent="0.25">
      <c r="D8" s="241" t="s">
        <v>94</v>
      </c>
      <c r="E8" s="240">
        <v>0.5</v>
      </c>
      <c r="F8" s="245">
        <f t="shared" si="0"/>
        <v>1.3577176298463789</v>
      </c>
      <c r="H8" s="241" t="s">
        <v>110</v>
      </c>
      <c r="I8" s="241" t="s">
        <v>184</v>
      </c>
      <c r="J8" s="241" t="s">
        <v>110</v>
      </c>
      <c r="K8" s="241" t="s">
        <v>88</v>
      </c>
      <c r="M8" s="241" t="s">
        <v>93</v>
      </c>
      <c r="N8" s="241">
        <v>746</v>
      </c>
      <c r="O8" s="241">
        <f t="shared" si="1"/>
        <v>1.1656250000000001</v>
      </c>
      <c r="P8" s="240">
        <v>0.08</v>
      </c>
      <c r="Q8" s="244">
        <f t="shared" si="2"/>
        <v>2.3199999999999998</v>
      </c>
      <c r="R8" s="244">
        <f t="shared" si="3"/>
        <v>1.9903485254691686</v>
      </c>
    </row>
    <row r="9" spans="1:18" x14ac:dyDescent="0.25">
      <c r="D9" s="241" t="s">
        <v>95</v>
      </c>
      <c r="E9" s="240">
        <v>10</v>
      </c>
      <c r="F9" s="245">
        <f t="shared" si="0"/>
        <v>0.11248484848484849</v>
      </c>
      <c r="H9" s="241" t="s">
        <v>111</v>
      </c>
      <c r="I9" s="241" t="s">
        <v>185</v>
      </c>
      <c r="J9" s="241" t="s">
        <v>112</v>
      </c>
      <c r="K9" s="241" t="s">
        <v>88</v>
      </c>
      <c r="M9" s="241" t="s">
        <v>94</v>
      </c>
      <c r="N9" s="241">
        <v>1367</v>
      </c>
      <c r="O9" s="241">
        <f t="shared" si="1"/>
        <v>2.1359375000000003</v>
      </c>
      <c r="P9" s="240">
        <v>0.1</v>
      </c>
      <c r="Q9" s="244">
        <f t="shared" si="2"/>
        <v>2.9000000000000004</v>
      </c>
      <c r="R9" s="244">
        <f t="shared" si="3"/>
        <v>1.3577176298463789</v>
      </c>
    </row>
    <row r="10" spans="1:18" x14ac:dyDescent="0.25">
      <c r="D10" s="241" t="s">
        <v>96</v>
      </c>
      <c r="E10" s="240">
        <v>15</v>
      </c>
      <c r="F10" s="245">
        <f t="shared" si="0"/>
        <v>0.37419354838709673</v>
      </c>
      <c r="H10" s="241" t="s">
        <v>113</v>
      </c>
      <c r="I10" s="241" t="s">
        <v>186</v>
      </c>
      <c r="J10" s="241" t="s">
        <v>113</v>
      </c>
      <c r="K10" s="241" t="s">
        <v>88</v>
      </c>
      <c r="M10" s="241" t="s">
        <v>95</v>
      </c>
      <c r="N10" s="241">
        <v>330</v>
      </c>
      <c r="O10" s="241">
        <f t="shared" si="1"/>
        <v>0.515625</v>
      </c>
      <c r="P10" s="240">
        <v>2E-3</v>
      </c>
      <c r="Q10" s="244">
        <f t="shared" si="2"/>
        <v>5.8000000000000003E-2</v>
      </c>
      <c r="R10" s="244">
        <f t="shared" si="3"/>
        <v>0.11248484848484849</v>
      </c>
    </row>
    <row r="11" spans="1:18" x14ac:dyDescent="0.25">
      <c r="D11" s="241" t="s">
        <v>97</v>
      </c>
      <c r="E11" s="240">
        <v>0</v>
      </c>
      <c r="F11" s="245">
        <f t="shared" si="0"/>
        <v>0</v>
      </c>
      <c r="H11" s="241" t="s">
        <v>114</v>
      </c>
      <c r="I11" s="241" t="s">
        <v>115</v>
      </c>
      <c r="J11" s="241" t="s">
        <v>114</v>
      </c>
      <c r="K11" s="241" t="s">
        <v>95</v>
      </c>
      <c r="M11" s="241" t="s">
        <v>96</v>
      </c>
      <c r="N11" s="241">
        <v>248</v>
      </c>
      <c r="O11" s="241">
        <f t="shared" si="1"/>
        <v>0.38750000000000001</v>
      </c>
      <c r="P11" s="240">
        <v>5.0000000000000001E-3</v>
      </c>
      <c r="Q11" s="244">
        <f t="shared" si="2"/>
        <v>0.14499999999999999</v>
      </c>
      <c r="R11" s="244">
        <f t="shared" si="3"/>
        <v>0.37419354838709673</v>
      </c>
    </row>
    <row r="12" spans="1:18" x14ac:dyDescent="0.25">
      <c r="D12" s="241" t="s">
        <v>189</v>
      </c>
      <c r="E12" s="240">
        <v>35</v>
      </c>
      <c r="F12" s="245">
        <f t="shared" si="0"/>
        <v>3.142212189616253E-2</v>
      </c>
      <c r="H12" s="241" t="s">
        <v>92</v>
      </c>
      <c r="I12" s="241" t="s">
        <v>92</v>
      </c>
      <c r="J12" s="241" t="s">
        <v>116</v>
      </c>
      <c r="K12" s="241" t="s">
        <v>92</v>
      </c>
      <c r="M12" s="241" t="s">
        <v>97</v>
      </c>
      <c r="N12" s="241">
        <v>0</v>
      </c>
      <c r="O12" s="241">
        <f t="shared" si="1"/>
        <v>0</v>
      </c>
      <c r="P12" s="240">
        <v>0</v>
      </c>
      <c r="Q12" s="244">
        <f t="shared" si="2"/>
        <v>0</v>
      </c>
      <c r="R12" s="244">
        <v>0</v>
      </c>
    </row>
    <row r="13" spans="1:18" x14ac:dyDescent="0.25">
      <c r="D13" s="246" t="s">
        <v>223</v>
      </c>
      <c r="H13" s="241" t="s">
        <v>117</v>
      </c>
      <c r="I13" s="241" t="s">
        <v>117</v>
      </c>
      <c r="J13" s="241" t="s">
        <v>117</v>
      </c>
      <c r="K13" s="241" t="s">
        <v>91</v>
      </c>
      <c r="M13" s="241" t="s">
        <v>189</v>
      </c>
      <c r="N13" s="241">
        <v>1772</v>
      </c>
      <c r="O13" s="241">
        <f t="shared" si="1"/>
        <v>2.7687500000000003</v>
      </c>
      <c r="P13" s="240">
        <v>3.0000000000000001E-3</v>
      </c>
      <c r="Q13" s="244">
        <f t="shared" si="2"/>
        <v>8.7000000000000008E-2</v>
      </c>
      <c r="R13" s="244">
        <f t="shared" si="3"/>
        <v>3.142212189616253E-2</v>
      </c>
    </row>
    <row r="14" spans="1:18" x14ac:dyDescent="0.25">
      <c r="D14" t="s">
        <v>215</v>
      </c>
      <c r="H14" s="241" t="s">
        <v>118</v>
      </c>
      <c r="I14" s="241" t="s">
        <v>119</v>
      </c>
      <c r="J14" s="241" t="s">
        <v>118</v>
      </c>
      <c r="K14" s="241" t="s">
        <v>189</v>
      </c>
      <c r="M14" s="241" t="s">
        <v>179</v>
      </c>
      <c r="N14" s="241">
        <v>31219</v>
      </c>
      <c r="O14" s="241">
        <f t="shared" si="1"/>
        <v>48.779687500000001</v>
      </c>
      <c r="P14" s="241">
        <f>SUM(P3:P13)</f>
        <v>1</v>
      </c>
      <c r="Q14" s="241">
        <v>29</v>
      </c>
      <c r="R14" s="241">
        <f t="shared" si="3"/>
        <v>0.59450975367564618</v>
      </c>
    </row>
    <row r="15" spans="1:18" x14ac:dyDescent="0.25">
      <c r="D15" t="s">
        <v>98</v>
      </c>
      <c r="H15" s="241" t="s">
        <v>120</v>
      </c>
      <c r="I15" s="241" t="s">
        <v>121</v>
      </c>
      <c r="J15" s="241" t="s">
        <v>120</v>
      </c>
      <c r="K15" s="241" t="s">
        <v>189</v>
      </c>
    </row>
    <row r="16" spans="1:18" ht="15.75" thickBot="1" x14ac:dyDescent="0.3">
      <c r="H16" s="241" t="s">
        <v>122</v>
      </c>
      <c r="I16" s="241" t="s">
        <v>121</v>
      </c>
      <c r="J16" s="241" t="s">
        <v>122</v>
      </c>
      <c r="K16" s="241" t="s">
        <v>189</v>
      </c>
    </row>
    <row r="17" spans="4:11" ht="15.75" thickBot="1" x14ac:dyDescent="0.3">
      <c r="D17" s="278" t="s">
        <v>162</v>
      </c>
      <c r="E17" s="323"/>
      <c r="F17" s="324"/>
      <c r="H17" s="241" t="s">
        <v>123</v>
      </c>
      <c r="I17" s="241" t="s">
        <v>121</v>
      </c>
      <c r="J17" s="241" t="s">
        <v>123</v>
      </c>
      <c r="K17" s="241" t="s">
        <v>189</v>
      </c>
    </row>
    <row r="18" spans="4:11" ht="15.75" thickBot="1" x14ac:dyDescent="0.3">
      <c r="D18" s="191"/>
      <c r="E18" s="259" t="s">
        <v>45</v>
      </c>
      <c r="F18" s="324"/>
      <c r="H18" s="241" t="s">
        <v>124</v>
      </c>
      <c r="I18" s="241" t="s">
        <v>125</v>
      </c>
      <c r="J18" s="241" t="s">
        <v>124</v>
      </c>
      <c r="K18" s="241" t="s">
        <v>189</v>
      </c>
    </row>
    <row r="19" spans="4:11" x14ac:dyDescent="0.25">
      <c r="H19" s="241" t="s">
        <v>126</v>
      </c>
      <c r="I19" s="241" t="s">
        <v>127</v>
      </c>
      <c r="J19" s="241" t="s">
        <v>126</v>
      </c>
      <c r="K19" s="241" t="s">
        <v>189</v>
      </c>
    </row>
    <row r="20" spans="4:11" x14ac:dyDescent="0.25">
      <c r="D20" t="s">
        <v>222</v>
      </c>
      <c r="H20" s="241" t="s">
        <v>128</v>
      </c>
      <c r="I20" s="241" t="s">
        <v>127</v>
      </c>
      <c r="J20" s="241" t="s">
        <v>128</v>
      </c>
      <c r="K20" s="241" t="s">
        <v>189</v>
      </c>
    </row>
    <row r="21" spans="4:11" x14ac:dyDescent="0.25">
      <c r="H21" s="241" t="s">
        <v>129</v>
      </c>
      <c r="I21" s="241" t="s">
        <v>127</v>
      </c>
      <c r="J21" s="241" t="s">
        <v>129</v>
      </c>
      <c r="K21" s="241" t="s">
        <v>189</v>
      </c>
    </row>
    <row r="22" spans="4:11" x14ac:dyDescent="0.25">
      <c r="H22" s="241" t="s">
        <v>97</v>
      </c>
      <c r="I22" s="241" t="s">
        <v>130</v>
      </c>
      <c r="J22" s="241" t="s">
        <v>97</v>
      </c>
      <c r="K22" s="241" t="s">
        <v>97</v>
      </c>
    </row>
    <row r="23" spans="4:11" x14ac:dyDescent="0.25">
      <c r="H23" s="241" t="s">
        <v>96</v>
      </c>
      <c r="I23" s="241" t="s">
        <v>96</v>
      </c>
      <c r="J23" s="241" t="s">
        <v>131</v>
      </c>
      <c r="K23" s="241" t="s">
        <v>96</v>
      </c>
    </row>
    <row r="24" spans="4:11" x14ac:dyDescent="0.25">
      <c r="H24" s="241" t="s">
        <v>132</v>
      </c>
      <c r="I24" s="241" t="s">
        <v>133</v>
      </c>
      <c r="J24" s="241" t="s">
        <v>132</v>
      </c>
      <c r="K24" s="241" t="s">
        <v>89</v>
      </c>
    </row>
    <row r="25" spans="4:11" x14ac:dyDescent="0.25">
      <c r="H25" s="241" t="s">
        <v>134</v>
      </c>
      <c r="I25" s="241" t="s">
        <v>135</v>
      </c>
      <c r="J25" s="241" t="s">
        <v>134</v>
      </c>
      <c r="K25" s="241" t="s">
        <v>89</v>
      </c>
    </row>
    <row r="26" spans="4:11" ht="15" customHeight="1" x14ac:dyDescent="0.25">
      <c r="H26" s="241" t="s">
        <v>136</v>
      </c>
      <c r="I26" s="241" t="s">
        <v>137</v>
      </c>
      <c r="J26" s="241" t="s">
        <v>136</v>
      </c>
      <c r="K26" s="241" t="s">
        <v>88</v>
      </c>
    </row>
    <row r="27" spans="4:11" ht="15" customHeight="1" x14ac:dyDescent="0.25">
      <c r="H27" s="241" t="s">
        <v>138</v>
      </c>
      <c r="I27" s="241" t="s">
        <v>139</v>
      </c>
      <c r="J27" s="241" t="s">
        <v>138</v>
      </c>
      <c r="K27" s="241" t="s">
        <v>189</v>
      </c>
    </row>
    <row r="28" spans="4:11" ht="15" customHeight="1" x14ac:dyDescent="0.25">
      <c r="H28" s="241" t="s">
        <v>140</v>
      </c>
      <c r="I28" s="241" t="s">
        <v>141</v>
      </c>
      <c r="J28" s="241" t="s">
        <v>140</v>
      </c>
      <c r="K28" s="241" t="s">
        <v>189</v>
      </c>
    </row>
    <row r="29" spans="4:11" ht="15" customHeight="1" x14ac:dyDescent="0.25">
      <c r="H29" s="241" t="s">
        <v>142</v>
      </c>
      <c r="I29" s="241" t="s">
        <v>142</v>
      </c>
      <c r="J29" s="241" t="s">
        <v>143</v>
      </c>
      <c r="K29" s="241" t="s">
        <v>94</v>
      </c>
    </row>
    <row r="30" spans="4:11" ht="15" customHeight="1" x14ac:dyDescent="0.25">
      <c r="H30" s="241" t="s">
        <v>144</v>
      </c>
      <c r="I30" s="241" t="s">
        <v>144</v>
      </c>
      <c r="J30" s="241" t="s">
        <v>145</v>
      </c>
      <c r="K30" s="241" t="s">
        <v>94</v>
      </c>
    </row>
    <row r="31" spans="4:11" ht="15" customHeight="1" x14ac:dyDescent="0.25">
      <c r="H31" s="241" t="s">
        <v>146</v>
      </c>
      <c r="I31" s="241" t="s">
        <v>147</v>
      </c>
      <c r="J31" s="241" t="s">
        <v>148</v>
      </c>
      <c r="K31" s="241" t="s">
        <v>90</v>
      </c>
    </row>
    <row r="32" spans="4:11" ht="15" customHeight="1" x14ac:dyDescent="0.25">
      <c r="H32" s="241" t="s">
        <v>149</v>
      </c>
      <c r="I32" s="241" t="s">
        <v>150</v>
      </c>
      <c r="J32" s="241" t="s">
        <v>151</v>
      </c>
      <c r="K32" s="241" t="s">
        <v>91</v>
      </c>
    </row>
  </sheetData>
  <mergeCells count="2">
    <mergeCell ref="D17:F17"/>
    <mergeCell ref="E18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selection activeCell="E18" sqref="E18"/>
    </sheetView>
  </sheetViews>
  <sheetFormatPr defaultRowHeight="15" x14ac:dyDescent="0.25"/>
  <cols>
    <col min="1" max="1" width="18.5703125" customWidth="1"/>
    <col min="2" max="7" width="12.85546875" style="226" customWidth="1"/>
    <col min="8" max="8" width="7.85546875" customWidth="1"/>
    <col min="9" max="9" width="17.7109375" style="228" customWidth="1"/>
    <col min="10" max="15" width="12.85546875" customWidth="1"/>
  </cols>
  <sheetData>
    <row r="1" spans="1:15" ht="35.25" customHeight="1" x14ac:dyDescent="0.25">
      <c r="A1" s="237" t="s">
        <v>196</v>
      </c>
    </row>
    <row r="2" spans="1:15" ht="15.75" thickBot="1" x14ac:dyDescent="0.3"/>
    <row r="3" spans="1:15" ht="21.75" customHeight="1" thickBot="1" x14ac:dyDescent="0.3">
      <c r="A3" s="292" t="s">
        <v>178</v>
      </c>
      <c r="B3" s="293" t="s">
        <v>224</v>
      </c>
      <c r="C3" s="293" t="s">
        <v>197</v>
      </c>
      <c r="D3" s="293" t="s">
        <v>198</v>
      </c>
      <c r="E3" s="293" t="s">
        <v>199</v>
      </c>
      <c r="F3" s="293" t="s">
        <v>200</v>
      </c>
      <c r="G3" s="293" t="s">
        <v>201</v>
      </c>
      <c r="I3" s="292" t="s">
        <v>180</v>
      </c>
      <c r="J3" s="293" t="s">
        <v>224</v>
      </c>
      <c r="K3" s="293" t="s">
        <v>197</v>
      </c>
      <c r="L3" s="293" t="s">
        <v>198</v>
      </c>
      <c r="M3" s="293" t="s">
        <v>199</v>
      </c>
      <c r="N3" s="293" t="s">
        <v>200</v>
      </c>
      <c r="O3" s="293" t="s">
        <v>201</v>
      </c>
    </row>
    <row r="4" spans="1:15" ht="21.75" customHeight="1" thickBot="1" x14ac:dyDescent="0.3">
      <c r="A4" s="292"/>
      <c r="B4" s="293"/>
      <c r="C4" s="293"/>
      <c r="D4" s="293"/>
      <c r="E4" s="293"/>
      <c r="F4" s="293"/>
      <c r="G4" s="293"/>
      <c r="I4" s="292"/>
      <c r="J4" s="293"/>
      <c r="K4" s="293"/>
      <c r="L4" s="293"/>
      <c r="M4" s="293"/>
      <c r="N4" s="293"/>
      <c r="O4" s="293"/>
    </row>
    <row r="5" spans="1:15" s="227" customFormat="1" ht="32.25" customHeight="1" thickBot="1" x14ac:dyDescent="0.25">
      <c r="A5" s="229" t="str">
        <f>'Script Input'!D2</f>
        <v>Traditional Shallow Flood</v>
      </c>
      <c r="B5" s="230"/>
      <c r="C5" s="230"/>
      <c r="D5" s="230"/>
      <c r="E5" s="230"/>
      <c r="F5" s="230"/>
      <c r="G5" s="230"/>
      <c r="I5" s="229" t="str">
        <f>'Script Input'!H2</f>
        <v>Breeding Waterfowl &amp; Meadow</v>
      </c>
      <c r="J5" s="233"/>
      <c r="K5" s="233"/>
      <c r="L5" s="233"/>
      <c r="M5" s="233"/>
      <c r="N5" s="233"/>
      <c r="O5" s="233"/>
    </row>
    <row r="6" spans="1:15" s="227" customFormat="1" ht="32.25" customHeight="1" thickBot="1" x14ac:dyDescent="0.25">
      <c r="A6" s="229" t="str">
        <f>'Script Input'!D3</f>
        <v>Sprinkler Shallow Flood</v>
      </c>
      <c r="B6" s="231"/>
      <c r="C6" s="231"/>
      <c r="D6" s="231"/>
      <c r="E6" s="231"/>
      <c r="F6" s="231"/>
      <c r="G6" s="231"/>
      <c r="I6" s="229" t="str">
        <f>'Script Input'!H3</f>
        <v>Brine</v>
      </c>
      <c r="J6" s="232"/>
      <c r="K6" s="232"/>
      <c r="L6" s="232"/>
      <c r="M6" s="232"/>
      <c r="N6" s="232"/>
      <c r="O6" s="232"/>
    </row>
    <row r="7" spans="1:15" s="227" customFormat="1" ht="32.25" customHeight="1" thickBot="1" x14ac:dyDescent="0.25">
      <c r="A7" s="229" t="str">
        <f>'Script Input'!D4</f>
        <v>Managed Vegetation Farm</v>
      </c>
      <c r="B7" s="231"/>
      <c r="C7" s="231"/>
      <c r="D7" s="231"/>
      <c r="E7" s="231"/>
      <c r="F7" s="231"/>
      <c r="G7" s="231"/>
      <c r="I7" s="229" t="str">
        <f>'Script Input'!H4</f>
        <v>BWF</v>
      </c>
      <c r="J7" s="232"/>
      <c r="K7" s="232"/>
      <c r="L7" s="232"/>
      <c r="M7" s="232"/>
      <c r="N7" s="232"/>
      <c r="O7" s="232"/>
    </row>
    <row r="8" spans="1:15" s="227" customFormat="1" ht="32.25" customHeight="1" thickBot="1" x14ac:dyDescent="0.25">
      <c r="A8" s="229" t="str">
        <f>'Script Input'!D5</f>
        <v>Managed Vegetation Phase 7a, 9 and 10</v>
      </c>
      <c r="B8" s="231"/>
      <c r="C8" s="231"/>
      <c r="D8" s="231"/>
      <c r="E8" s="231"/>
      <c r="F8" s="231"/>
      <c r="G8" s="231"/>
      <c r="I8" s="229" t="str">
        <f>'Script Input'!H5</f>
        <v>DWM_Dec</v>
      </c>
      <c r="J8" s="232"/>
      <c r="K8" s="232"/>
      <c r="L8" s="232"/>
      <c r="M8" s="232"/>
      <c r="N8" s="232"/>
      <c r="O8" s="232"/>
    </row>
    <row r="9" spans="1:15" s="227" customFormat="1" ht="32.25" customHeight="1" thickBot="1" x14ac:dyDescent="0.25">
      <c r="A9" s="229" t="str">
        <f>'Script Input'!D6</f>
        <v>Gravel</v>
      </c>
      <c r="B9" s="231"/>
      <c r="C9" s="231"/>
      <c r="D9" s="231"/>
      <c r="E9" s="231"/>
      <c r="F9" s="231"/>
      <c r="G9" s="231"/>
      <c r="I9" s="229" t="str">
        <f>'Script Input'!H6</f>
        <v>DWM_Dust Control</v>
      </c>
      <c r="J9" s="232"/>
      <c r="K9" s="232"/>
      <c r="L9" s="232"/>
      <c r="M9" s="232"/>
      <c r="N9" s="232"/>
      <c r="O9" s="232"/>
    </row>
    <row r="10" spans="1:15" s="227" customFormat="1" ht="32.25" customHeight="1" thickBot="1" x14ac:dyDescent="0.25">
      <c r="A10" s="229" t="str">
        <f>'Script Input'!D7</f>
        <v>Brine with BACM Backup</v>
      </c>
      <c r="B10" s="231"/>
      <c r="C10" s="231"/>
      <c r="D10" s="231"/>
      <c r="E10" s="231"/>
      <c r="F10" s="231"/>
      <c r="G10" s="231"/>
      <c r="I10" s="229" t="str">
        <f>'Script Input'!H7</f>
        <v>DWM_Jan</v>
      </c>
      <c r="J10" s="232"/>
      <c r="K10" s="232"/>
      <c r="L10" s="232"/>
      <c r="M10" s="232"/>
      <c r="N10" s="232"/>
      <c r="O10" s="232"/>
    </row>
    <row r="11" spans="1:15" s="227" customFormat="1" ht="32.25" customHeight="1" thickBot="1" x14ac:dyDescent="0.25">
      <c r="A11" s="229" t="str">
        <f>'Script Input'!D8</f>
        <v>Tillage with BACM Backup</v>
      </c>
      <c r="B11" s="231"/>
      <c r="C11" s="231"/>
      <c r="D11" s="231"/>
      <c r="E11" s="231"/>
      <c r="F11" s="231"/>
      <c r="G11" s="231"/>
      <c r="I11" s="229" t="str">
        <f>'Script Input'!H8</f>
        <v>DWM_Oct</v>
      </c>
      <c r="J11" s="232"/>
      <c r="K11" s="232"/>
      <c r="L11" s="232"/>
      <c r="M11" s="232"/>
      <c r="N11" s="232"/>
      <c r="O11" s="232"/>
    </row>
    <row r="12" spans="1:15" s="227" customFormat="1" ht="32.25" customHeight="1" thickBot="1" x14ac:dyDescent="0.25">
      <c r="A12" s="229" t="str">
        <f>'Script Input'!D9</f>
        <v>Channel Areas Reduced MDCE BACM</v>
      </c>
      <c r="B12" s="231"/>
      <c r="C12" s="231"/>
      <c r="D12" s="231"/>
      <c r="E12" s="231"/>
      <c r="F12" s="231"/>
      <c r="G12" s="231"/>
      <c r="I12" s="229" t="str">
        <f>'Script Input'!H9</f>
        <v>DWM_Plovers</v>
      </c>
      <c r="J12" s="232"/>
      <c r="K12" s="232"/>
      <c r="L12" s="232"/>
      <c r="M12" s="232"/>
      <c r="N12" s="232"/>
      <c r="O12" s="232"/>
    </row>
    <row r="13" spans="1:15" s="227" customFormat="1" ht="32.25" customHeight="1" thickBot="1" x14ac:dyDescent="0.25">
      <c r="A13" s="229" t="str">
        <f>'Script Input'!D10</f>
        <v>Sand Fences</v>
      </c>
      <c r="B13" s="231"/>
      <c r="C13" s="231"/>
      <c r="D13" s="231"/>
      <c r="E13" s="231"/>
      <c r="F13" s="231"/>
      <c r="G13" s="231"/>
      <c r="I13" s="229" t="str">
        <f>'Script Input'!H10</f>
        <v>DWM_Spring_only</v>
      </c>
      <c r="J13" s="232"/>
      <c r="K13" s="232"/>
      <c r="L13" s="232"/>
      <c r="M13" s="232"/>
      <c r="N13" s="232"/>
      <c r="O13" s="232"/>
    </row>
    <row r="14" spans="1:15" s="227" customFormat="1" ht="32.25" customHeight="1" thickBot="1" x14ac:dyDescent="0.25">
      <c r="A14" s="229" t="str">
        <f>'Script Input'!D11</f>
        <v>None</v>
      </c>
      <c r="B14" s="231"/>
      <c r="C14" s="231"/>
      <c r="D14" s="231"/>
      <c r="E14" s="231"/>
      <c r="F14" s="231"/>
      <c r="G14" s="231"/>
      <c r="I14" s="229" t="str">
        <f>'Script Input'!H11</f>
        <v>ENV</v>
      </c>
      <c r="J14" s="232"/>
      <c r="K14" s="232"/>
      <c r="L14" s="232"/>
      <c r="M14" s="232"/>
      <c r="N14" s="232"/>
      <c r="O14" s="232"/>
    </row>
    <row r="15" spans="1:15" s="227" customFormat="1" ht="32.25" customHeight="1" thickBot="1" x14ac:dyDescent="0.25">
      <c r="A15" s="235" t="str">
        <f>'Script Input'!D12</f>
        <v>Habitat DCM</v>
      </c>
      <c r="B15" s="231"/>
      <c r="C15" s="231"/>
      <c r="D15" s="231"/>
      <c r="E15" s="231"/>
      <c r="F15" s="231"/>
      <c r="G15" s="231"/>
      <c r="I15" s="229" t="str">
        <f>'Script Input'!H12</f>
        <v>Gravel</v>
      </c>
      <c r="J15" s="232"/>
      <c r="K15" s="232"/>
      <c r="L15" s="232"/>
      <c r="M15" s="232"/>
      <c r="N15" s="232"/>
      <c r="O15" s="232"/>
    </row>
    <row r="16" spans="1:15" ht="32.25" customHeight="1" thickBot="1" x14ac:dyDescent="0.3">
      <c r="A16" s="247" t="s">
        <v>179</v>
      </c>
      <c r="B16" s="238"/>
      <c r="C16" s="238"/>
      <c r="D16" s="238"/>
      <c r="E16" s="238"/>
      <c r="F16" s="238"/>
      <c r="G16" s="238"/>
      <c r="I16" s="229" t="str">
        <f>'Script Input'!H13</f>
        <v>Meadow</v>
      </c>
      <c r="J16" s="232"/>
      <c r="K16" s="232"/>
      <c r="L16" s="232"/>
      <c r="M16" s="232"/>
      <c r="N16" s="232"/>
      <c r="O16" s="232"/>
    </row>
    <row r="17" spans="9:15" ht="32.25" customHeight="1" thickBot="1" x14ac:dyDescent="0.3">
      <c r="I17" s="229" t="str">
        <f>'Script Input'!H14</f>
        <v>MSB</v>
      </c>
      <c r="J17" s="232"/>
      <c r="K17" s="232"/>
      <c r="L17" s="232"/>
      <c r="M17" s="232"/>
      <c r="N17" s="232"/>
      <c r="O17" s="232"/>
    </row>
    <row r="18" spans="9:15" ht="32.25" customHeight="1" thickBot="1" x14ac:dyDescent="0.3">
      <c r="I18" s="229" t="str">
        <f>'Script Input'!H15</f>
        <v>MSB and SNPL</v>
      </c>
      <c r="J18" s="232"/>
      <c r="K18" s="232"/>
      <c r="L18" s="232"/>
      <c r="M18" s="232"/>
      <c r="N18" s="232"/>
      <c r="O18" s="232"/>
    </row>
    <row r="19" spans="9:15" ht="32.25" customHeight="1" thickBot="1" x14ac:dyDescent="0.3">
      <c r="I19" s="229" t="str">
        <f>'Script Input'!H16</f>
        <v>MSB and SNPL_gravel</v>
      </c>
      <c r="J19" s="232"/>
      <c r="K19" s="232"/>
      <c r="L19" s="232"/>
      <c r="M19" s="232"/>
      <c r="N19" s="232"/>
      <c r="O19" s="232"/>
    </row>
    <row r="20" spans="9:15" ht="32.25" customHeight="1" thickBot="1" x14ac:dyDescent="0.3">
      <c r="I20" s="229" t="str">
        <f>'Script Input'!H17</f>
        <v>MSB and SNPL_gravel_MWF</v>
      </c>
      <c r="J20" s="232"/>
      <c r="K20" s="232"/>
      <c r="L20" s="232"/>
      <c r="M20" s="232"/>
      <c r="N20" s="232"/>
      <c r="O20" s="232"/>
    </row>
    <row r="21" spans="9:15" ht="32.25" customHeight="1" thickBot="1" x14ac:dyDescent="0.3">
      <c r="I21" s="229" t="str">
        <f>'Script Input'!H18</f>
        <v>MWF</v>
      </c>
      <c r="J21" s="232"/>
      <c r="K21" s="232"/>
      <c r="L21" s="232"/>
      <c r="M21" s="232"/>
      <c r="N21" s="232"/>
      <c r="O21" s="232"/>
    </row>
    <row r="22" spans="9:15" ht="32.25" customHeight="1" thickBot="1" x14ac:dyDescent="0.3">
      <c r="I22" s="229" t="str">
        <f>'Script Input'!H19</f>
        <v>MWF and MSB</v>
      </c>
      <c r="J22" s="232"/>
      <c r="K22" s="232"/>
      <c r="L22" s="232"/>
      <c r="M22" s="232"/>
      <c r="N22" s="232"/>
      <c r="O22" s="232"/>
    </row>
    <row r="23" spans="9:15" ht="32.25" customHeight="1" thickBot="1" x14ac:dyDescent="0.3">
      <c r="I23" s="229" t="str">
        <f>'Script Input'!H20</f>
        <v>MWF and SNPL</v>
      </c>
      <c r="J23" s="232"/>
      <c r="K23" s="232"/>
      <c r="L23" s="232"/>
      <c r="M23" s="232"/>
      <c r="N23" s="232"/>
      <c r="O23" s="232"/>
    </row>
    <row r="24" spans="9:15" ht="32.25" customHeight="1" thickBot="1" x14ac:dyDescent="0.3">
      <c r="I24" s="229" t="str">
        <f>'Script Input'!H21</f>
        <v>MWF and SNPL_with gravel</v>
      </c>
      <c r="J24" s="232"/>
      <c r="K24" s="232"/>
      <c r="L24" s="232"/>
      <c r="M24" s="232"/>
      <c r="N24" s="232"/>
      <c r="O24" s="232"/>
    </row>
    <row r="25" spans="9:15" ht="32.25" customHeight="1" thickBot="1" x14ac:dyDescent="0.3">
      <c r="I25" s="229" t="str">
        <f>'Script Input'!H22</f>
        <v>None</v>
      </c>
      <c r="J25" s="232"/>
      <c r="K25" s="232"/>
      <c r="L25" s="232"/>
      <c r="M25" s="232"/>
      <c r="N25" s="232"/>
      <c r="O25" s="232"/>
    </row>
    <row r="26" spans="9:15" ht="32.25" customHeight="1" thickBot="1" x14ac:dyDescent="0.3">
      <c r="I26" s="229" t="str">
        <f>'Script Input'!H23</f>
        <v>Sand Fences</v>
      </c>
      <c r="J26" s="232"/>
      <c r="K26" s="232"/>
      <c r="L26" s="232"/>
      <c r="M26" s="232"/>
      <c r="N26" s="232"/>
      <c r="O26" s="232"/>
    </row>
    <row r="27" spans="9:15" ht="32.25" customHeight="1" thickBot="1" x14ac:dyDescent="0.3">
      <c r="I27" s="229" t="str">
        <f>'Script Input'!H24</f>
        <v>SFL</v>
      </c>
      <c r="J27" s="232"/>
      <c r="K27" s="232"/>
      <c r="L27" s="232"/>
      <c r="M27" s="232"/>
      <c r="N27" s="232"/>
      <c r="O27" s="232"/>
    </row>
    <row r="28" spans="9:15" ht="32.25" customHeight="1" thickBot="1" x14ac:dyDescent="0.3">
      <c r="I28" s="229" t="str">
        <f>'Script Input'!H25</f>
        <v>SFLS</v>
      </c>
      <c r="J28" s="232"/>
      <c r="K28" s="232"/>
      <c r="L28" s="232"/>
      <c r="M28" s="232"/>
      <c r="N28" s="232"/>
      <c r="O28" s="232"/>
    </row>
    <row r="29" spans="9:15" ht="32.25" customHeight="1" thickBot="1" x14ac:dyDescent="0.3">
      <c r="I29" s="229" t="str">
        <f>'Script Input'!H26</f>
        <v>SFP</v>
      </c>
      <c r="J29" s="232"/>
      <c r="K29" s="232"/>
      <c r="L29" s="232"/>
      <c r="M29" s="232"/>
      <c r="N29" s="232"/>
      <c r="O29" s="232"/>
    </row>
    <row r="30" spans="9:15" ht="32.25" customHeight="1" thickBot="1" x14ac:dyDescent="0.3">
      <c r="I30" s="229" t="str">
        <f>'Script Input'!H27</f>
        <v>SNPL_realistic</v>
      </c>
      <c r="J30" s="232"/>
      <c r="K30" s="232"/>
      <c r="L30" s="232"/>
      <c r="M30" s="232"/>
      <c r="N30" s="232"/>
      <c r="O30" s="232"/>
    </row>
    <row r="31" spans="9:15" ht="32.25" customHeight="1" thickBot="1" x14ac:dyDescent="0.3">
      <c r="I31" s="229" t="str">
        <f>'Script Input'!H28</f>
        <v>SNPL_with gravel</v>
      </c>
      <c r="J31" s="232"/>
      <c r="K31" s="232"/>
      <c r="L31" s="232"/>
      <c r="M31" s="232"/>
      <c r="N31" s="232"/>
      <c r="O31" s="232"/>
    </row>
    <row r="32" spans="9:15" ht="32.25" customHeight="1" thickBot="1" x14ac:dyDescent="0.3">
      <c r="I32" s="229" t="str">
        <f>'Script Input'!H29</f>
        <v>Tillage</v>
      </c>
      <c r="J32" s="232"/>
      <c r="K32" s="232"/>
      <c r="L32" s="232"/>
      <c r="M32" s="232"/>
      <c r="N32" s="232"/>
      <c r="O32" s="232"/>
    </row>
    <row r="33" spans="9:15" ht="32.25" customHeight="1" thickBot="1" x14ac:dyDescent="0.3">
      <c r="I33" s="229" t="str">
        <f>'Script Input'!H30</f>
        <v>Till-Brine</v>
      </c>
      <c r="J33" s="232"/>
      <c r="K33" s="232"/>
      <c r="L33" s="232"/>
      <c r="M33" s="232"/>
      <c r="N33" s="232"/>
      <c r="O33" s="232"/>
    </row>
    <row r="34" spans="9:15" ht="32.25" customHeight="1" thickBot="1" x14ac:dyDescent="0.3">
      <c r="I34" s="229" t="str">
        <f>'Script Input'!H31</f>
        <v>Veg 08</v>
      </c>
      <c r="J34" s="232"/>
      <c r="K34" s="232"/>
      <c r="L34" s="232"/>
      <c r="M34" s="232"/>
      <c r="N34" s="232"/>
      <c r="O34" s="232"/>
    </row>
    <row r="35" spans="9:15" ht="32.25" customHeight="1" thickBot="1" x14ac:dyDescent="0.3">
      <c r="I35" s="229" t="str">
        <f>'Script Input'!H32</f>
        <v>Veg 11</v>
      </c>
      <c r="J35" s="232"/>
      <c r="K35" s="232"/>
      <c r="L35" s="232"/>
      <c r="M35" s="232"/>
      <c r="N35" s="232"/>
      <c r="O35" s="232"/>
    </row>
    <row r="36" spans="9:15" ht="32.25" customHeight="1" thickBot="1" x14ac:dyDescent="0.3">
      <c r="I36" s="229" t="s">
        <v>179</v>
      </c>
      <c r="J36" s="234"/>
      <c r="K36" s="234"/>
      <c r="L36" s="234"/>
      <c r="M36" s="234"/>
      <c r="N36" s="234"/>
      <c r="O36" s="234"/>
    </row>
  </sheetData>
  <mergeCells count="14">
    <mergeCell ref="N3:N4"/>
    <mergeCell ref="O3:O4"/>
    <mergeCell ref="E3:E4"/>
    <mergeCell ref="F3:F4"/>
    <mergeCell ref="K3:K4"/>
    <mergeCell ref="L3:L4"/>
    <mergeCell ref="M3:M4"/>
    <mergeCell ref="A3:A4"/>
    <mergeCell ref="I3:I4"/>
    <mergeCell ref="J3:J4"/>
    <mergeCell ref="G3:G4"/>
    <mergeCell ref="B3:B4"/>
    <mergeCell ref="C3:C4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6"/>
  <sheetViews>
    <sheetView workbookViewId="0">
      <selection activeCell="K10" sqref="K10"/>
    </sheetView>
  </sheetViews>
  <sheetFormatPr defaultRowHeight="15" x14ac:dyDescent="0.25"/>
  <cols>
    <col min="1" max="1" width="18.5703125" customWidth="1"/>
    <col min="2" max="7" width="12.85546875" style="226" customWidth="1"/>
    <col min="8" max="8" width="7.85546875" customWidth="1"/>
    <col min="9" max="9" width="17.7109375" style="228" customWidth="1"/>
    <col min="10" max="15" width="12.85546875" customWidth="1"/>
  </cols>
  <sheetData>
    <row r="1" spans="1:15" ht="37.5" customHeight="1" x14ac:dyDescent="0.25">
      <c r="A1" s="237" t="s">
        <v>202</v>
      </c>
    </row>
    <row r="2" spans="1:15" ht="15.75" thickBot="1" x14ac:dyDescent="0.3"/>
    <row r="3" spans="1:15" ht="26.25" customHeight="1" thickBot="1" x14ac:dyDescent="0.3">
      <c r="A3" s="292" t="s">
        <v>178</v>
      </c>
      <c r="B3" s="293" t="s">
        <v>203</v>
      </c>
      <c r="C3" s="293" t="s">
        <v>204</v>
      </c>
      <c r="D3" s="293" t="s">
        <v>205</v>
      </c>
      <c r="E3" s="293" t="s">
        <v>206</v>
      </c>
      <c r="F3" s="293" t="s">
        <v>207</v>
      </c>
      <c r="G3" s="293" t="s">
        <v>208</v>
      </c>
      <c r="I3" s="292" t="s">
        <v>180</v>
      </c>
      <c r="J3" s="293" t="s">
        <v>203</v>
      </c>
      <c r="K3" s="293" t="s">
        <v>204</v>
      </c>
      <c r="L3" s="293" t="s">
        <v>205</v>
      </c>
      <c r="M3" s="293" t="s">
        <v>206</v>
      </c>
      <c r="N3" s="293" t="s">
        <v>207</v>
      </c>
      <c r="O3" s="293" t="s">
        <v>208</v>
      </c>
    </row>
    <row r="4" spans="1:15" ht="26.25" customHeight="1" thickBot="1" x14ac:dyDescent="0.3">
      <c r="A4" s="292"/>
      <c r="B4" s="293"/>
      <c r="C4" s="293"/>
      <c r="D4" s="293"/>
      <c r="E4" s="293"/>
      <c r="F4" s="293"/>
      <c r="G4" s="293"/>
      <c r="I4" s="292"/>
      <c r="J4" s="293"/>
      <c r="K4" s="293"/>
      <c r="L4" s="293"/>
      <c r="M4" s="293"/>
      <c r="N4" s="293"/>
      <c r="O4" s="293"/>
    </row>
    <row r="5" spans="1:15" s="227" customFormat="1" ht="32.25" customHeight="1" thickBot="1" x14ac:dyDescent="0.25">
      <c r="A5" s="229" t="str">
        <f>'Script Input'!D2</f>
        <v>Traditional Shallow Flood</v>
      </c>
      <c r="B5" s="230"/>
      <c r="C5" s="230"/>
      <c r="D5" s="230"/>
      <c r="E5" s="230"/>
      <c r="F5" s="230"/>
      <c r="G5" s="230"/>
      <c r="I5" s="229" t="str">
        <f>'Script Input'!H2</f>
        <v>Breeding Waterfowl &amp; Meadow</v>
      </c>
      <c r="J5" s="233"/>
      <c r="K5" s="233"/>
      <c r="L5" s="233"/>
      <c r="M5" s="233"/>
      <c r="N5" s="233"/>
      <c r="O5" s="233"/>
    </row>
    <row r="6" spans="1:15" s="227" customFormat="1" ht="32.25" customHeight="1" thickBot="1" x14ac:dyDescent="0.25">
      <c r="A6" s="247" t="str">
        <f>'Script Input'!D3</f>
        <v>Sprinkler Shallow Flood</v>
      </c>
      <c r="B6" s="231"/>
      <c r="C6" s="231"/>
      <c r="D6" s="231"/>
      <c r="E6" s="231"/>
      <c r="F6" s="231"/>
      <c r="G6" s="231"/>
      <c r="I6" s="229" t="str">
        <f>'Script Input'!H3</f>
        <v>Brine</v>
      </c>
      <c r="J6" s="232"/>
      <c r="K6" s="232"/>
      <c r="L6" s="232"/>
      <c r="M6" s="232"/>
      <c r="N6" s="232"/>
      <c r="O6" s="232"/>
    </row>
    <row r="7" spans="1:15" s="227" customFormat="1" ht="32.25" customHeight="1" thickBot="1" x14ac:dyDescent="0.25">
      <c r="A7" s="247" t="str">
        <f>'Script Input'!D4</f>
        <v>Managed Vegetation Farm</v>
      </c>
      <c r="B7" s="231"/>
      <c r="C7" s="231"/>
      <c r="D7" s="231"/>
      <c r="E7" s="231"/>
      <c r="F7" s="231"/>
      <c r="G7" s="231"/>
      <c r="I7" s="229" t="str">
        <f>'Script Input'!H4</f>
        <v>BWF</v>
      </c>
      <c r="J7" s="232"/>
      <c r="K7" s="232"/>
      <c r="L7" s="232"/>
      <c r="M7" s="232"/>
      <c r="N7" s="232"/>
      <c r="O7" s="232"/>
    </row>
    <row r="8" spans="1:15" s="227" customFormat="1" ht="32.25" customHeight="1" thickBot="1" x14ac:dyDescent="0.25">
      <c r="A8" s="247" t="str">
        <f>'Script Input'!D5</f>
        <v>Managed Vegetation Phase 7a, 9 and 10</v>
      </c>
      <c r="B8" s="231"/>
      <c r="C8" s="231"/>
      <c r="D8" s="231"/>
      <c r="E8" s="231"/>
      <c r="F8" s="231"/>
      <c r="G8" s="231"/>
      <c r="I8" s="229" t="str">
        <f>'Script Input'!H5</f>
        <v>DWM_Dec</v>
      </c>
      <c r="J8" s="232"/>
      <c r="K8" s="232"/>
      <c r="L8" s="232"/>
      <c r="M8" s="232"/>
      <c r="N8" s="232"/>
      <c r="O8" s="232"/>
    </row>
    <row r="9" spans="1:15" s="227" customFormat="1" ht="32.25" customHeight="1" thickBot="1" x14ac:dyDescent="0.25">
      <c r="A9" s="247" t="str">
        <f>'Script Input'!D6</f>
        <v>Gravel</v>
      </c>
      <c r="B9" s="231"/>
      <c r="C9" s="231"/>
      <c r="D9" s="231"/>
      <c r="E9" s="231"/>
      <c r="F9" s="231"/>
      <c r="G9" s="231"/>
      <c r="I9" s="229" t="str">
        <f>'Script Input'!H6</f>
        <v>DWM_Dust Control</v>
      </c>
      <c r="J9" s="232"/>
      <c r="K9" s="232"/>
      <c r="L9" s="232"/>
      <c r="M9" s="232"/>
      <c r="N9" s="232"/>
      <c r="O9" s="232"/>
    </row>
    <row r="10" spans="1:15" s="227" customFormat="1" ht="32.25" customHeight="1" thickBot="1" x14ac:dyDescent="0.25">
      <c r="A10" s="247" t="str">
        <f>'Script Input'!D7</f>
        <v>Brine with BACM Backup</v>
      </c>
      <c r="B10" s="231"/>
      <c r="C10" s="231"/>
      <c r="D10" s="231"/>
      <c r="E10" s="231"/>
      <c r="F10" s="231"/>
      <c r="G10" s="231"/>
      <c r="I10" s="229" t="str">
        <f>'Script Input'!H7</f>
        <v>DWM_Jan</v>
      </c>
      <c r="J10" s="232"/>
      <c r="K10" s="232"/>
      <c r="L10" s="232"/>
      <c r="M10" s="232"/>
      <c r="N10" s="232"/>
      <c r="O10" s="232"/>
    </row>
    <row r="11" spans="1:15" s="227" customFormat="1" ht="32.25" customHeight="1" thickBot="1" x14ac:dyDescent="0.25">
      <c r="A11" s="247" t="str">
        <f>'Script Input'!D8</f>
        <v>Tillage with BACM Backup</v>
      </c>
      <c r="B11" s="231"/>
      <c r="C11" s="231"/>
      <c r="D11" s="231"/>
      <c r="E11" s="231"/>
      <c r="F11" s="231"/>
      <c r="G11" s="231"/>
      <c r="I11" s="229" t="str">
        <f>'Script Input'!H8</f>
        <v>DWM_Oct</v>
      </c>
      <c r="J11" s="232"/>
      <c r="K11" s="232"/>
      <c r="L11" s="232"/>
      <c r="M11" s="232"/>
      <c r="N11" s="232"/>
      <c r="O11" s="232"/>
    </row>
    <row r="12" spans="1:15" s="227" customFormat="1" ht="32.25" customHeight="1" thickBot="1" x14ac:dyDescent="0.25">
      <c r="A12" s="247" t="str">
        <f>'Script Input'!D9</f>
        <v>Channel Areas Reduced MDCE BACM</v>
      </c>
      <c r="B12" s="231"/>
      <c r="C12" s="231"/>
      <c r="D12" s="231"/>
      <c r="E12" s="231"/>
      <c r="F12" s="231"/>
      <c r="G12" s="231"/>
      <c r="I12" s="229" t="str">
        <f>'Script Input'!H9</f>
        <v>DWM_Plovers</v>
      </c>
      <c r="J12" s="232"/>
      <c r="K12" s="232"/>
      <c r="L12" s="232"/>
      <c r="M12" s="232"/>
      <c r="N12" s="232"/>
      <c r="O12" s="232"/>
    </row>
    <row r="13" spans="1:15" s="227" customFormat="1" ht="32.25" customHeight="1" thickBot="1" x14ac:dyDescent="0.25">
      <c r="A13" s="247" t="str">
        <f>'Script Input'!D10</f>
        <v>Sand Fences</v>
      </c>
      <c r="B13" s="231"/>
      <c r="C13" s="231"/>
      <c r="D13" s="231"/>
      <c r="E13" s="231"/>
      <c r="F13" s="231"/>
      <c r="G13" s="231"/>
      <c r="I13" s="229" t="str">
        <f>'Script Input'!H10</f>
        <v>DWM_Spring_only</v>
      </c>
      <c r="J13" s="232"/>
      <c r="K13" s="232"/>
      <c r="L13" s="232"/>
      <c r="M13" s="232"/>
      <c r="N13" s="232"/>
      <c r="O13" s="232"/>
    </row>
    <row r="14" spans="1:15" s="227" customFormat="1" ht="32.25" customHeight="1" thickBot="1" x14ac:dyDescent="0.25">
      <c r="A14" s="247" t="str">
        <f>'Script Input'!D11</f>
        <v>None</v>
      </c>
      <c r="B14" s="231"/>
      <c r="C14" s="231"/>
      <c r="D14" s="231"/>
      <c r="E14" s="231"/>
      <c r="F14" s="231"/>
      <c r="G14" s="231"/>
      <c r="I14" s="229" t="str">
        <f>'Script Input'!H11</f>
        <v>ENV</v>
      </c>
      <c r="J14" s="232"/>
      <c r="K14" s="232"/>
      <c r="L14" s="232"/>
      <c r="M14" s="232"/>
      <c r="N14" s="232"/>
      <c r="O14" s="232"/>
    </row>
    <row r="15" spans="1:15" s="227" customFormat="1" ht="32.25" customHeight="1" thickBot="1" x14ac:dyDescent="0.25">
      <c r="A15" s="247" t="str">
        <f>'Script Input'!D12</f>
        <v>Habitat DCM</v>
      </c>
      <c r="B15" s="231"/>
      <c r="C15" s="231"/>
      <c r="D15" s="231"/>
      <c r="E15" s="231"/>
      <c r="F15" s="231"/>
      <c r="G15" s="231"/>
      <c r="I15" s="229" t="str">
        <f>'Script Input'!H12</f>
        <v>Gravel</v>
      </c>
      <c r="J15" s="232"/>
      <c r="K15" s="232"/>
      <c r="L15" s="232"/>
      <c r="M15" s="232"/>
      <c r="N15" s="232"/>
      <c r="O15" s="232"/>
    </row>
    <row r="16" spans="1:15" ht="32.25" customHeight="1" thickBot="1" x14ac:dyDescent="0.3">
      <c r="A16" s="247" t="s">
        <v>179</v>
      </c>
      <c r="B16" s="231"/>
      <c r="C16" s="231"/>
      <c r="D16" s="231"/>
      <c r="E16" s="231"/>
      <c r="F16" s="231"/>
      <c r="G16" s="231"/>
      <c r="I16" s="229" t="str">
        <f>'Script Input'!H13</f>
        <v>Meadow</v>
      </c>
      <c r="J16" s="232"/>
      <c r="K16" s="232"/>
      <c r="L16" s="232"/>
      <c r="M16" s="232"/>
      <c r="N16" s="232"/>
      <c r="O16" s="232"/>
    </row>
    <row r="17" spans="9:15" ht="32.25" customHeight="1" thickBot="1" x14ac:dyDescent="0.3">
      <c r="I17" s="229" t="str">
        <f>'Script Input'!H14</f>
        <v>MSB</v>
      </c>
      <c r="J17" s="232"/>
      <c r="K17" s="232"/>
      <c r="L17" s="232"/>
      <c r="M17" s="232"/>
      <c r="N17" s="232"/>
      <c r="O17" s="232"/>
    </row>
    <row r="18" spans="9:15" ht="32.25" customHeight="1" thickBot="1" x14ac:dyDescent="0.3">
      <c r="I18" s="229" t="str">
        <f>'Script Input'!H15</f>
        <v>MSB and SNPL</v>
      </c>
      <c r="J18" s="232"/>
      <c r="K18" s="232"/>
      <c r="L18" s="232"/>
      <c r="M18" s="232"/>
      <c r="N18" s="232"/>
      <c r="O18" s="232"/>
    </row>
    <row r="19" spans="9:15" ht="32.25" customHeight="1" thickBot="1" x14ac:dyDescent="0.3">
      <c r="I19" s="229" t="str">
        <f>'Script Input'!H16</f>
        <v>MSB and SNPL_gravel</v>
      </c>
      <c r="J19" s="232"/>
      <c r="K19" s="232"/>
      <c r="L19" s="232"/>
      <c r="M19" s="232"/>
      <c r="N19" s="232"/>
      <c r="O19" s="232"/>
    </row>
    <row r="20" spans="9:15" ht="32.25" customHeight="1" thickBot="1" x14ac:dyDescent="0.3">
      <c r="I20" s="229" t="str">
        <f>'Script Input'!H17</f>
        <v>MSB and SNPL_gravel_MWF</v>
      </c>
      <c r="J20" s="232"/>
      <c r="K20" s="232"/>
      <c r="L20" s="232"/>
      <c r="M20" s="232"/>
      <c r="N20" s="232"/>
      <c r="O20" s="232"/>
    </row>
    <row r="21" spans="9:15" ht="32.25" customHeight="1" thickBot="1" x14ac:dyDescent="0.3">
      <c r="I21" s="229" t="str">
        <f>'Script Input'!H18</f>
        <v>MWF</v>
      </c>
      <c r="J21" s="232"/>
      <c r="K21" s="232"/>
      <c r="L21" s="232"/>
      <c r="M21" s="232"/>
      <c r="N21" s="232"/>
      <c r="O21" s="232"/>
    </row>
    <row r="22" spans="9:15" ht="32.25" customHeight="1" thickBot="1" x14ac:dyDescent="0.3">
      <c r="I22" s="229" t="str">
        <f>'Script Input'!H19</f>
        <v>MWF and MSB</v>
      </c>
      <c r="J22" s="232"/>
      <c r="K22" s="232"/>
      <c r="L22" s="232"/>
      <c r="M22" s="232"/>
      <c r="N22" s="232"/>
      <c r="O22" s="232"/>
    </row>
    <row r="23" spans="9:15" ht="32.25" customHeight="1" thickBot="1" x14ac:dyDescent="0.3">
      <c r="I23" s="229" t="str">
        <f>'Script Input'!H20</f>
        <v>MWF and SNPL</v>
      </c>
      <c r="J23" s="232"/>
      <c r="K23" s="232"/>
      <c r="L23" s="232"/>
      <c r="M23" s="232"/>
      <c r="N23" s="232"/>
      <c r="O23" s="232"/>
    </row>
    <row r="24" spans="9:15" ht="32.25" customHeight="1" thickBot="1" x14ac:dyDescent="0.3">
      <c r="I24" s="229" t="str">
        <f>'Script Input'!H21</f>
        <v>MWF and SNPL_with gravel</v>
      </c>
      <c r="J24" s="232"/>
      <c r="K24" s="232"/>
      <c r="L24" s="232"/>
      <c r="M24" s="232"/>
      <c r="N24" s="232"/>
      <c r="O24" s="232"/>
    </row>
    <row r="25" spans="9:15" ht="32.25" customHeight="1" thickBot="1" x14ac:dyDescent="0.3">
      <c r="I25" s="229" t="str">
        <f>'Script Input'!H22</f>
        <v>None</v>
      </c>
      <c r="J25" s="232"/>
      <c r="K25" s="232"/>
      <c r="L25" s="232"/>
      <c r="M25" s="232"/>
      <c r="N25" s="232"/>
      <c r="O25" s="232"/>
    </row>
    <row r="26" spans="9:15" ht="32.25" customHeight="1" thickBot="1" x14ac:dyDescent="0.3">
      <c r="I26" s="229" t="str">
        <f>'Script Input'!H23</f>
        <v>Sand Fences</v>
      </c>
      <c r="J26" s="232"/>
      <c r="K26" s="232"/>
      <c r="L26" s="232"/>
      <c r="M26" s="232"/>
      <c r="N26" s="232"/>
      <c r="O26" s="232"/>
    </row>
    <row r="27" spans="9:15" ht="32.25" customHeight="1" thickBot="1" x14ac:dyDescent="0.3">
      <c r="I27" s="229" t="str">
        <f>'Script Input'!H24</f>
        <v>SFL</v>
      </c>
      <c r="J27" s="232"/>
      <c r="K27" s="232"/>
      <c r="L27" s="232"/>
      <c r="M27" s="232"/>
      <c r="N27" s="232"/>
      <c r="O27" s="232"/>
    </row>
    <row r="28" spans="9:15" ht="32.25" customHeight="1" thickBot="1" x14ac:dyDescent="0.3">
      <c r="I28" s="229" t="str">
        <f>'Script Input'!H25</f>
        <v>SFLS</v>
      </c>
      <c r="J28" s="232"/>
      <c r="K28" s="232"/>
      <c r="L28" s="232"/>
      <c r="M28" s="232"/>
      <c r="N28" s="232"/>
      <c r="O28" s="232"/>
    </row>
    <row r="29" spans="9:15" ht="32.25" customHeight="1" thickBot="1" x14ac:dyDescent="0.3">
      <c r="I29" s="229" t="str">
        <f>'Script Input'!H26</f>
        <v>SFP</v>
      </c>
      <c r="J29" s="232"/>
      <c r="K29" s="232"/>
      <c r="L29" s="232"/>
      <c r="M29" s="232"/>
      <c r="N29" s="232"/>
      <c r="O29" s="232"/>
    </row>
    <row r="30" spans="9:15" ht="32.25" customHeight="1" thickBot="1" x14ac:dyDescent="0.3">
      <c r="I30" s="229" t="str">
        <f>'Script Input'!H27</f>
        <v>SNPL_realistic</v>
      </c>
      <c r="J30" s="232"/>
      <c r="K30" s="232"/>
      <c r="L30" s="232"/>
      <c r="M30" s="232"/>
      <c r="N30" s="232"/>
      <c r="O30" s="232"/>
    </row>
    <row r="31" spans="9:15" ht="32.25" customHeight="1" thickBot="1" x14ac:dyDescent="0.3">
      <c r="I31" s="229" t="str">
        <f>'Script Input'!H28</f>
        <v>SNPL_with gravel</v>
      </c>
      <c r="J31" s="232"/>
      <c r="K31" s="232"/>
      <c r="L31" s="232"/>
      <c r="M31" s="232"/>
      <c r="N31" s="232"/>
      <c r="O31" s="232"/>
    </row>
    <row r="32" spans="9:15" ht="32.25" customHeight="1" thickBot="1" x14ac:dyDescent="0.3">
      <c r="I32" s="229" t="str">
        <f>'Script Input'!H29</f>
        <v>Tillage</v>
      </c>
      <c r="J32" s="232"/>
      <c r="K32" s="232"/>
      <c r="L32" s="232"/>
      <c r="M32" s="232"/>
      <c r="N32" s="232"/>
      <c r="O32" s="232"/>
    </row>
    <row r="33" spans="9:15" ht="32.25" customHeight="1" thickBot="1" x14ac:dyDescent="0.3">
      <c r="I33" s="229" t="str">
        <f>'Script Input'!H30</f>
        <v>Till-Brine</v>
      </c>
      <c r="J33" s="232"/>
      <c r="K33" s="232"/>
      <c r="L33" s="232"/>
      <c r="M33" s="232"/>
      <c r="N33" s="232"/>
      <c r="O33" s="232"/>
    </row>
    <row r="34" spans="9:15" ht="32.25" customHeight="1" thickBot="1" x14ac:dyDescent="0.3">
      <c r="I34" s="229" t="str">
        <f>'Script Input'!H31</f>
        <v>Veg 08</v>
      </c>
      <c r="J34" s="232"/>
      <c r="K34" s="232"/>
      <c r="L34" s="232"/>
      <c r="M34" s="232"/>
      <c r="N34" s="232"/>
      <c r="O34" s="232"/>
    </row>
    <row r="35" spans="9:15" ht="32.25" customHeight="1" thickBot="1" x14ac:dyDescent="0.3">
      <c r="I35" s="229" t="str">
        <f>'Script Input'!H32</f>
        <v>Veg 11</v>
      </c>
      <c r="J35" s="232"/>
      <c r="K35" s="232"/>
      <c r="L35" s="232"/>
      <c r="M35" s="232"/>
      <c r="N35" s="232"/>
      <c r="O35" s="232"/>
    </row>
    <row r="36" spans="9:15" ht="32.25" customHeight="1" thickBot="1" x14ac:dyDescent="0.3">
      <c r="I36" s="229" t="s">
        <v>179</v>
      </c>
      <c r="J36" s="234"/>
      <c r="K36" s="234"/>
      <c r="L36" s="234"/>
      <c r="M36" s="234"/>
      <c r="N36" s="234"/>
      <c r="O36" s="234"/>
    </row>
  </sheetData>
  <mergeCells count="14">
    <mergeCell ref="D3:D4"/>
    <mergeCell ref="A3:A4"/>
    <mergeCell ref="B3:B4"/>
    <mergeCell ref="C3:C4"/>
    <mergeCell ref="O3:O4"/>
    <mergeCell ref="E3:E4"/>
    <mergeCell ref="F3:F4"/>
    <mergeCell ref="G3:G4"/>
    <mergeCell ref="I3:I4"/>
    <mergeCell ref="J3:J4"/>
    <mergeCell ref="K3:K4"/>
    <mergeCell ref="L3:L4"/>
    <mergeCell ref="M3:M4"/>
    <mergeCell ref="N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B35" sqref="B35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2.75" customHeight="1" thickBot="1" x14ac:dyDescent="0.3">
      <c r="A1" s="237" t="s">
        <v>210</v>
      </c>
    </row>
    <row r="2" spans="1:75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/>
      <c r="V2"/>
      <c r="W2"/>
      <c r="X2"/>
    </row>
    <row r="3" spans="1:75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7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4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5">
        <f>'NPV Summary'!B5</f>
        <v>2018</v>
      </c>
      <c r="C5" s="205">
        <f>'NPV Summary'!C5</f>
        <v>2018</v>
      </c>
      <c r="D5" s="205">
        <f>'NPV Summary'!D5</f>
        <v>2018</v>
      </c>
      <c r="E5" s="205">
        <f>'NPV Summary'!E5</f>
        <v>0.04</v>
      </c>
      <c r="F5" s="205">
        <f>'NPV Summary'!F5</f>
        <v>2.1999999999999999E-2</v>
      </c>
      <c r="G5" s="205">
        <f>'NPV Summary'!G5</f>
        <v>0.03</v>
      </c>
      <c r="H5" s="205">
        <f>'NPV Summary'!H5</f>
        <v>0.04</v>
      </c>
      <c r="I5" s="205">
        <f>'NPV Summary'!I5</f>
        <v>0.65</v>
      </c>
      <c r="J5" s="205">
        <f>'NPV Summary'!J5</f>
        <v>30</v>
      </c>
      <c r="K5" s="205">
        <f>'NPV Summary'!K5</f>
        <v>0.05</v>
      </c>
      <c r="L5" s="205" t="str">
        <f>'NPV Summary'!L5</f>
        <v>Yes</v>
      </c>
      <c r="M5" s="205">
        <f>'NPV Summary'!M5</f>
        <v>475</v>
      </c>
      <c r="N5" s="205">
        <f>'NPV Summary'!N5</f>
        <v>15</v>
      </c>
      <c r="O5" s="205" t="str">
        <f>'NPV Summary'!O5</f>
        <v>Treated</v>
      </c>
      <c r="P5" s="205">
        <f>'NPV Summary'!P5</f>
        <v>3.5999999999999997E-2</v>
      </c>
      <c r="Q5" s="205" t="str">
        <f>'NPV Summary'!Q5</f>
        <v>No</v>
      </c>
      <c r="R5" s="205">
        <f>'NPV Summary'!R5</f>
        <v>73</v>
      </c>
      <c r="S5" s="205">
        <f>'NPV Summary'!S5</f>
        <v>9000</v>
      </c>
      <c r="T5" s="205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6" t="s">
        <v>161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7"/>
      <c r="C7" s="187"/>
      <c r="D7" s="188"/>
      <c r="E7" s="188"/>
      <c r="F7" s="188"/>
      <c r="G7" s="188"/>
      <c r="H7" s="188"/>
      <c r="I7" s="187"/>
      <c r="J7" s="187"/>
      <c r="K7" s="187"/>
      <c r="L7" s="187"/>
      <c r="M7" s="189"/>
      <c r="N7" s="189"/>
      <c r="O7" s="188"/>
      <c r="P7" s="187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0" t="s">
        <v>171</v>
      </c>
      <c r="AH7" s="301"/>
      <c r="AI7" s="301"/>
      <c r="AJ7" s="301"/>
      <c r="AK7" s="301"/>
      <c r="AL7" s="301"/>
      <c r="AM7" s="302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6" t="s">
        <v>159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G8" s="303"/>
      <c r="AH8" s="304"/>
      <c r="AI8" s="304"/>
      <c r="AJ8" s="304"/>
      <c r="AK8" s="304"/>
      <c r="AL8" s="304"/>
      <c r="AM8" s="305"/>
    </row>
    <row r="9" spans="1:75" ht="38.25" customHeight="1" thickBot="1" x14ac:dyDescent="0.3">
      <c r="A9" s="307"/>
      <c r="B9" s="308"/>
      <c r="C9" s="309" t="str">
        <f>"Projected Annual Cost
"&amp;B5&amp;" Dollar Year" &amp;"
($Million)"</f>
        <v>Projected Annual Cost
2018 Dollar Year
($Million)</v>
      </c>
      <c r="D9" s="310"/>
      <c r="E9" s="311"/>
      <c r="F9" s="310" t="s">
        <v>49</v>
      </c>
      <c r="G9" s="310"/>
      <c r="H9" s="311"/>
      <c r="I9" s="312" t="str">
        <f>"Projected Annual Cost with Financing
($Million; NPV=$"&amp;ROUND(Q98,3)&amp;")"</f>
        <v>Projected Annual Cost with Financing
($Million; NPV=$0)</v>
      </c>
      <c r="J9" s="313"/>
      <c r="K9" s="313"/>
      <c r="L9" s="313"/>
      <c r="M9" s="313"/>
      <c r="N9" s="313"/>
      <c r="O9" s="313"/>
      <c r="P9" s="313"/>
      <c r="Q9" s="313"/>
      <c r="R9" s="314"/>
      <c r="S9" s="309" t="str">
        <f>"Avoided MWD Purchase 
 ($Million; NPV=$"&amp;ROUND(W98,3)&amp;")"</f>
        <v>Avoided MWD Purchase 
 ($Million; NPV=$0)</v>
      </c>
      <c r="T9" s="310"/>
      <c r="U9" s="310"/>
      <c r="V9" s="310"/>
      <c r="W9" s="310"/>
      <c r="X9" s="311"/>
      <c r="Y9" s="309" t="s">
        <v>13</v>
      </c>
      <c r="Z9" s="311"/>
      <c r="AG9" s="315" t="s">
        <v>10</v>
      </c>
      <c r="AH9" s="316"/>
      <c r="AI9" s="2"/>
      <c r="AJ9" s="317" t="s">
        <v>15</v>
      </c>
      <c r="AK9" s="318"/>
      <c r="AL9" s="318"/>
      <c r="AM9" s="319"/>
      <c r="AO9" s="294" t="s">
        <v>39</v>
      </c>
      <c r="AP9" s="295"/>
      <c r="AR9" s="296" t="s">
        <v>170</v>
      </c>
      <c r="AS9" s="297"/>
      <c r="AT9" s="297"/>
      <c r="AU9" s="297"/>
      <c r="AV9" s="297"/>
      <c r="AW9" s="297"/>
      <c r="AX9" s="297"/>
      <c r="AY9" s="297"/>
      <c r="AZ9" s="297"/>
      <c r="BA9" s="298"/>
      <c r="BC9" s="294" t="s">
        <v>68</v>
      </c>
      <c r="BD9" s="295"/>
      <c r="BE9" s="1"/>
      <c r="BF9" s="296" t="s">
        <v>52</v>
      </c>
      <c r="BG9" s="297"/>
      <c r="BH9" s="297"/>
    </row>
    <row r="10" spans="1:75" ht="51.75" thickBot="1" x14ac:dyDescent="0.3">
      <c r="A10" s="52" t="s">
        <v>0</v>
      </c>
      <c r="B10" s="118" t="s">
        <v>3</v>
      </c>
      <c r="C10" s="186" t="s">
        <v>46</v>
      </c>
      <c r="D10" s="20" t="s">
        <v>47</v>
      </c>
      <c r="E10" s="21" t="s">
        <v>48</v>
      </c>
      <c r="F10" s="186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6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2" t="s">
        <v>73</v>
      </c>
      <c r="S10" s="211" t="s">
        <v>155</v>
      </c>
      <c r="T10" s="21" t="s">
        <v>156</v>
      </c>
      <c r="U10" s="186" t="s">
        <v>42</v>
      </c>
      <c r="V10" s="20" t="s">
        <v>11</v>
      </c>
      <c r="W10" s="20" t="s">
        <v>14</v>
      </c>
      <c r="X10" s="21" t="s">
        <v>73</v>
      </c>
      <c r="Y10" s="186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1"/>
      <c r="T11" s="201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2018</v>
      </c>
      <c r="C12" s="203">
        <v>0</v>
      </c>
      <c r="D12" s="203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4">
        <v>0</v>
      </c>
      <c r="T12" s="10">
        <f>IF($Q$5="Yes", IF(B12&lt;$T$5, 0, $S$5), 0)</f>
        <v>0</v>
      </c>
      <c r="U12" s="10">
        <f>('NPV Summary'!$B$16-S12)+T12</f>
        <v>0</v>
      </c>
      <c r="V12" s="10">
        <f>LOOKUP(B12,AG12:AH105)</f>
        <v>1015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2018</v>
      </c>
      <c r="AP12" s="135">
        <f t="shared" si="0"/>
        <v>0</v>
      </c>
      <c r="AR12" s="218">
        <f>B12</f>
        <v>2018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2018</v>
      </c>
      <c r="BD12" s="135">
        <f>IF($N$5=15,BG12,IF($N$5=25,BH12,))</f>
        <v>0</v>
      </c>
      <c r="BE12" s="1"/>
      <c r="BF12" s="27">
        <f>B12</f>
        <v>2018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2019</v>
      </c>
      <c r="C13" s="203">
        <v>0</v>
      </c>
      <c r="D13" s="203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4">
        <v>0</v>
      </c>
      <c r="T13" s="142">
        <f t="shared" ref="T13:T76" si="16">IF($Q$5="Yes", IF(B13&lt;$T$5, 0, $S$5), 0)</f>
        <v>0</v>
      </c>
      <c r="U13" s="10">
        <f>('NPV Summary'!$B$16-S13)+T13</f>
        <v>0</v>
      </c>
      <c r="V13" s="142">
        <f>LOOKUP(B13,Rates!$A$5:$B$168)</f>
        <v>1053</v>
      </c>
      <c r="W13" s="123">
        <f t="shared" si="9"/>
        <v>0</v>
      </c>
      <c r="X13" s="124">
        <f t="shared" ref="X13:X76" si="17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8">AR13</f>
        <v>2019</v>
      </c>
      <c r="AP13" s="136">
        <f t="shared" si="0"/>
        <v>0</v>
      </c>
      <c r="AQ13"/>
      <c r="AR13" s="219">
        <f t="shared" ref="AR13:AR76" si="19">B13</f>
        <v>2019</v>
      </c>
      <c r="AS13" s="136">
        <f>$M$12</f>
        <v>0</v>
      </c>
      <c r="AT13" s="136">
        <f t="shared" ref="AT13:BA13" si="20">$M$12</f>
        <v>0</v>
      </c>
      <c r="AU13" s="136">
        <f t="shared" si="20"/>
        <v>0</v>
      </c>
      <c r="AV13" s="136">
        <f t="shared" si="20"/>
        <v>0</v>
      </c>
      <c r="AW13" s="136">
        <f t="shared" si="20"/>
        <v>0</v>
      </c>
      <c r="AX13" s="136">
        <f t="shared" si="20"/>
        <v>0</v>
      </c>
      <c r="AY13" s="136">
        <f t="shared" si="20"/>
        <v>0</v>
      </c>
      <c r="AZ13" s="136">
        <f t="shared" si="20"/>
        <v>0</v>
      </c>
      <c r="BA13" s="136">
        <f t="shared" si="20"/>
        <v>0</v>
      </c>
      <c r="BB13"/>
      <c r="BC13" s="72">
        <f t="shared" ref="BC13:BC76" si="21">BF13</f>
        <v>2019</v>
      </c>
      <c r="BD13" s="136">
        <f t="shared" ref="BD13:BD76" si="22">IF($N$5=15,BG13,IF($N$5=25,BH13,))</f>
        <v>0</v>
      </c>
      <c r="BF13" s="72">
        <f t="shared" ref="BF13:BF76" si="23">B13</f>
        <v>2019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2020</v>
      </c>
      <c r="C14" s="203">
        <v>0</v>
      </c>
      <c r="D14" s="203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4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4">
        <v>0</v>
      </c>
      <c r="T14" s="10">
        <f t="shared" si="16"/>
        <v>0</v>
      </c>
      <c r="U14" s="10">
        <f>('NPV Summary'!$B$16-S14)+T14</f>
        <v>0</v>
      </c>
      <c r="V14" s="10">
        <f>LOOKUP(B14,Rates!$A$5:$B$168)</f>
        <v>1092</v>
      </c>
      <c r="W14" s="121">
        <f t="shared" si="9"/>
        <v>0</v>
      </c>
      <c r="X14" s="122">
        <f t="shared" si="17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5">AG13+1</f>
        <v>2009</v>
      </c>
      <c r="AH14" s="48">
        <f>Rates!B7</f>
        <v>579</v>
      </c>
      <c r="AJ14" s="47">
        <f t="shared" ref="AJ14:AJ19" si="26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8"/>
        <v>2020</v>
      </c>
      <c r="AP14" s="135">
        <f t="shared" si="0"/>
        <v>0</v>
      </c>
      <c r="AR14" s="218">
        <f t="shared" si="19"/>
        <v>2020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1"/>
        <v>2020</v>
      </c>
      <c r="BD14" s="135">
        <f t="shared" si="22"/>
        <v>0</v>
      </c>
      <c r="BE14" s="1"/>
      <c r="BF14" s="27">
        <f t="shared" si="23"/>
        <v>2020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2021</v>
      </c>
      <c r="C15" s="203">
        <v>0</v>
      </c>
      <c r="D15" s="203">
        <v>0</v>
      </c>
      <c r="E15" s="108">
        <f t="shared" si="12"/>
        <v>0</v>
      </c>
      <c r="F15" s="111">
        <f t="shared" si="1"/>
        <v>0</v>
      </c>
      <c r="G15" s="112">
        <f t="shared" si="2"/>
        <v>0</v>
      </c>
      <c r="H15" s="113">
        <f t="shared" si="3"/>
        <v>0</v>
      </c>
      <c r="I15" s="111">
        <f t="shared" si="4"/>
        <v>0</v>
      </c>
      <c r="J15" s="112">
        <f t="shared" si="5"/>
        <v>0</v>
      </c>
      <c r="K15" s="113">
        <f t="shared" si="5"/>
        <v>0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0</v>
      </c>
      <c r="Q15" s="112">
        <f t="shared" si="8"/>
        <v>0</v>
      </c>
      <c r="R15" s="116">
        <f t="shared" si="15"/>
        <v>0</v>
      </c>
      <c r="S15" s="204">
        <v>0</v>
      </c>
      <c r="T15" s="142">
        <f t="shared" si="16"/>
        <v>0</v>
      </c>
      <c r="U15" s="10">
        <f>('NPV Summary'!$B$16-S15)+T15</f>
        <v>0</v>
      </c>
      <c r="V15" s="142">
        <f>LOOKUP(B15,Rates!$A$5:$B$168)</f>
        <v>1123</v>
      </c>
      <c r="W15" s="123">
        <f t="shared" si="9"/>
        <v>0</v>
      </c>
      <c r="X15" s="124">
        <f t="shared" si="17"/>
        <v>0</v>
      </c>
      <c r="Y15" s="64">
        <f t="shared" si="10"/>
        <v>0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5"/>
        <v>2010</v>
      </c>
      <c r="AH15" s="70">
        <f>Rates!B8</f>
        <v>701</v>
      </c>
      <c r="AI15"/>
      <c r="AJ15" s="68">
        <f t="shared" si="26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8"/>
        <v>2021</v>
      </c>
      <c r="AP15" s="136">
        <f t="shared" si="0"/>
        <v>0</v>
      </c>
      <c r="AQ15"/>
      <c r="AR15" s="219">
        <f t="shared" si="19"/>
        <v>2021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1"/>
        <v>2021</v>
      </c>
      <c r="BD15" s="136">
        <f t="shared" si="22"/>
        <v>0</v>
      </c>
      <c r="BF15" s="72">
        <f t="shared" si="23"/>
        <v>2021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2022</v>
      </c>
      <c r="C16" s="203">
        <v>0</v>
      </c>
      <c r="D16" s="203">
        <v>0</v>
      </c>
      <c r="E16" s="108">
        <f t="shared" si="12"/>
        <v>0</v>
      </c>
      <c r="F16" s="108">
        <f t="shared" si="1"/>
        <v>0</v>
      </c>
      <c r="G16" s="109">
        <f t="shared" si="2"/>
        <v>0</v>
      </c>
      <c r="H16" s="110">
        <f t="shared" si="3"/>
        <v>0</v>
      </c>
      <c r="I16" s="108">
        <f t="shared" si="4"/>
        <v>0</v>
      </c>
      <c r="J16" s="109">
        <f t="shared" si="5"/>
        <v>0</v>
      </c>
      <c r="K16" s="110">
        <f t="shared" si="5"/>
        <v>0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4"/>
        <v>0</v>
      </c>
      <c r="P16" s="147">
        <f t="shared" si="14"/>
        <v>0</v>
      </c>
      <c r="Q16" s="147">
        <f>(I16+J16+K16+ N16)-P16</f>
        <v>0</v>
      </c>
      <c r="R16" s="120">
        <f t="shared" si="15"/>
        <v>0</v>
      </c>
      <c r="S16" s="204">
        <v>0</v>
      </c>
      <c r="T16" s="10">
        <f t="shared" si="16"/>
        <v>0</v>
      </c>
      <c r="U16" s="10">
        <f>('NPV Summary'!$B$16-S16)+T16</f>
        <v>0</v>
      </c>
      <c r="V16" s="10">
        <f>LOOKUP(B16,Rates!$A$5:$B$168)</f>
        <v>1164</v>
      </c>
      <c r="W16" s="121">
        <f t="shared" si="9"/>
        <v>0</v>
      </c>
      <c r="X16" s="122">
        <f t="shared" si="17"/>
        <v>0</v>
      </c>
      <c r="Y16" s="37">
        <f t="shared" si="10"/>
        <v>0</v>
      </c>
      <c r="Z16" s="140">
        <f>IF(SUM(Z$11:Z15)&gt;0,0,IF(SUM(X16-R16)&gt;0,B16,0))</f>
        <v>0</v>
      </c>
      <c r="AG16" s="46">
        <f t="shared" si="25"/>
        <v>2011</v>
      </c>
      <c r="AH16" s="48">
        <f>Rates!B9</f>
        <v>744</v>
      </c>
      <c r="AJ16" s="47">
        <f t="shared" si="26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8"/>
        <v>2022</v>
      </c>
      <c r="AP16" s="135">
        <f t="shared" si="0"/>
        <v>0</v>
      </c>
      <c r="AR16" s="218">
        <f t="shared" si="19"/>
        <v>2022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1"/>
        <v>2022</v>
      </c>
      <c r="BD16" s="135">
        <f t="shared" si="22"/>
        <v>0</v>
      </c>
      <c r="BE16" s="1"/>
      <c r="BF16" s="27">
        <f t="shared" si="23"/>
        <v>2022</v>
      </c>
      <c r="BG16" s="135">
        <f>SUM($O$12:O15)</f>
        <v>0</v>
      </c>
      <c r="BH16" s="135">
        <f>SUM($O$12:O15)</f>
        <v>0</v>
      </c>
    </row>
    <row r="17" spans="1:75" s="65" customFormat="1" x14ac:dyDescent="0.25">
      <c r="A17" s="63">
        <f t="shared" si="11"/>
        <v>6</v>
      </c>
      <c r="B17" s="169">
        <f t="shared" si="11"/>
        <v>2023</v>
      </c>
      <c r="C17" s="203">
        <v>0</v>
      </c>
      <c r="D17" s="203">
        <v>0</v>
      </c>
      <c r="E17" s="108">
        <f>IF( $Q$5="Yes", ($R$5)*T17, 0)/1000000</f>
        <v>0</v>
      </c>
      <c r="F17" s="111">
        <f t="shared" si="1"/>
        <v>0</v>
      </c>
      <c r="G17" s="112">
        <f t="shared" si="2"/>
        <v>0</v>
      </c>
      <c r="H17" s="113">
        <f t="shared" si="3"/>
        <v>0</v>
      </c>
      <c r="I17" s="111">
        <f t="shared" si="4"/>
        <v>0</v>
      </c>
      <c r="J17" s="112">
        <f t="shared" si="5"/>
        <v>0</v>
      </c>
      <c r="K17" s="113">
        <f t="shared" si="5"/>
        <v>0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4"/>
        <v>0</v>
      </c>
      <c r="P17" s="112">
        <f t="shared" si="14"/>
        <v>0</v>
      </c>
      <c r="Q17" s="112">
        <f t="shared" si="8"/>
        <v>0</v>
      </c>
      <c r="R17" s="116">
        <f t="shared" si="15"/>
        <v>0</v>
      </c>
      <c r="S17" s="204">
        <v>0</v>
      </c>
      <c r="T17" s="142">
        <f t="shared" si="16"/>
        <v>0</v>
      </c>
      <c r="U17" s="10">
        <f>('NPV Summary'!$B$16-S17)+T17</f>
        <v>0</v>
      </c>
      <c r="V17" s="142">
        <f>LOOKUP(B17,Rates!$A$5:$B$168)</f>
        <v>1205</v>
      </c>
      <c r="W17" s="123">
        <f t="shared" si="9"/>
        <v>0</v>
      </c>
      <c r="X17" s="124">
        <f t="shared" si="17"/>
        <v>0</v>
      </c>
      <c r="Y17" s="64">
        <f t="shared" si="10"/>
        <v>0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5"/>
        <v>2012</v>
      </c>
      <c r="AH17" s="70">
        <f>Rates!B10</f>
        <v>794</v>
      </c>
      <c r="AI17"/>
      <c r="AJ17" s="68">
        <f t="shared" si="26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8"/>
        <v>2023</v>
      </c>
      <c r="AP17" s="136">
        <f t="shared" si="0"/>
        <v>0</v>
      </c>
      <c r="AQ17"/>
      <c r="AR17" s="219">
        <f t="shared" si="19"/>
        <v>2023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1"/>
        <v>2023</v>
      </c>
      <c r="BD17" s="136">
        <f t="shared" si="22"/>
        <v>0</v>
      </c>
      <c r="BF17" s="72">
        <f t="shared" si="23"/>
        <v>2023</v>
      </c>
      <c r="BG17" s="136">
        <f>SUM($O$12:O16)</f>
        <v>0</v>
      </c>
      <c r="BH17" s="136">
        <f>SUM($O$12:O16)</f>
        <v>0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2024</v>
      </c>
      <c r="C18" s="203">
        <v>0</v>
      </c>
      <c r="D18" s="203">
        <v>0</v>
      </c>
      <c r="E18" s="108">
        <f t="shared" si="12"/>
        <v>0</v>
      </c>
      <c r="F18" s="108">
        <f t="shared" si="1"/>
        <v>0</v>
      </c>
      <c r="G18" s="109">
        <f t="shared" si="2"/>
        <v>0</v>
      </c>
      <c r="H18" s="110">
        <f t="shared" si="3"/>
        <v>0</v>
      </c>
      <c r="I18" s="108">
        <f t="shared" si="4"/>
        <v>0</v>
      </c>
      <c r="J18" s="109">
        <f t="shared" si="5"/>
        <v>0</v>
      </c>
      <c r="K18" s="110">
        <f t="shared" si="5"/>
        <v>0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4"/>
        <v>0</v>
      </c>
      <c r="P18" s="147">
        <f t="shared" si="14"/>
        <v>0</v>
      </c>
      <c r="Q18" s="147">
        <f t="shared" si="8"/>
        <v>0</v>
      </c>
      <c r="R18" s="120">
        <f t="shared" si="15"/>
        <v>0</v>
      </c>
      <c r="S18" s="204">
        <v>0</v>
      </c>
      <c r="T18" s="10">
        <f t="shared" si="16"/>
        <v>0</v>
      </c>
      <c r="U18" s="10">
        <f>('NPV Summary'!$B$16-S18)+T18</f>
        <v>0</v>
      </c>
      <c r="V18" s="10">
        <f>LOOKUP(B18,Rates!$A$5:$B$168)</f>
        <v>1249</v>
      </c>
      <c r="W18" s="121">
        <f t="shared" si="9"/>
        <v>0</v>
      </c>
      <c r="X18" s="122">
        <f t="shared" si="17"/>
        <v>0</v>
      </c>
      <c r="Y18" s="37">
        <f t="shared" si="10"/>
        <v>0</v>
      </c>
      <c r="Z18" s="140">
        <f>IF(SUM(Z$11:Z17)&gt;0,0,IF(SUM(X18-R18)&gt;0,B18,0))</f>
        <v>0</v>
      </c>
      <c r="AG18" s="46">
        <f t="shared" si="25"/>
        <v>2013</v>
      </c>
      <c r="AH18" s="48">
        <f>Rates!B11</f>
        <v>847</v>
      </c>
      <c r="AJ18" s="47">
        <f t="shared" si="26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8"/>
        <v>2024</v>
      </c>
      <c r="AP18" s="135">
        <f t="shared" si="0"/>
        <v>0</v>
      </c>
      <c r="AR18" s="218">
        <f t="shared" si="19"/>
        <v>2024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1"/>
        <v>2024</v>
      </c>
      <c r="BD18" s="135">
        <f t="shared" si="22"/>
        <v>0</v>
      </c>
      <c r="BE18" s="1"/>
      <c r="BF18" s="27">
        <f t="shared" si="23"/>
        <v>2024</v>
      </c>
      <c r="BG18" s="135">
        <f>SUM($O$12:O17)</f>
        <v>0</v>
      </c>
      <c r="BH18" s="135">
        <f>SUM($O$12:O17)</f>
        <v>0</v>
      </c>
    </row>
    <row r="19" spans="1:75" s="65" customFormat="1" x14ac:dyDescent="0.25">
      <c r="A19" s="63">
        <f t="shared" si="11"/>
        <v>8</v>
      </c>
      <c r="B19" s="169">
        <f t="shared" si="11"/>
        <v>2025</v>
      </c>
      <c r="C19" s="203">
        <v>0</v>
      </c>
      <c r="D19" s="203">
        <v>0</v>
      </c>
      <c r="E19" s="108">
        <f t="shared" si="12"/>
        <v>0</v>
      </c>
      <c r="F19" s="111">
        <f t="shared" si="1"/>
        <v>0</v>
      </c>
      <c r="G19" s="112">
        <f t="shared" si="2"/>
        <v>0</v>
      </c>
      <c r="H19" s="113">
        <f t="shared" si="3"/>
        <v>0</v>
      </c>
      <c r="I19" s="111">
        <f t="shared" si="4"/>
        <v>0</v>
      </c>
      <c r="J19" s="112">
        <f t="shared" si="5"/>
        <v>0</v>
      </c>
      <c r="K19" s="113">
        <f t="shared" si="5"/>
        <v>0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4"/>
        <v>0</v>
      </c>
      <c r="P19" s="112">
        <f t="shared" si="14"/>
        <v>0</v>
      </c>
      <c r="Q19" s="112">
        <f t="shared" si="8"/>
        <v>0</v>
      </c>
      <c r="R19" s="116">
        <f t="shared" si="15"/>
        <v>0</v>
      </c>
      <c r="S19" s="204">
        <v>0</v>
      </c>
      <c r="T19" s="142">
        <f t="shared" si="16"/>
        <v>0</v>
      </c>
      <c r="U19" s="10">
        <f>('NPV Summary'!$B$16-S19)+T19</f>
        <v>0</v>
      </c>
      <c r="V19" s="142">
        <f>LOOKUP(B19,Rates!$A$5:$B$168)</f>
        <v>1296</v>
      </c>
      <c r="W19" s="123">
        <f t="shared" si="9"/>
        <v>0</v>
      </c>
      <c r="X19" s="124">
        <f t="shared" si="17"/>
        <v>0</v>
      </c>
      <c r="Y19" s="64">
        <f t="shared" si="10"/>
        <v>0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5"/>
        <v>2014</v>
      </c>
      <c r="AH19" s="74">
        <f>Rates!B12</f>
        <v>890</v>
      </c>
      <c r="AI19"/>
      <c r="AJ19" s="68">
        <f t="shared" si="26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8"/>
        <v>2025</v>
      </c>
      <c r="AP19" s="136">
        <f t="shared" si="0"/>
        <v>0</v>
      </c>
      <c r="AQ19"/>
      <c r="AR19" s="219">
        <f t="shared" si="19"/>
        <v>2025</v>
      </c>
      <c r="AS19" s="136">
        <f t="shared" ref="AS19:AS82" si="27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1"/>
        <v>2025</v>
      </c>
      <c r="BD19" s="136">
        <f t="shared" si="22"/>
        <v>0</v>
      </c>
      <c r="BF19" s="72">
        <f t="shared" si="23"/>
        <v>2025</v>
      </c>
      <c r="BG19" s="136">
        <f>SUM($O$12:O18)</f>
        <v>0</v>
      </c>
      <c r="BH19" s="136">
        <f>SUM($O$12:O18)</f>
        <v>0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2026</v>
      </c>
      <c r="C20" s="203">
        <v>0</v>
      </c>
      <c r="D20" s="203">
        <v>0</v>
      </c>
      <c r="E20" s="108">
        <f t="shared" si="12"/>
        <v>0</v>
      </c>
      <c r="F20" s="108">
        <f t="shared" si="1"/>
        <v>0</v>
      </c>
      <c r="G20" s="109">
        <f t="shared" si="2"/>
        <v>0</v>
      </c>
      <c r="H20" s="110">
        <f t="shared" si="3"/>
        <v>0</v>
      </c>
      <c r="I20" s="108">
        <f t="shared" si="4"/>
        <v>0</v>
      </c>
      <c r="J20" s="109">
        <f t="shared" si="5"/>
        <v>0</v>
      </c>
      <c r="K20" s="110">
        <f t="shared" si="5"/>
        <v>0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4"/>
        <v>0</v>
      </c>
      <c r="P20" s="147">
        <f t="shared" si="14"/>
        <v>0</v>
      </c>
      <c r="Q20" s="147">
        <f t="shared" si="8"/>
        <v>0</v>
      </c>
      <c r="R20" s="120">
        <f t="shared" si="15"/>
        <v>0</v>
      </c>
      <c r="S20" s="204">
        <v>0</v>
      </c>
      <c r="T20" s="10">
        <f t="shared" si="16"/>
        <v>0</v>
      </c>
      <c r="U20" s="10">
        <f>('NPV Summary'!$B$16-S20)+T20</f>
        <v>0</v>
      </c>
      <c r="V20" s="10">
        <f>LOOKUP(B20,Rates!$A$5:$B$168)</f>
        <v>1344</v>
      </c>
      <c r="W20" s="121">
        <f t="shared" si="9"/>
        <v>0</v>
      </c>
      <c r="X20" s="122">
        <f t="shared" si="17"/>
        <v>0</v>
      </c>
      <c r="Y20" s="37">
        <f t="shared" si="10"/>
        <v>0</v>
      </c>
      <c r="Z20" s="140">
        <f>IF(SUM(Z$11:Z19)&gt;0,0,IF(SUM(X20-R20)&gt;0,B20,0))</f>
        <v>0</v>
      </c>
      <c r="AG20" s="23">
        <f t="shared" si="25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8"/>
        <v>2026</v>
      </c>
      <c r="AP20" s="135">
        <f t="shared" si="0"/>
        <v>0</v>
      </c>
      <c r="AR20" s="218">
        <f t="shared" si="19"/>
        <v>2026</v>
      </c>
      <c r="AS20" s="135">
        <f t="shared" si="27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1"/>
        <v>2026</v>
      </c>
      <c r="BD20" s="135">
        <f t="shared" si="22"/>
        <v>0</v>
      </c>
      <c r="BE20" s="1"/>
      <c r="BF20" s="27">
        <f t="shared" si="23"/>
        <v>2026</v>
      </c>
      <c r="BG20" s="135">
        <f>SUM($O$12:O19)</f>
        <v>0</v>
      </c>
      <c r="BH20" s="135">
        <f>SUM($O$12:O19)</f>
        <v>0</v>
      </c>
    </row>
    <row r="21" spans="1:75" s="76" customFormat="1" x14ac:dyDescent="0.25">
      <c r="A21" s="63">
        <f t="shared" si="11"/>
        <v>10</v>
      </c>
      <c r="B21" s="169">
        <f t="shared" si="11"/>
        <v>2027</v>
      </c>
      <c r="C21" s="203">
        <v>0</v>
      </c>
      <c r="D21" s="203">
        <v>0</v>
      </c>
      <c r="E21" s="108">
        <f t="shared" si="12"/>
        <v>0</v>
      </c>
      <c r="F21" s="111">
        <f t="shared" si="1"/>
        <v>0</v>
      </c>
      <c r="G21" s="112">
        <f t="shared" si="2"/>
        <v>0</v>
      </c>
      <c r="H21" s="113">
        <f t="shared" si="3"/>
        <v>0</v>
      </c>
      <c r="I21" s="111">
        <f t="shared" si="4"/>
        <v>0</v>
      </c>
      <c r="J21" s="112">
        <f t="shared" si="5"/>
        <v>0</v>
      </c>
      <c r="K21" s="113">
        <f t="shared" si="5"/>
        <v>0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4"/>
        <v>0</v>
      </c>
      <c r="P21" s="112">
        <f t="shared" si="14"/>
        <v>0</v>
      </c>
      <c r="Q21" s="112">
        <f t="shared" si="8"/>
        <v>0</v>
      </c>
      <c r="R21" s="116">
        <f t="shared" si="15"/>
        <v>0</v>
      </c>
      <c r="S21" s="204">
        <v>0</v>
      </c>
      <c r="T21" s="142">
        <f t="shared" si="16"/>
        <v>0</v>
      </c>
      <c r="U21" s="10">
        <f>('NPV Summary'!$B$16-S21)+T21</f>
        <v>0</v>
      </c>
      <c r="V21" s="142">
        <f>LOOKUP(B21,Rates!$A$5:$B$168)</f>
        <v>1392.384</v>
      </c>
      <c r="W21" s="123">
        <f t="shared" si="9"/>
        <v>0</v>
      </c>
      <c r="X21" s="124">
        <f t="shared" si="17"/>
        <v>0</v>
      </c>
      <c r="Y21" s="64">
        <f t="shared" si="10"/>
        <v>0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5"/>
        <v>2016</v>
      </c>
      <c r="AH21" s="152">
        <f>Rates!B14</f>
        <v>942</v>
      </c>
      <c r="AI21"/>
      <c r="AJ21" s="77">
        <f t="shared" ref="AJ21:AJ84" si="28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8"/>
        <v>2027</v>
      </c>
      <c r="AP21" s="136">
        <f t="shared" si="0"/>
        <v>0</v>
      </c>
      <c r="AQ21"/>
      <c r="AR21" s="220">
        <f t="shared" si="19"/>
        <v>2027</v>
      </c>
      <c r="AS21" s="136">
        <f t="shared" si="27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1"/>
        <v>2027</v>
      </c>
      <c r="BD21" s="136">
        <f t="shared" si="22"/>
        <v>0</v>
      </c>
      <c r="BF21" s="72">
        <f t="shared" si="23"/>
        <v>2027</v>
      </c>
      <c r="BG21" s="136">
        <f>SUM($O$12:O20)</f>
        <v>0</v>
      </c>
      <c r="BH21" s="136">
        <f>SUM($O$12:O20)</f>
        <v>0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2028</v>
      </c>
      <c r="C22" s="203">
        <v>0</v>
      </c>
      <c r="D22" s="203">
        <v>0</v>
      </c>
      <c r="E22" s="108">
        <f t="shared" si="12"/>
        <v>0</v>
      </c>
      <c r="F22" s="108">
        <f t="shared" si="1"/>
        <v>0</v>
      </c>
      <c r="G22" s="109">
        <f t="shared" si="2"/>
        <v>0</v>
      </c>
      <c r="H22" s="110">
        <f t="shared" si="3"/>
        <v>0</v>
      </c>
      <c r="I22" s="108">
        <f t="shared" si="4"/>
        <v>0</v>
      </c>
      <c r="J22" s="109">
        <f t="shared" si="5"/>
        <v>0</v>
      </c>
      <c r="K22" s="110">
        <f t="shared" si="5"/>
        <v>0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4"/>
        <v>0</v>
      </c>
      <c r="P22" s="147">
        <f t="shared" si="14"/>
        <v>0</v>
      </c>
      <c r="Q22" s="147">
        <f t="shared" si="8"/>
        <v>0</v>
      </c>
      <c r="R22" s="120">
        <f t="shared" si="15"/>
        <v>0</v>
      </c>
      <c r="S22" s="204">
        <v>0</v>
      </c>
      <c r="T22" s="10">
        <f t="shared" si="16"/>
        <v>0</v>
      </c>
      <c r="U22" s="10">
        <f>('NPV Summary'!$B$16-S22)+T22</f>
        <v>0</v>
      </c>
      <c r="V22" s="10">
        <f>LOOKUP(B22,Rates!$A$5:$B$168)</f>
        <v>1442.509824</v>
      </c>
      <c r="W22" s="121">
        <f t="shared" si="9"/>
        <v>0</v>
      </c>
      <c r="X22" s="122">
        <f t="shared" si="17"/>
        <v>0</v>
      </c>
      <c r="Y22" s="37">
        <f t="shared" si="10"/>
        <v>0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5"/>
        <v>2017</v>
      </c>
      <c r="AH22" s="4">
        <f>Rates!B15</f>
        <v>979</v>
      </c>
      <c r="AI22"/>
      <c r="AJ22" s="23">
        <f t="shared" si="28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8"/>
        <v>2028</v>
      </c>
      <c r="AP22" s="135">
        <f t="shared" si="0"/>
        <v>0</v>
      </c>
      <c r="AQ22"/>
      <c r="AR22" s="221">
        <f t="shared" si="19"/>
        <v>2028</v>
      </c>
      <c r="AS22" s="135">
        <f t="shared" si="27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1"/>
        <v>2028</v>
      </c>
      <c r="BD22" s="135">
        <f t="shared" si="22"/>
        <v>0</v>
      </c>
      <c r="BF22" s="27">
        <f t="shared" si="23"/>
        <v>2028</v>
      </c>
      <c r="BG22" s="135">
        <f>SUM($O$12:O21)</f>
        <v>0</v>
      </c>
      <c r="BH22" s="135">
        <f>SUM($O$12:O21)</f>
        <v>0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2029</v>
      </c>
      <c r="C23" s="203">
        <v>0</v>
      </c>
      <c r="D23" s="203">
        <v>0</v>
      </c>
      <c r="E23" s="108">
        <f t="shared" si="12"/>
        <v>0</v>
      </c>
      <c r="F23" s="111">
        <f t="shared" si="1"/>
        <v>0</v>
      </c>
      <c r="G23" s="112">
        <f t="shared" si="2"/>
        <v>0</v>
      </c>
      <c r="H23" s="113">
        <f t="shared" si="3"/>
        <v>0</v>
      </c>
      <c r="I23" s="111">
        <f t="shared" si="4"/>
        <v>0</v>
      </c>
      <c r="J23" s="112">
        <f t="shared" si="5"/>
        <v>0</v>
      </c>
      <c r="K23" s="113">
        <f t="shared" si="5"/>
        <v>0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4"/>
        <v>0</v>
      </c>
      <c r="P23" s="112">
        <f t="shared" si="14"/>
        <v>0</v>
      </c>
      <c r="Q23" s="112">
        <f t="shared" si="8"/>
        <v>0</v>
      </c>
      <c r="R23" s="116">
        <f t="shared" si="15"/>
        <v>0</v>
      </c>
      <c r="S23" s="204">
        <v>0</v>
      </c>
      <c r="T23" s="142">
        <f t="shared" si="16"/>
        <v>0</v>
      </c>
      <c r="U23" s="10">
        <f>('NPV Summary'!$B$16-S23)+T23</f>
        <v>0</v>
      </c>
      <c r="V23" s="142">
        <f>LOOKUP(B23,Rates!$A$5:$B$168)</f>
        <v>1494.440177664</v>
      </c>
      <c r="W23" s="123">
        <f t="shared" si="9"/>
        <v>0</v>
      </c>
      <c r="X23" s="124">
        <f t="shared" si="17"/>
        <v>0</v>
      </c>
      <c r="Y23" s="64">
        <f t="shared" si="10"/>
        <v>0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5"/>
        <v>2018</v>
      </c>
      <c r="AH23" s="79">
        <f>Rates!B16</f>
        <v>1015</v>
      </c>
      <c r="AI23"/>
      <c r="AJ23" s="77">
        <f t="shared" si="28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8"/>
        <v>2029</v>
      </c>
      <c r="AP23" s="136">
        <f t="shared" si="0"/>
        <v>0</v>
      </c>
      <c r="AQ23"/>
      <c r="AR23" s="219">
        <f t="shared" si="19"/>
        <v>2029</v>
      </c>
      <c r="AS23" s="136">
        <f t="shared" si="27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1"/>
        <v>2029</v>
      </c>
      <c r="BD23" s="136">
        <f t="shared" si="22"/>
        <v>0</v>
      </c>
      <c r="BF23" s="72">
        <f t="shared" si="23"/>
        <v>2029</v>
      </c>
      <c r="BG23" s="136">
        <f>SUM($O$12:O22)</f>
        <v>0</v>
      </c>
      <c r="BH23" s="136">
        <f>SUM($O$12:O22)</f>
        <v>0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2030</v>
      </c>
      <c r="C24" s="203">
        <v>0</v>
      </c>
      <c r="D24" s="203">
        <v>0</v>
      </c>
      <c r="E24" s="108">
        <f t="shared" si="12"/>
        <v>0</v>
      </c>
      <c r="F24" s="108">
        <f t="shared" si="1"/>
        <v>0</v>
      </c>
      <c r="G24" s="109">
        <f t="shared" si="2"/>
        <v>0</v>
      </c>
      <c r="H24" s="110">
        <f t="shared" si="3"/>
        <v>0</v>
      </c>
      <c r="I24" s="108">
        <f t="shared" si="4"/>
        <v>0</v>
      </c>
      <c r="J24" s="109">
        <f t="shared" si="5"/>
        <v>0</v>
      </c>
      <c r="K24" s="110">
        <f t="shared" si="5"/>
        <v>0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4"/>
        <v>0</v>
      </c>
      <c r="P24" s="147">
        <f t="shared" si="14"/>
        <v>0</v>
      </c>
      <c r="Q24" s="147">
        <f t="shared" si="8"/>
        <v>0</v>
      </c>
      <c r="R24" s="120">
        <f t="shared" si="15"/>
        <v>0</v>
      </c>
      <c r="S24" s="204">
        <v>0</v>
      </c>
      <c r="T24" s="10">
        <f t="shared" si="16"/>
        <v>0</v>
      </c>
      <c r="U24" s="10">
        <f>('NPV Summary'!$B$16-S24)+T24</f>
        <v>0</v>
      </c>
      <c r="V24" s="10">
        <f>LOOKUP(B24,Rates!$A$5:$B$168)</f>
        <v>1548.240024059904</v>
      </c>
      <c r="W24" s="121">
        <f t="shared" si="9"/>
        <v>0</v>
      </c>
      <c r="X24" s="122">
        <f t="shared" si="17"/>
        <v>0</v>
      </c>
      <c r="Y24" s="37">
        <f t="shared" si="10"/>
        <v>0</v>
      </c>
      <c r="Z24" s="140">
        <f>IF(SUM(Z$11:Z23)&gt;0,0,IF(SUM(X24-R24)&gt;0,B24,0))</f>
        <v>0</v>
      </c>
      <c r="AG24" s="23">
        <f t="shared" si="25"/>
        <v>2019</v>
      </c>
      <c r="AH24" s="4">
        <f>Rates!B17</f>
        <v>1053</v>
      </c>
      <c r="AJ24" s="23">
        <f t="shared" si="28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8"/>
        <v>2030</v>
      </c>
      <c r="AP24" s="135">
        <f t="shared" si="0"/>
        <v>0</v>
      </c>
      <c r="AR24" s="218">
        <f t="shared" si="19"/>
        <v>2030</v>
      </c>
      <c r="AS24" s="135">
        <f t="shared" si="27"/>
        <v>0</v>
      </c>
      <c r="AT24" s="135">
        <f t="shared" ref="AT24:AT87" si="29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1"/>
        <v>2030</v>
      </c>
      <c r="BD24" s="135">
        <f t="shared" si="22"/>
        <v>0</v>
      </c>
      <c r="BE24" s="1"/>
      <c r="BF24" s="27">
        <f t="shared" si="23"/>
        <v>2030</v>
      </c>
      <c r="BG24" s="135">
        <f>SUM($O$12:O23)</f>
        <v>0</v>
      </c>
      <c r="BH24" s="135">
        <f>SUM($O$12:O23)</f>
        <v>0</v>
      </c>
    </row>
    <row r="25" spans="1:75" s="65" customFormat="1" x14ac:dyDescent="0.25">
      <c r="A25" s="63">
        <f t="shared" si="11"/>
        <v>14</v>
      </c>
      <c r="B25" s="169">
        <f t="shared" si="11"/>
        <v>2031</v>
      </c>
      <c r="C25" s="203">
        <v>0</v>
      </c>
      <c r="D25" s="203">
        <v>0</v>
      </c>
      <c r="E25" s="108">
        <f t="shared" si="12"/>
        <v>0</v>
      </c>
      <c r="F25" s="111">
        <f t="shared" si="1"/>
        <v>0</v>
      </c>
      <c r="G25" s="112">
        <f t="shared" si="2"/>
        <v>0</v>
      </c>
      <c r="H25" s="113">
        <f t="shared" si="3"/>
        <v>0</v>
      </c>
      <c r="I25" s="111">
        <f t="shared" si="4"/>
        <v>0</v>
      </c>
      <c r="J25" s="112">
        <f t="shared" si="5"/>
        <v>0</v>
      </c>
      <c r="K25" s="113">
        <f t="shared" si="5"/>
        <v>0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4"/>
        <v>0</v>
      </c>
      <c r="P25" s="112">
        <f t="shared" si="14"/>
        <v>0</v>
      </c>
      <c r="Q25" s="112">
        <f t="shared" si="8"/>
        <v>0</v>
      </c>
      <c r="R25" s="116">
        <f t="shared" si="15"/>
        <v>0</v>
      </c>
      <c r="S25" s="204">
        <v>0</v>
      </c>
      <c r="T25" s="142">
        <f t="shared" si="16"/>
        <v>0</v>
      </c>
      <c r="U25" s="10">
        <f>('NPV Summary'!$B$16-S25)+T25</f>
        <v>0</v>
      </c>
      <c r="V25" s="142">
        <f>LOOKUP(B25,Rates!$A$5:$B$168)</f>
        <v>1603.9766649260607</v>
      </c>
      <c r="W25" s="123">
        <f t="shared" si="9"/>
        <v>0</v>
      </c>
      <c r="X25" s="124">
        <f t="shared" si="17"/>
        <v>0</v>
      </c>
      <c r="Y25" s="64">
        <f t="shared" si="10"/>
        <v>0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5"/>
        <v>2020</v>
      </c>
      <c r="AH25" s="79">
        <f>Rates!B18</f>
        <v>1092</v>
      </c>
      <c r="AI25"/>
      <c r="AJ25" s="77">
        <f t="shared" si="28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8"/>
        <v>2031</v>
      </c>
      <c r="AP25" s="136">
        <f t="shared" si="0"/>
        <v>0</v>
      </c>
      <c r="AQ25"/>
      <c r="AR25" s="219">
        <f t="shared" si="19"/>
        <v>2031</v>
      </c>
      <c r="AS25" s="136">
        <f t="shared" si="27"/>
        <v>0</v>
      </c>
      <c r="AT25" s="136">
        <f t="shared" si="29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1"/>
        <v>2031</v>
      </c>
      <c r="BD25" s="136">
        <f t="shared" si="22"/>
        <v>0</v>
      </c>
      <c r="BF25" s="72">
        <f t="shared" si="23"/>
        <v>2031</v>
      </c>
      <c r="BG25" s="136">
        <f>SUM($O$12:O24)</f>
        <v>0</v>
      </c>
      <c r="BH25" s="136">
        <f>SUM($O$12:O24)</f>
        <v>0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2032</v>
      </c>
      <c r="C26" s="203">
        <v>0</v>
      </c>
      <c r="D26" s="203">
        <v>0</v>
      </c>
      <c r="E26" s="108">
        <f t="shared" si="12"/>
        <v>0</v>
      </c>
      <c r="F26" s="108">
        <f t="shared" si="1"/>
        <v>0</v>
      </c>
      <c r="G26" s="109">
        <f t="shared" si="2"/>
        <v>0</v>
      </c>
      <c r="H26" s="110">
        <f t="shared" si="3"/>
        <v>0</v>
      </c>
      <c r="I26" s="108">
        <f t="shared" si="4"/>
        <v>0</v>
      </c>
      <c r="J26" s="109">
        <f t="shared" si="5"/>
        <v>0</v>
      </c>
      <c r="K26" s="110">
        <f t="shared" si="5"/>
        <v>0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4"/>
        <v>0</v>
      </c>
      <c r="P26" s="147">
        <f t="shared" si="14"/>
        <v>0</v>
      </c>
      <c r="Q26" s="147">
        <f t="shared" si="8"/>
        <v>0</v>
      </c>
      <c r="R26" s="120">
        <f t="shared" si="15"/>
        <v>0</v>
      </c>
      <c r="S26" s="204">
        <v>0</v>
      </c>
      <c r="T26" s="10">
        <f t="shared" si="16"/>
        <v>0</v>
      </c>
      <c r="U26" s="10">
        <f>('NPV Summary'!$B$16-S26)+T26</f>
        <v>0</v>
      </c>
      <c r="V26" s="10">
        <f>LOOKUP(B26,Rates!$A$5:$B$168)</f>
        <v>1661.719824863399</v>
      </c>
      <c r="W26" s="121">
        <f t="shared" si="9"/>
        <v>0</v>
      </c>
      <c r="X26" s="122">
        <f t="shared" si="17"/>
        <v>0</v>
      </c>
      <c r="Y26" s="37">
        <f t="shared" si="10"/>
        <v>0</v>
      </c>
      <c r="Z26" s="140">
        <f>IF(SUM(Z$11:Z25)&gt;0,0,IF(SUM(X26-R26)&gt;0,B26,0))</f>
        <v>0</v>
      </c>
      <c r="AG26" s="23">
        <f t="shared" si="25"/>
        <v>2021</v>
      </c>
      <c r="AH26" s="4">
        <f>Rates!B19</f>
        <v>1123</v>
      </c>
      <c r="AJ26" s="23">
        <f t="shared" si="28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8"/>
        <v>2032</v>
      </c>
      <c r="AP26" s="135">
        <f t="shared" si="0"/>
        <v>0</v>
      </c>
      <c r="AR26" s="218">
        <f t="shared" si="19"/>
        <v>2032</v>
      </c>
      <c r="AS26" s="135">
        <f t="shared" si="27"/>
        <v>0</v>
      </c>
      <c r="AT26" s="135">
        <f t="shared" si="29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1"/>
        <v>2032</v>
      </c>
      <c r="BD26" s="135">
        <f t="shared" si="22"/>
        <v>0</v>
      </c>
      <c r="BE26" s="1"/>
      <c r="BF26" s="27">
        <f t="shared" si="23"/>
        <v>2032</v>
      </c>
      <c r="BG26" s="135">
        <f>SUM($O$12:O25)</f>
        <v>0</v>
      </c>
      <c r="BH26" s="135">
        <f>SUM($O$12:O25)</f>
        <v>0</v>
      </c>
    </row>
    <row r="27" spans="1:75" s="65" customFormat="1" x14ac:dyDescent="0.25">
      <c r="A27" s="63">
        <f t="shared" si="11"/>
        <v>16</v>
      </c>
      <c r="B27" s="169">
        <f t="shared" si="11"/>
        <v>2033</v>
      </c>
      <c r="C27" s="203">
        <v>0</v>
      </c>
      <c r="D27" s="203">
        <v>0</v>
      </c>
      <c r="E27" s="108">
        <f t="shared" si="12"/>
        <v>0</v>
      </c>
      <c r="F27" s="111">
        <f t="shared" si="1"/>
        <v>0</v>
      </c>
      <c r="G27" s="112">
        <f t="shared" si="2"/>
        <v>0</v>
      </c>
      <c r="H27" s="113">
        <f t="shared" si="3"/>
        <v>0</v>
      </c>
      <c r="I27" s="111">
        <f t="shared" si="4"/>
        <v>0</v>
      </c>
      <c r="J27" s="112">
        <f t="shared" si="5"/>
        <v>0</v>
      </c>
      <c r="K27" s="113">
        <f t="shared" si="5"/>
        <v>0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4"/>
        <v>0</v>
      </c>
      <c r="P27" s="112">
        <f t="shared" si="14"/>
        <v>0</v>
      </c>
      <c r="Q27" s="112">
        <f t="shared" si="8"/>
        <v>0</v>
      </c>
      <c r="R27" s="116">
        <f t="shared" si="15"/>
        <v>0</v>
      </c>
      <c r="S27" s="204">
        <v>0</v>
      </c>
      <c r="T27" s="142">
        <f t="shared" si="16"/>
        <v>0</v>
      </c>
      <c r="U27" s="10">
        <f>('NPV Summary'!$B$16-S27)+T27</f>
        <v>0</v>
      </c>
      <c r="V27" s="142">
        <f>LOOKUP(B27,Rates!$A$5:$B$168)</f>
        <v>1721.5417385584815</v>
      </c>
      <c r="W27" s="123">
        <f t="shared" si="9"/>
        <v>0</v>
      </c>
      <c r="X27" s="124">
        <f t="shared" si="17"/>
        <v>0</v>
      </c>
      <c r="Y27" s="64">
        <f t="shared" si="10"/>
        <v>0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5"/>
        <v>2022</v>
      </c>
      <c r="AH27" s="79">
        <f>Rates!B20</f>
        <v>1164</v>
      </c>
      <c r="AI27"/>
      <c r="AJ27" s="77">
        <f t="shared" si="28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8"/>
        <v>2033</v>
      </c>
      <c r="AP27" s="136">
        <f t="shared" si="0"/>
        <v>0</v>
      </c>
      <c r="AQ27"/>
      <c r="AR27" s="219">
        <f t="shared" si="19"/>
        <v>2033</v>
      </c>
      <c r="AS27" s="136">
        <f t="shared" si="27"/>
        <v>0</v>
      </c>
      <c r="AT27" s="136">
        <f t="shared" si="29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1"/>
        <v>2033</v>
      </c>
      <c r="BD27" s="136">
        <f t="shared" si="22"/>
        <v>0</v>
      </c>
      <c r="BF27" s="72">
        <f t="shared" si="23"/>
        <v>2033</v>
      </c>
      <c r="BG27" s="136">
        <f>SUM($O$12:O26)</f>
        <v>0</v>
      </c>
      <c r="BH27" s="136">
        <f>SUM($O$12:O26)</f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2034</v>
      </c>
      <c r="C28" s="203">
        <v>0</v>
      </c>
      <c r="D28" s="203">
        <v>0</v>
      </c>
      <c r="E28" s="108">
        <f t="shared" si="12"/>
        <v>0</v>
      </c>
      <c r="F28" s="108">
        <f t="shared" si="1"/>
        <v>0</v>
      </c>
      <c r="G28" s="109">
        <f t="shared" si="2"/>
        <v>0</v>
      </c>
      <c r="H28" s="110">
        <f t="shared" si="3"/>
        <v>0</v>
      </c>
      <c r="I28" s="108">
        <f t="shared" si="4"/>
        <v>0</v>
      </c>
      <c r="J28" s="109">
        <f t="shared" si="5"/>
        <v>0</v>
      </c>
      <c r="K28" s="110">
        <f t="shared" si="5"/>
        <v>0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4"/>
        <v>0</v>
      </c>
      <c r="P28" s="147">
        <f t="shared" si="14"/>
        <v>0</v>
      </c>
      <c r="Q28" s="147">
        <f t="shared" si="8"/>
        <v>0</v>
      </c>
      <c r="R28" s="120">
        <f t="shared" si="15"/>
        <v>0</v>
      </c>
      <c r="S28" s="204">
        <v>0</v>
      </c>
      <c r="T28" s="10">
        <f t="shared" si="16"/>
        <v>0</v>
      </c>
      <c r="U28" s="10">
        <f>('NPV Summary'!$B$16-S28)+T28</f>
        <v>0</v>
      </c>
      <c r="V28" s="10">
        <f>LOOKUP(B28,Rates!$A$5:$B$168)</f>
        <v>1783.5172411465869</v>
      </c>
      <c r="W28" s="125">
        <f t="shared" si="9"/>
        <v>0</v>
      </c>
      <c r="X28" s="126">
        <f t="shared" si="17"/>
        <v>0</v>
      </c>
      <c r="Y28" s="37">
        <f t="shared" si="10"/>
        <v>0</v>
      </c>
      <c r="Z28" s="140">
        <f>IF(SUM(Z$11:Z27)&gt;0,0,IF(SUM(X28-R28)&gt;0,B28,0))</f>
        <v>0</v>
      </c>
      <c r="AG28" s="23">
        <f t="shared" si="25"/>
        <v>2023</v>
      </c>
      <c r="AH28" s="4">
        <f>Rates!B21</f>
        <v>1205</v>
      </c>
      <c r="AJ28" s="23">
        <f t="shared" si="28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8"/>
        <v>2034</v>
      </c>
      <c r="AP28" s="135">
        <f t="shared" si="0"/>
        <v>0</v>
      </c>
      <c r="AR28" s="218">
        <f t="shared" si="19"/>
        <v>2034</v>
      </c>
      <c r="AS28" s="135">
        <f t="shared" si="27"/>
        <v>0</v>
      </c>
      <c r="AT28" s="135">
        <f t="shared" si="29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1"/>
        <v>2034</v>
      </c>
      <c r="BD28" s="135">
        <f t="shared" si="22"/>
        <v>0</v>
      </c>
      <c r="BE28" s="1"/>
      <c r="BF28" s="27">
        <f t="shared" si="23"/>
        <v>2034</v>
      </c>
      <c r="BG28" s="135">
        <f>SUM(O13:O27)</f>
        <v>0</v>
      </c>
      <c r="BH28" s="135">
        <f>SUM($O$12:O27)</f>
        <v>0</v>
      </c>
    </row>
    <row r="29" spans="1:75" s="65" customFormat="1" x14ac:dyDescent="0.25">
      <c r="A29" s="63">
        <f t="shared" ref="A29:B44" si="30">A28+1</f>
        <v>18</v>
      </c>
      <c r="B29" s="169">
        <f t="shared" si="30"/>
        <v>2035</v>
      </c>
      <c r="C29" s="203">
        <v>0</v>
      </c>
      <c r="D29" s="203">
        <v>0</v>
      </c>
      <c r="E29" s="108">
        <f t="shared" si="12"/>
        <v>0</v>
      </c>
      <c r="F29" s="111">
        <f t="shared" si="1"/>
        <v>0</v>
      </c>
      <c r="G29" s="112">
        <f t="shared" si="2"/>
        <v>0</v>
      </c>
      <c r="H29" s="113">
        <f t="shared" si="3"/>
        <v>0</v>
      </c>
      <c r="I29" s="111">
        <f t="shared" si="4"/>
        <v>0</v>
      </c>
      <c r="J29" s="112">
        <f t="shared" si="5"/>
        <v>0</v>
      </c>
      <c r="K29" s="113">
        <f t="shared" si="5"/>
        <v>0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4"/>
        <v>0</v>
      </c>
      <c r="P29" s="112">
        <f t="shared" si="14"/>
        <v>0</v>
      </c>
      <c r="Q29" s="112">
        <f t="shared" si="8"/>
        <v>0</v>
      </c>
      <c r="R29" s="116">
        <f t="shared" si="15"/>
        <v>0</v>
      </c>
      <c r="S29" s="204">
        <v>0</v>
      </c>
      <c r="T29" s="142">
        <f t="shared" si="16"/>
        <v>0</v>
      </c>
      <c r="U29" s="10">
        <f>('NPV Summary'!$B$16-S29)+T29</f>
        <v>0</v>
      </c>
      <c r="V29" s="142">
        <f>LOOKUP(B29,Rates!$A$5:$B$168)</f>
        <v>1847.7238618278641</v>
      </c>
      <c r="W29" s="123">
        <f t="shared" si="9"/>
        <v>0</v>
      </c>
      <c r="X29" s="124">
        <f t="shared" si="17"/>
        <v>0</v>
      </c>
      <c r="Y29" s="64">
        <f t="shared" si="10"/>
        <v>0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5"/>
        <v>2024</v>
      </c>
      <c r="AH29" s="79">
        <f>Rates!B22</f>
        <v>1249</v>
      </c>
      <c r="AI29"/>
      <c r="AJ29" s="77">
        <f t="shared" si="28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8"/>
        <v>2035</v>
      </c>
      <c r="AP29" s="136">
        <f t="shared" si="0"/>
        <v>0</v>
      </c>
      <c r="AQ29"/>
      <c r="AR29" s="219">
        <f t="shared" si="19"/>
        <v>2035</v>
      </c>
      <c r="AS29" s="136">
        <f t="shared" si="27"/>
        <v>0</v>
      </c>
      <c r="AT29" s="136">
        <f t="shared" si="29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1"/>
        <v>2035</v>
      </c>
      <c r="BD29" s="136">
        <f t="shared" si="22"/>
        <v>0</v>
      </c>
      <c r="BF29" s="72">
        <f t="shared" si="23"/>
        <v>2035</v>
      </c>
      <c r="BG29" s="136">
        <f t="shared" ref="BG29:BG92" si="32">SUM(O14:O28)</f>
        <v>0</v>
      </c>
      <c r="BH29" s="136">
        <f>SUM($O$12:O28)</f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0"/>
        <v>19</v>
      </c>
      <c r="B30" s="168">
        <f t="shared" si="30"/>
        <v>2036</v>
      </c>
      <c r="C30" s="203">
        <v>0</v>
      </c>
      <c r="D30" s="203">
        <v>0</v>
      </c>
      <c r="E30" s="108">
        <f t="shared" si="12"/>
        <v>0</v>
      </c>
      <c r="F30" s="108">
        <f t="shared" si="1"/>
        <v>0</v>
      </c>
      <c r="G30" s="109">
        <f t="shared" si="2"/>
        <v>0</v>
      </c>
      <c r="H30" s="110">
        <f t="shared" si="3"/>
        <v>0</v>
      </c>
      <c r="I30" s="108">
        <f t="shared" si="4"/>
        <v>0</v>
      </c>
      <c r="J30" s="109">
        <f t="shared" si="5"/>
        <v>0</v>
      </c>
      <c r="K30" s="110">
        <f t="shared" si="5"/>
        <v>0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4"/>
        <v>0</v>
      </c>
      <c r="P30" s="147">
        <f t="shared" si="14"/>
        <v>0</v>
      </c>
      <c r="Q30" s="147">
        <f t="shared" si="8"/>
        <v>0</v>
      </c>
      <c r="R30" s="120">
        <f t="shared" si="15"/>
        <v>0</v>
      </c>
      <c r="S30" s="204">
        <v>0</v>
      </c>
      <c r="T30" s="10">
        <f t="shared" si="16"/>
        <v>0</v>
      </c>
      <c r="U30" s="10">
        <f>('NPV Summary'!$B$16-S30)+T30</f>
        <v>0</v>
      </c>
      <c r="V30" s="10">
        <f>LOOKUP(B30,Rates!$A$5:$B$168)</f>
        <v>1914.2419208536674</v>
      </c>
      <c r="W30" s="121">
        <f t="shared" si="9"/>
        <v>0</v>
      </c>
      <c r="X30" s="122">
        <f t="shared" si="17"/>
        <v>0</v>
      </c>
      <c r="Y30" s="37">
        <f t="shared" si="10"/>
        <v>0</v>
      </c>
      <c r="Z30" s="140">
        <f>IF(SUM(Z$11:Z29)&gt;0,0,IF(SUM(X30-R30)&gt;0,B30,0))</f>
        <v>0</v>
      </c>
      <c r="AG30" s="23">
        <f t="shared" si="25"/>
        <v>2025</v>
      </c>
      <c r="AH30" s="4">
        <f>Rates!B23</f>
        <v>1296</v>
      </c>
      <c r="AJ30" s="23">
        <f t="shared" si="28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8"/>
        <v>2036</v>
      </c>
      <c r="AP30" s="135">
        <f t="shared" si="0"/>
        <v>0</v>
      </c>
      <c r="AR30" s="218">
        <f t="shared" si="19"/>
        <v>2036</v>
      </c>
      <c r="AS30" s="135">
        <f t="shared" si="27"/>
        <v>0</v>
      </c>
      <c r="AT30" s="135">
        <f t="shared" si="29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1"/>
        <v>2036</v>
      </c>
      <c r="BD30" s="135">
        <f t="shared" si="22"/>
        <v>0</v>
      </c>
      <c r="BE30" s="1"/>
      <c r="BF30" s="27">
        <f t="shared" si="23"/>
        <v>2036</v>
      </c>
      <c r="BG30" s="135">
        <f t="shared" si="32"/>
        <v>0</v>
      </c>
      <c r="BH30" s="135">
        <f>SUM($O$12:O29)</f>
        <v>0</v>
      </c>
    </row>
    <row r="31" spans="1:75" s="65" customFormat="1" x14ac:dyDescent="0.25">
      <c r="A31" s="63">
        <f t="shared" si="30"/>
        <v>20</v>
      </c>
      <c r="B31" s="169">
        <f t="shared" si="30"/>
        <v>2037</v>
      </c>
      <c r="C31" s="203">
        <v>0</v>
      </c>
      <c r="D31" s="203">
        <v>0</v>
      </c>
      <c r="E31" s="108">
        <f t="shared" si="12"/>
        <v>0</v>
      </c>
      <c r="F31" s="111">
        <f t="shared" si="1"/>
        <v>0</v>
      </c>
      <c r="G31" s="112">
        <f t="shared" si="2"/>
        <v>0</v>
      </c>
      <c r="H31" s="113">
        <f t="shared" si="3"/>
        <v>0</v>
      </c>
      <c r="I31" s="111">
        <f t="shared" si="4"/>
        <v>0</v>
      </c>
      <c r="J31" s="112">
        <f t="shared" si="5"/>
        <v>0</v>
      </c>
      <c r="K31" s="113">
        <f t="shared" si="5"/>
        <v>0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4"/>
        <v>0</v>
      </c>
      <c r="P31" s="112">
        <f t="shared" si="14"/>
        <v>0</v>
      </c>
      <c r="Q31" s="112">
        <f t="shared" si="8"/>
        <v>0</v>
      </c>
      <c r="R31" s="116">
        <f t="shared" si="15"/>
        <v>0</v>
      </c>
      <c r="S31" s="204">
        <v>0</v>
      </c>
      <c r="T31" s="142">
        <f t="shared" si="16"/>
        <v>0</v>
      </c>
      <c r="U31" s="10">
        <f>('NPV Summary'!$B$16-S31)+T31</f>
        <v>0</v>
      </c>
      <c r="V31" s="142">
        <f>LOOKUP(B31,Rates!$A$5:$B$168)</f>
        <v>1983.1546300043995</v>
      </c>
      <c r="W31" s="123">
        <f t="shared" si="9"/>
        <v>0</v>
      </c>
      <c r="X31" s="124">
        <f t="shared" si="17"/>
        <v>0</v>
      </c>
      <c r="Y31" s="64">
        <f t="shared" si="10"/>
        <v>0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5"/>
        <v>2026</v>
      </c>
      <c r="AH31" s="79">
        <f>Rates!B24</f>
        <v>1344</v>
      </c>
      <c r="AI31"/>
      <c r="AJ31" s="77">
        <f t="shared" si="28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8"/>
        <v>2037</v>
      </c>
      <c r="AP31" s="136">
        <f t="shared" si="0"/>
        <v>0</v>
      </c>
      <c r="AQ31"/>
      <c r="AR31" s="219">
        <f t="shared" si="19"/>
        <v>2037</v>
      </c>
      <c r="AS31" s="136">
        <f t="shared" si="27"/>
        <v>0</v>
      </c>
      <c r="AT31" s="136">
        <f t="shared" si="29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1"/>
        <v>2037</v>
      </c>
      <c r="BD31" s="136">
        <f t="shared" si="22"/>
        <v>0</v>
      </c>
      <c r="BF31" s="72">
        <f t="shared" si="23"/>
        <v>2037</v>
      </c>
      <c r="BG31" s="136">
        <f t="shared" si="32"/>
        <v>0</v>
      </c>
      <c r="BH31" s="136">
        <f>SUM($O$12:O30)</f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0"/>
        <v>21</v>
      </c>
      <c r="B32" s="168">
        <f t="shared" si="30"/>
        <v>2038</v>
      </c>
      <c r="C32" s="203">
        <v>0</v>
      </c>
      <c r="D32" s="203">
        <v>0</v>
      </c>
      <c r="E32" s="108">
        <f t="shared" si="12"/>
        <v>0</v>
      </c>
      <c r="F32" s="108">
        <f t="shared" si="1"/>
        <v>0</v>
      </c>
      <c r="G32" s="109">
        <f t="shared" si="2"/>
        <v>0</v>
      </c>
      <c r="H32" s="110">
        <f t="shared" si="3"/>
        <v>0</v>
      </c>
      <c r="I32" s="108">
        <f t="shared" si="4"/>
        <v>0</v>
      </c>
      <c r="J32" s="109">
        <f t="shared" si="5"/>
        <v>0</v>
      </c>
      <c r="K32" s="110">
        <f t="shared" si="5"/>
        <v>0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4"/>
        <v>0</v>
      </c>
      <c r="P32" s="147">
        <f t="shared" si="14"/>
        <v>0</v>
      </c>
      <c r="Q32" s="147">
        <f t="shared" si="8"/>
        <v>0</v>
      </c>
      <c r="R32" s="120">
        <f t="shared" si="15"/>
        <v>0</v>
      </c>
      <c r="S32" s="204">
        <v>0</v>
      </c>
      <c r="T32" s="10">
        <f t="shared" si="16"/>
        <v>0</v>
      </c>
      <c r="U32" s="10">
        <f>('NPV Summary'!$B$16-S32)+T32</f>
        <v>0</v>
      </c>
      <c r="V32" s="10">
        <f>LOOKUP(B32,Rates!$A$5:$B$168)</f>
        <v>2054.5481966845578</v>
      </c>
      <c r="W32" s="121">
        <f t="shared" si="9"/>
        <v>0</v>
      </c>
      <c r="X32" s="122">
        <f t="shared" si="17"/>
        <v>0</v>
      </c>
      <c r="Y32" s="37">
        <f t="shared" si="10"/>
        <v>0</v>
      </c>
      <c r="Z32" s="140">
        <f>IF(SUM(Z$11:Z31)&gt;0,0,IF(SUM(X32-R32)&gt;0,B32,0))</f>
        <v>0</v>
      </c>
      <c r="AG32" s="23">
        <f t="shared" si="25"/>
        <v>2027</v>
      </c>
      <c r="AH32" s="4">
        <f>Rates!B25</f>
        <v>1392.384</v>
      </c>
      <c r="AJ32" s="23">
        <f t="shared" si="28"/>
        <v>2027</v>
      </c>
      <c r="AK32" s="213">
        <f>Rates!E25</f>
        <v>3.5999999999999997E-2</v>
      </c>
      <c r="AL32" s="4">
        <f>Rates!F25</f>
        <v>1392.384</v>
      </c>
      <c r="AM32" s="217">
        <f>Rates!G25</f>
        <v>1094.0160000000001</v>
      </c>
      <c r="AO32" s="27">
        <f t="shared" si="18"/>
        <v>2038</v>
      </c>
      <c r="AP32" s="135">
        <f t="shared" si="0"/>
        <v>0</v>
      </c>
      <c r="AR32" s="218">
        <f t="shared" si="19"/>
        <v>2038</v>
      </c>
      <c r="AS32" s="135">
        <f t="shared" si="27"/>
        <v>0</v>
      </c>
      <c r="AT32" s="135">
        <f t="shared" si="29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1"/>
        <v>2038</v>
      </c>
      <c r="BD32" s="135">
        <f t="shared" si="22"/>
        <v>0</v>
      </c>
      <c r="BE32" s="1"/>
      <c r="BF32" s="27">
        <f t="shared" si="23"/>
        <v>2038</v>
      </c>
      <c r="BG32" s="135">
        <f t="shared" si="32"/>
        <v>0</v>
      </c>
      <c r="BH32" s="135">
        <f>SUM($O$12:O31)</f>
        <v>0</v>
      </c>
    </row>
    <row r="33" spans="1:75" s="65" customFormat="1" x14ac:dyDescent="0.25">
      <c r="A33" s="63">
        <f t="shared" si="30"/>
        <v>22</v>
      </c>
      <c r="B33" s="169">
        <f t="shared" si="30"/>
        <v>2039</v>
      </c>
      <c r="C33" s="203">
        <v>0</v>
      </c>
      <c r="D33" s="203">
        <v>0</v>
      </c>
      <c r="E33" s="108">
        <f t="shared" si="12"/>
        <v>0</v>
      </c>
      <c r="F33" s="111">
        <f t="shared" si="1"/>
        <v>0</v>
      </c>
      <c r="G33" s="112">
        <f t="shared" si="2"/>
        <v>0</v>
      </c>
      <c r="H33" s="113">
        <f t="shared" si="3"/>
        <v>0</v>
      </c>
      <c r="I33" s="111">
        <f t="shared" si="4"/>
        <v>0</v>
      </c>
      <c r="J33" s="112">
        <f t="shared" si="5"/>
        <v>0</v>
      </c>
      <c r="K33" s="113">
        <f t="shared" si="5"/>
        <v>0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4"/>
        <v>0</v>
      </c>
      <c r="P33" s="112">
        <f t="shared" si="14"/>
        <v>0</v>
      </c>
      <c r="Q33" s="112">
        <f t="shared" si="8"/>
        <v>0</v>
      </c>
      <c r="R33" s="116">
        <f t="shared" si="15"/>
        <v>0</v>
      </c>
      <c r="S33" s="204">
        <v>0</v>
      </c>
      <c r="T33" s="142">
        <f t="shared" si="16"/>
        <v>0</v>
      </c>
      <c r="U33" s="10">
        <f>('NPV Summary'!$B$16-S33)+T33</f>
        <v>0</v>
      </c>
      <c r="V33" s="142">
        <f>LOOKUP(B33,Rates!$A$5:$B$168)</f>
        <v>2128.511931765202</v>
      </c>
      <c r="W33" s="123">
        <f t="shared" si="9"/>
        <v>0</v>
      </c>
      <c r="X33" s="124">
        <f t="shared" si="17"/>
        <v>0</v>
      </c>
      <c r="Y33" s="64">
        <f t="shared" si="10"/>
        <v>0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5"/>
        <v>2028</v>
      </c>
      <c r="AH33" s="79">
        <f>Rates!B26</f>
        <v>1442.509824</v>
      </c>
      <c r="AI33"/>
      <c r="AJ33" s="77">
        <f t="shared" si="28"/>
        <v>2028</v>
      </c>
      <c r="AK33" s="214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8"/>
        <v>2039</v>
      </c>
      <c r="AP33" s="136">
        <f t="shared" si="0"/>
        <v>0</v>
      </c>
      <c r="AQ33"/>
      <c r="AR33" s="219">
        <f t="shared" si="19"/>
        <v>2039</v>
      </c>
      <c r="AS33" s="136">
        <f t="shared" si="27"/>
        <v>0</v>
      </c>
      <c r="AT33" s="136">
        <f t="shared" si="29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1"/>
        <v>2039</v>
      </c>
      <c r="BD33" s="136">
        <f t="shared" si="22"/>
        <v>0</v>
      </c>
      <c r="BF33" s="72">
        <f t="shared" si="23"/>
        <v>2039</v>
      </c>
      <c r="BG33" s="136">
        <f t="shared" si="32"/>
        <v>0</v>
      </c>
      <c r="BH33" s="136">
        <f>SUM($O$12:O32)</f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0"/>
        <v>23</v>
      </c>
      <c r="B34" s="168">
        <f t="shared" si="30"/>
        <v>2040</v>
      </c>
      <c r="C34" s="203">
        <v>0</v>
      </c>
      <c r="D34" s="203">
        <v>0</v>
      </c>
      <c r="E34" s="108">
        <f t="shared" si="12"/>
        <v>0</v>
      </c>
      <c r="F34" s="108">
        <f t="shared" si="1"/>
        <v>0</v>
      </c>
      <c r="G34" s="109">
        <f t="shared" si="2"/>
        <v>0</v>
      </c>
      <c r="H34" s="110">
        <f t="shared" si="3"/>
        <v>0</v>
      </c>
      <c r="I34" s="108">
        <f t="shared" si="4"/>
        <v>0</v>
      </c>
      <c r="J34" s="109">
        <f t="shared" si="5"/>
        <v>0</v>
      </c>
      <c r="K34" s="110">
        <f t="shared" si="5"/>
        <v>0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4"/>
        <v>0</v>
      </c>
      <c r="P34" s="147">
        <f t="shared" si="14"/>
        <v>0</v>
      </c>
      <c r="Q34" s="147">
        <f t="shared" si="8"/>
        <v>0</v>
      </c>
      <c r="R34" s="120">
        <f t="shared" si="15"/>
        <v>0</v>
      </c>
      <c r="S34" s="204">
        <v>0</v>
      </c>
      <c r="T34" s="10">
        <f t="shared" si="16"/>
        <v>0</v>
      </c>
      <c r="U34" s="10">
        <f>('NPV Summary'!$B$16-S34)+T34</f>
        <v>0</v>
      </c>
      <c r="V34" s="10">
        <f>LOOKUP(B34,Rates!$A$5:$B$168)</f>
        <v>2205.1383613087492</v>
      </c>
      <c r="W34" s="121">
        <f t="shared" si="9"/>
        <v>0</v>
      </c>
      <c r="X34" s="126">
        <f t="shared" si="17"/>
        <v>0</v>
      </c>
      <c r="Y34" s="37">
        <f t="shared" si="10"/>
        <v>0</v>
      </c>
      <c r="Z34" s="140">
        <f>IF(SUM(Z$11:Z33)&gt;0,0,IF(SUM(X34-R34)&gt;0,B34,0))</f>
        <v>0</v>
      </c>
      <c r="AG34" s="23">
        <f t="shared" si="25"/>
        <v>2029</v>
      </c>
      <c r="AH34" s="4">
        <f>Rates!B27</f>
        <v>1494.440177664</v>
      </c>
      <c r="AJ34" s="23">
        <f t="shared" si="28"/>
        <v>2029</v>
      </c>
      <c r="AK34" s="213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8"/>
        <v>2040</v>
      </c>
      <c r="AP34" s="135">
        <f t="shared" si="0"/>
        <v>0</v>
      </c>
      <c r="AR34" s="218">
        <f t="shared" si="19"/>
        <v>2040</v>
      </c>
      <c r="AS34" s="135">
        <f t="shared" si="27"/>
        <v>0</v>
      </c>
      <c r="AT34" s="135">
        <f t="shared" si="29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1"/>
        <v>2040</v>
      </c>
      <c r="BD34" s="135">
        <f t="shared" si="22"/>
        <v>0</v>
      </c>
      <c r="BE34" s="1"/>
      <c r="BF34" s="27">
        <f t="shared" si="23"/>
        <v>2040</v>
      </c>
      <c r="BG34" s="135">
        <f t="shared" si="32"/>
        <v>0</v>
      </c>
      <c r="BH34" s="135">
        <f>SUM($O$12:O33)</f>
        <v>0</v>
      </c>
    </row>
    <row r="35" spans="1:75" s="65" customFormat="1" x14ac:dyDescent="0.25">
      <c r="A35" s="63">
        <f t="shared" si="30"/>
        <v>24</v>
      </c>
      <c r="B35" s="169">
        <f t="shared" si="30"/>
        <v>2041</v>
      </c>
      <c r="C35" s="203">
        <v>0</v>
      </c>
      <c r="D35" s="203">
        <v>0</v>
      </c>
      <c r="E35" s="108">
        <f t="shared" si="12"/>
        <v>0</v>
      </c>
      <c r="F35" s="111">
        <f t="shared" si="1"/>
        <v>0</v>
      </c>
      <c r="G35" s="112">
        <f t="shared" si="2"/>
        <v>0</v>
      </c>
      <c r="H35" s="113">
        <f t="shared" si="3"/>
        <v>0</v>
      </c>
      <c r="I35" s="111">
        <f t="shared" si="4"/>
        <v>0</v>
      </c>
      <c r="J35" s="112">
        <f t="shared" si="5"/>
        <v>0</v>
      </c>
      <c r="K35" s="113">
        <f t="shared" si="5"/>
        <v>0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4"/>
        <v>0</v>
      </c>
      <c r="P35" s="112">
        <f t="shared" si="14"/>
        <v>0</v>
      </c>
      <c r="Q35" s="112">
        <f t="shared" si="8"/>
        <v>0</v>
      </c>
      <c r="R35" s="116">
        <f t="shared" si="15"/>
        <v>0</v>
      </c>
      <c r="S35" s="204">
        <v>0</v>
      </c>
      <c r="T35" s="142">
        <f t="shared" si="16"/>
        <v>0</v>
      </c>
      <c r="U35" s="10">
        <f>('NPV Summary'!$B$16-S35)+T35</f>
        <v>0</v>
      </c>
      <c r="V35" s="142">
        <f>LOOKUP(B35,Rates!$A$5:$B$168)</f>
        <v>2284.5233423158643</v>
      </c>
      <c r="W35" s="123">
        <f t="shared" si="9"/>
        <v>0</v>
      </c>
      <c r="X35" s="124">
        <f t="shared" si="17"/>
        <v>0</v>
      </c>
      <c r="Y35" s="64">
        <f t="shared" si="10"/>
        <v>0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5"/>
        <v>2030</v>
      </c>
      <c r="AH35" s="79">
        <f>Rates!B28</f>
        <v>1548.240024059904</v>
      </c>
      <c r="AI35"/>
      <c r="AJ35" s="77">
        <f t="shared" si="28"/>
        <v>2030</v>
      </c>
      <c r="AK35" s="214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8"/>
        <v>2041</v>
      </c>
      <c r="AP35" s="136">
        <f t="shared" si="0"/>
        <v>0</v>
      </c>
      <c r="AQ35"/>
      <c r="AR35" s="219">
        <f t="shared" si="19"/>
        <v>2041</v>
      </c>
      <c r="AS35" s="136">
        <f t="shared" si="27"/>
        <v>0</v>
      </c>
      <c r="AT35" s="136">
        <f t="shared" si="29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1"/>
        <v>2041</v>
      </c>
      <c r="BD35" s="136">
        <f t="shared" si="22"/>
        <v>0</v>
      </c>
      <c r="BF35" s="72">
        <f t="shared" si="23"/>
        <v>2041</v>
      </c>
      <c r="BG35" s="136">
        <f t="shared" si="32"/>
        <v>0</v>
      </c>
      <c r="BH35" s="136">
        <f>SUM($O$12:O34)</f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0"/>
        <v>25</v>
      </c>
      <c r="B36" s="168">
        <f t="shared" si="30"/>
        <v>2042</v>
      </c>
      <c r="C36" s="203">
        <v>0</v>
      </c>
      <c r="D36" s="203">
        <v>0</v>
      </c>
      <c r="E36" s="108">
        <f t="shared" si="12"/>
        <v>0</v>
      </c>
      <c r="F36" s="108">
        <f t="shared" si="1"/>
        <v>0</v>
      </c>
      <c r="G36" s="109">
        <f t="shared" si="2"/>
        <v>0</v>
      </c>
      <c r="H36" s="110">
        <f t="shared" si="3"/>
        <v>0</v>
      </c>
      <c r="I36" s="108">
        <f t="shared" si="4"/>
        <v>0</v>
      </c>
      <c r="J36" s="109">
        <f t="shared" si="5"/>
        <v>0</v>
      </c>
      <c r="K36" s="110">
        <f t="shared" si="5"/>
        <v>0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4"/>
        <v>0</v>
      </c>
      <c r="P36" s="147">
        <f t="shared" si="14"/>
        <v>0</v>
      </c>
      <c r="Q36" s="147">
        <f t="shared" si="8"/>
        <v>0</v>
      </c>
      <c r="R36" s="120">
        <f t="shared" si="15"/>
        <v>0</v>
      </c>
      <c r="S36" s="204">
        <v>0</v>
      </c>
      <c r="T36" s="10">
        <f t="shared" si="16"/>
        <v>0</v>
      </c>
      <c r="U36" s="10">
        <f>('NPV Summary'!$B$16-S36)+T36</f>
        <v>0</v>
      </c>
      <c r="V36" s="10">
        <f>LOOKUP(B36,Rates!$A$5:$B$168)</f>
        <v>2366.7661826392355</v>
      </c>
      <c r="W36" s="121">
        <f t="shared" si="9"/>
        <v>0</v>
      </c>
      <c r="X36" s="122">
        <f t="shared" si="17"/>
        <v>0</v>
      </c>
      <c r="Y36" s="37">
        <f t="shared" si="10"/>
        <v>0</v>
      </c>
      <c r="Z36" s="140">
        <f>IF(SUM(Z$11:Z35)&gt;0,0,IF(SUM(X36-R36)&gt;0,B36,0))</f>
        <v>0</v>
      </c>
      <c r="AG36" s="23">
        <f t="shared" si="25"/>
        <v>2031</v>
      </c>
      <c r="AH36" s="4">
        <f>Rates!B29</f>
        <v>1603.9766649260607</v>
      </c>
      <c r="AJ36" s="23">
        <f t="shared" si="28"/>
        <v>2031</v>
      </c>
      <c r="AK36" s="213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8"/>
        <v>2042</v>
      </c>
      <c r="AP36" s="135">
        <f t="shared" si="0"/>
        <v>0</v>
      </c>
      <c r="AR36" s="218">
        <f t="shared" si="19"/>
        <v>2042</v>
      </c>
      <c r="AS36" s="135">
        <f t="shared" si="27"/>
        <v>0</v>
      </c>
      <c r="AT36" s="135">
        <f t="shared" si="29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1"/>
        <v>2042</v>
      </c>
      <c r="BD36" s="135">
        <f t="shared" si="22"/>
        <v>0</v>
      </c>
      <c r="BE36" s="1"/>
      <c r="BF36" s="27">
        <f t="shared" si="23"/>
        <v>2042</v>
      </c>
      <c r="BG36" s="135">
        <f t="shared" si="32"/>
        <v>0</v>
      </c>
      <c r="BH36" s="135">
        <f>SUM($O$12:O35)</f>
        <v>0</v>
      </c>
    </row>
    <row r="37" spans="1:75" s="65" customFormat="1" x14ac:dyDescent="0.25">
      <c r="A37" s="63">
        <f t="shared" si="30"/>
        <v>26</v>
      </c>
      <c r="B37" s="169">
        <f t="shared" si="30"/>
        <v>2043</v>
      </c>
      <c r="C37" s="203">
        <v>0</v>
      </c>
      <c r="D37" s="203">
        <v>0</v>
      </c>
      <c r="E37" s="108">
        <f t="shared" si="12"/>
        <v>0</v>
      </c>
      <c r="F37" s="111">
        <f t="shared" si="1"/>
        <v>0</v>
      </c>
      <c r="G37" s="112">
        <f t="shared" si="2"/>
        <v>0</v>
      </c>
      <c r="H37" s="113">
        <f t="shared" si="3"/>
        <v>0</v>
      </c>
      <c r="I37" s="111">
        <f t="shared" si="4"/>
        <v>0</v>
      </c>
      <c r="J37" s="112">
        <f t="shared" si="5"/>
        <v>0</v>
      </c>
      <c r="K37" s="113">
        <f t="shared" si="5"/>
        <v>0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4"/>
        <v>0</v>
      </c>
      <c r="P37" s="112">
        <f t="shared" si="14"/>
        <v>0</v>
      </c>
      <c r="Q37" s="112">
        <f t="shared" si="8"/>
        <v>0</v>
      </c>
      <c r="R37" s="116">
        <f t="shared" si="15"/>
        <v>0</v>
      </c>
      <c r="S37" s="204">
        <v>0</v>
      </c>
      <c r="T37" s="142">
        <f t="shared" si="16"/>
        <v>0</v>
      </c>
      <c r="U37" s="10">
        <f>('NPV Summary'!$B$16-S37)+T37</f>
        <v>0</v>
      </c>
      <c r="V37" s="142">
        <f>LOOKUP(B37,Rates!$A$5:$B$168)</f>
        <v>2451.9697652142481</v>
      </c>
      <c r="W37" s="123">
        <f t="shared" si="9"/>
        <v>0</v>
      </c>
      <c r="X37" s="124">
        <f t="shared" si="17"/>
        <v>0</v>
      </c>
      <c r="Y37" s="64">
        <f t="shared" si="10"/>
        <v>0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5"/>
        <v>2032</v>
      </c>
      <c r="AH37" s="79">
        <f>Rates!B30</f>
        <v>1661.719824863399</v>
      </c>
      <c r="AI37"/>
      <c r="AJ37" s="77">
        <f t="shared" si="28"/>
        <v>2032</v>
      </c>
      <c r="AK37" s="214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8"/>
        <v>2043</v>
      </c>
      <c r="AP37" s="136">
        <f t="shared" si="0"/>
        <v>0</v>
      </c>
      <c r="AQ37"/>
      <c r="AR37" s="219">
        <f t="shared" si="19"/>
        <v>2043</v>
      </c>
      <c r="AS37" s="136">
        <f t="shared" si="27"/>
        <v>0</v>
      </c>
      <c r="AT37" s="136">
        <f t="shared" si="29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1"/>
        <v>2043</v>
      </c>
      <c r="BD37" s="136">
        <f t="shared" si="22"/>
        <v>0</v>
      </c>
      <c r="BF37" s="72">
        <f t="shared" si="23"/>
        <v>2043</v>
      </c>
      <c r="BG37" s="136">
        <f t="shared" si="32"/>
        <v>0</v>
      </c>
      <c r="BH37" s="136">
        <f>SUM($O$12:O36)</f>
        <v>0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0"/>
        <v>27</v>
      </c>
      <c r="B38" s="168">
        <f t="shared" si="30"/>
        <v>2044</v>
      </c>
      <c r="C38" s="203">
        <v>0</v>
      </c>
      <c r="D38" s="203">
        <v>0</v>
      </c>
      <c r="E38" s="108">
        <f t="shared" si="12"/>
        <v>0</v>
      </c>
      <c r="F38" s="108">
        <f t="shared" si="1"/>
        <v>0</v>
      </c>
      <c r="G38" s="109">
        <f t="shared" si="2"/>
        <v>0</v>
      </c>
      <c r="H38" s="110">
        <f t="shared" si="3"/>
        <v>0</v>
      </c>
      <c r="I38" s="108">
        <f t="shared" si="4"/>
        <v>0</v>
      </c>
      <c r="J38" s="109">
        <f t="shared" si="5"/>
        <v>0</v>
      </c>
      <c r="K38" s="110">
        <f t="shared" si="5"/>
        <v>0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4"/>
        <v>0</v>
      </c>
      <c r="P38" s="147">
        <f t="shared" si="14"/>
        <v>0</v>
      </c>
      <c r="Q38" s="147">
        <f t="shared" si="8"/>
        <v>0</v>
      </c>
      <c r="R38" s="120">
        <f t="shared" si="15"/>
        <v>0</v>
      </c>
      <c r="S38" s="204">
        <v>0</v>
      </c>
      <c r="T38" s="10">
        <f t="shared" si="16"/>
        <v>0</v>
      </c>
      <c r="U38" s="10">
        <f>('NPV Summary'!$B$16-S38)+T38</f>
        <v>0</v>
      </c>
      <c r="V38" s="10">
        <f>LOOKUP(B38,Rates!$A$5:$B$168)</f>
        <v>2540.2406767619609</v>
      </c>
      <c r="W38" s="121">
        <f t="shared" si="9"/>
        <v>0</v>
      </c>
      <c r="X38" s="122">
        <f t="shared" si="17"/>
        <v>0</v>
      </c>
      <c r="Y38" s="37">
        <f t="shared" si="10"/>
        <v>0</v>
      </c>
      <c r="Z38" s="140">
        <f>IF(SUM(Z$11:Z37)&gt;0,0,IF(SUM(X38-R38)&gt;0,B38,0))</f>
        <v>0</v>
      </c>
      <c r="AG38" s="23">
        <f t="shared" si="25"/>
        <v>2033</v>
      </c>
      <c r="AH38" s="4">
        <f>Rates!B31</f>
        <v>1721.5417385584815</v>
      </c>
      <c r="AJ38" s="23">
        <f t="shared" si="28"/>
        <v>2033</v>
      </c>
      <c r="AK38" s="213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8"/>
        <v>2044</v>
      </c>
      <c r="AP38" s="135">
        <f t="shared" si="0"/>
        <v>0</v>
      </c>
      <c r="AR38" s="218">
        <f t="shared" si="19"/>
        <v>2044</v>
      </c>
      <c r="AS38" s="135">
        <f t="shared" si="27"/>
        <v>0</v>
      </c>
      <c r="AT38" s="135">
        <f t="shared" si="29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1"/>
        <v>2044</v>
      </c>
      <c r="BD38" s="135">
        <f t="shared" si="22"/>
        <v>0</v>
      </c>
      <c r="BE38" s="1"/>
      <c r="BF38" s="27">
        <f t="shared" si="23"/>
        <v>2044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0"/>
        <v>28</v>
      </c>
      <c r="B39" s="169">
        <f t="shared" si="30"/>
        <v>2045</v>
      </c>
      <c r="C39" s="203">
        <v>0</v>
      </c>
      <c r="D39" s="203">
        <v>0</v>
      </c>
      <c r="E39" s="108">
        <f t="shared" si="12"/>
        <v>0</v>
      </c>
      <c r="F39" s="111">
        <f t="shared" si="1"/>
        <v>0</v>
      </c>
      <c r="G39" s="112">
        <f t="shared" si="2"/>
        <v>0</v>
      </c>
      <c r="H39" s="113">
        <f t="shared" si="3"/>
        <v>0</v>
      </c>
      <c r="I39" s="111">
        <f t="shared" si="4"/>
        <v>0</v>
      </c>
      <c r="J39" s="112">
        <f t="shared" si="5"/>
        <v>0</v>
      </c>
      <c r="K39" s="113">
        <f t="shared" si="5"/>
        <v>0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4"/>
        <v>0</v>
      </c>
      <c r="P39" s="112">
        <f t="shared" si="14"/>
        <v>0</v>
      </c>
      <c r="Q39" s="112">
        <f t="shared" si="8"/>
        <v>0</v>
      </c>
      <c r="R39" s="116">
        <f t="shared" si="15"/>
        <v>0</v>
      </c>
      <c r="S39" s="204">
        <v>0</v>
      </c>
      <c r="T39" s="142">
        <f t="shared" si="16"/>
        <v>0</v>
      </c>
      <c r="U39" s="10">
        <f>('NPV Summary'!$B$16-S39)+T39</f>
        <v>0</v>
      </c>
      <c r="V39" s="142">
        <f>LOOKUP(B39,Rates!$A$5:$B$168)</f>
        <v>2631.6893411253914</v>
      </c>
      <c r="W39" s="123">
        <f t="shared" si="9"/>
        <v>0</v>
      </c>
      <c r="X39" s="124">
        <f t="shared" si="17"/>
        <v>0</v>
      </c>
      <c r="Y39" s="64">
        <f t="shared" si="10"/>
        <v>0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5"/>
        <v>2034</v>
      </c>
      <c r="AH39" s="79">
        <f>Rates!B32</f>
        <v>1783.5172411465869</v>
      </c>
      <c r="AI39"/>
      <c r="AJ39" s="77">
        <f t="shared" si="28"/>
        <v>2034</v>
      </c>
      <c r="AK39" s="214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8"/>
        <v>2045</v>
      </c>
      <c r="AP39" s="136">
        <f t="shared" si="0"/>
        <v>0</v>
      </c>
      <c r="AQ39"/>
      <c r="AR39" s="219">
        <f t="shared" si="19"/>
        <v>2045</v>
      </c>
      <c r="AS39" s="136">
        <f t="shared" si="27"/>
        <v>0</v>
      </c>
      <c r="AT39" s="136">
        <f t="shared" si="29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1"/>
        <v>2045</v>
      </c>
      <c r="BD39" s="136">
        <f t="shared" si="22"/>
        <v>0</v>
      </c>
      <c r="BF39" s="72">
        <f t="shared" si="23"/>
        <v>2045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0"/>
        <v>29</v>
      </c>
      <c r="B40" s="168">
        <f t="shared" si="30"/>
        <v>2046</v>
      </c>
      <c r="C40" s="203">
        <v>0</v>
      </c>
      <c r="D40" s="203">
        <v>0</v>
      </c>
      <c r="E40" s="108">
        <f t="shared" si="12"/>
        <v>0</v>
      </c>
      <c r="F40" s="108">
        <f t="shared" si="1"/>
        <v>0</v>
      </c>
      <c r="G40" s="109">
        <f t="shared" si="2"/>
        <v>0</v>
      </c>
      <c r="H40" s="110">
        <f t="shared" si="3"/>
        <v>0</v>
      </c>
      <c r="I40" s="108">
        <f t="shared" si="4"/>
        <v>0</v>
      </c>
      <c r="J40" s="109">
        <f t="shared" si="5"/>
        <v>0</v>
      </c>
      <c r="K40" s="110">
        <f t="shared" si="5"/>
        <v>0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4"/>
        <v>0</v>
      </c>
      <c r="P40" s="147">
        <f t="shared" si="14"/>
        <v>0</v>
      </c>
      <c r="Q40" s="147">
        <f t="shared" si="8"/>
        <v>0</v>
      </c>
      <c r="R40" s="120">
        <f t="shared" si="15"/>
        <v>0</v>
      </c>
      <c r="S40" s="204">
        <v>0</v>
      </c>
      <c r="T40" s="10">
        <f t="shared" si="16"/>
        <v>0</v>
      </c>
      <c r="U40" s="10">
        <f>('NPV Summary'!$B$16-S40)+T40</f>
        <v>0</v>
      </c>
      <c r="V40" s="10">
        <f>LOOKUP(B40,Rates!$A$5:$B$168)</f>
        <v>2726.4301574059054</v>
      </c>
      <c r="W40" s="121">
        <f t="shared" si="9"/>
        <v>0</v>
      </c>
      <c r="X40" s="122">
        <f t="shared" si="17"/>
        <v>0</v>
      </c>
      <c r="Y40" s="37">
        <f t="shared" si="10"/>
        <v>0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5"/>
        <v>2035</v>
      </c>
      <c r="AH40" s="4">
        <f>Rates!B33</f>
        <v>1847.7238618278641</v>
      </c>
      <c r="AI40"/>
      <c r="AJ40" s="23">
        <f t="shared" si="28"/>
        <v>2035</v>
      </c>
      <c r="AK40" s="213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8"/>
        <v>2046</v>
      </c>
      <c r="AP40" s="135">
        <f t="shared" si="0"/>
        <v>0</v>
      </c>
      <c r="AQ40"/>
      <c r="AR40" s="222">
        <f t="shared" si="19"/>
        <v>2046</v>
      </c>
      <c r="AS40" s="135">
        <f t="shared" si="27"/>
        <v>0</v>
      </c>
      <c r="AT40" s="135">
        <f t="shared" si="29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1"/>
        <v>2046</v>
      </c>
      <c r="BD40" s="135">
        <f t="shared" si="22"/>
        <v>0</v>
      </c>
      <c r="BF40" s="27">
        <f t="shared" si="23"/>
        <v>2046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0"/>
        <v>30</v>
      </c>
      <c r="B41" s="169">
        <f t="shared" si="30"/>
        <v>2047</v>
      </c>
      <c r="C41" s="203">
        <v>0</v>
      </c>
      <c r="D41" s="203">
        <v>0</v>
      </c>
      <c r="E41" s="108">
        <f t="shared" si="12"/>
        <v>0</v>
      </c>
      <c r="F41" s="111">
        <f t="shared" si="1"/>
        <v>0</v>
      </c>
      <c r="G41" s="112">
        <f t="shared" si="2"/>
        <v>0</v>
      </c>
      <c r="H41" s="113">
        <f t="shared" si="3"/>
        <v>0</v>
      </c>
      <c r="I41" s="111">
        <f t="shared" si="4"/>
        <v>0</v>
      </c>
      <c r="J41" s="112">
        <f t="shared" si="5"/>
        <v>0</v>
      </c>
      <c r="K41" s="113">
        <f t="shared" si="5"/>
        <v>0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4"/>
        <v>0</v>
      </c>
      <c r="P41" s="112">
        <f t="shared" si="14"/>
        <v>0</v>
      </c>
      <c r="Q41" s="112">
        <f t="shared" si="8"/>
        <v>0</v>
      </c>
      <c r="R41" s="116">
        <f t="shared" si="15"/>
        <v>0</v>
      </c>
      <c r="S41" s="204">
        <v>0</v>
      </c>
      <c r="T41" s="142">
        <f t="shared" si="16"/>
        <v>0</v>
      </c>
      <c r="U41" s="10">
        <f>('NPV Summary'!$B$16-S41)+T41</f>
        <v>0</v>
      </c>
      <c r="V41" s="142">
        <f>LOOKUP(B41,Rates!$A$5:$B$168)</f>
        <v>2824.5816430725181</v>
      </c>
      <c r="W41" s="123">
        <f t="shared" si="9"/>
        <v>0</v>
      </c>
      <c r="X41" s="124">
        <f t="shared" si="17"/>
        <v>0</v>
      </c>
      <c r="Y41" s="64">
        <f t="shared" si="10"/>
        <v>0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5"/>
        <v>2036</v>
      </c>
      <c r="AH41" s="79">
        <f>Rates!B34</f>
        <v>1914.2419208536674</v>
      </c>
      <c r="AI41"/>
      <c r="AJ41" s="77">
        <f t="shared" si="28"/>
        <v>2036</v>
      </c>
      <c r="AK41" s="214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8"/>
        <v>2047</v>
      </c>
      <c r="AP41" s="136">
        <f t="shared" si="0"/>
        <v>0</v>
      </c>
      <c r="AQ41"/>
      <c r="AR41" s="219">
        <f t="shared" si="19"/>
        <v>2047</v>
      </c>
      <c r="AS41" s="136">
        <f t="shared" si="27"/>
        <v>0</v>
      </c>
      <c r="AT41" s="136">
        <f t="shared" si="29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1"/>
        <v>2047</v>
      </c>
      <c r="BD41" s="136">
        <f t="shared" si="22"/>
        <v>0</v>
      </c>
      <c r="BF41" s="72">
        <f t="shared" si="23"/>
        <v>2047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0"/>
        <v>31</v>
      </c>
      <c r="B42" s="168">
        <f t="shared" si="30"/>
        <v>2048</v>
      </c>
      <c r="C42" s="203">
        <v>0</v>
      </c>
      <c r="D42" s="203">
        <v>0</v>
      </c>
      <c r="E42" s="108">
        <f t="shared" si="12"/>
        <v>0</v>
      </c>
      <c r="F42" s="108">
        <f t="shared" si="1"/>
        <v>0</v>
      </c>
      <c r="G42" s="109">
        <f t="shared" si="2"/>
        <v>0</v>
      </c>
      <c r="H42" s="110">
        <f t="shared" si="3"/>
        <v>0</v>
      </c>
      <c r="I42" s="108">
        <f t="shared" si="4"/>
        <v>0</v>
      </c>
      <c r="J42" s="109">
        <f t="shared" si="5"/>
        <v>0</v>
      </c>
      <c r="K42" s="110">
        <f t="shared" si="5"/>
        <v>0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4"/>
        <v>0</v>
      </c>
      <c r="P42" s="147">
        <f t="shared" si="14"/>
        <v>0</v>
      </c>
      <c r="Q42" s="147">
        <f t="shared" si="8"/>
        <v>0</v>
      </c>
      <c r="R42" s="120">
        <f t="shared" si="15"/>
        <v>0</v>
      </c>
      <c r="S42" s="204">
        <v>0</v>
      </c>
      <c r="T42" s="10">
        <f t="shared" si="16"/>
        <v>0</v>
      </c>
      <c r="U42" s="10">
        <f>('NPV Summary'!$B$16-S42)+T42</f>
        <v>0</v>
      </c>
      <c r="V42" s="10">
        <f>LOOKUP(B42,Rates!$A$5:$B$168)</f>
        <v>2926.2665822231288</v>
      </c>
      <c r="W42" s="121">
        <f t="shared" si="9"/>
        <v>0</v>
      </c>
      <c r="X42" s="122">
        <f t="shared" si="17"/>
        <v>0</v>
      </c>
      <c r="Y42" s="37">
        <f t="shared" si="10"/>
        <v>0</v>
      </c>
      <c r="Z42" s="140">
        <f>IF(SUM(Z$11:Z41)&gt;0,0,IF(SUM(X42-R42)&gt;0,B42,0))</f>
        <v>0</v>
      </c>
      <c r="AG42" s="23">
        <f t="shared" si="25"/>
        <v>2037</v>
      </c>
      <c r="AH42" s="4">
        <f>Rates!B35</f>
        <v>1983.1546300043995</v>
      </c>
      <c r="AJ42" s="23">
        <f t="shared" si="28"/>
        <v>2037</v>
      </c>
      <c r="AK42" s="213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8"/>
        <v>2048</v>
      </c>
      <c r="AP42" s="135">
        <f t="shared" si="0"/>
        <v>0</v>
      </c>
      <c r="AR42" s="218">
        <f t="shared" si="19"/>
        <v>2048</v>
      </c>
      <c r="AS42" s="135">
        <f t="shared" si="27"/>
        <v>0</v>
      </c>
      <c r="AT42" s="135">
        <f t="shared" si="29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1"/>
        <v>2048</v>
      </c>
      <c r="BD42" s="135">
        <f t="shared" si="22"/>
        <v>0</v>
      </c>
      <c r="BE42" s="1"/>
      <c r="BF42" s="27">
        <f t="shared" si="23"/>
        <v>2048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30"/>
        <v>32</v>
      </c>
      <c r="B43" s="169">
        <f t="shared" si="30"/>
        <v>2049</v>
      </c>
      <c r="C43" s="203">
        <v>0</v>
      </c>
      <c r="D43" s="203">
        <v>0</v>
      </c>
      <c r="E43" s="108">
        <f t="shared" si="12"/>
        <v>0</v>
      </c>
      <c r="F43" s="111">
        <f t="shared" si="1"/>
        <v>0</v>
      </c>
      <c r="G43" s="112">
        <f t="shared" si="2"/>
        <v>0</v>
      </c>
      <c r="H43" s="113">
        <f t="shared" si="3"/>
        <v>0</v>
      </c>
      <c r="I43" s="111">
        <f t="shared" si="4"/>
        <v>0</v>
      </c>
      <c r="J43" s="112">
        <f t="shared" si="5"/>
        <v>0</v>
      </c>
      <c r="K43" s="113">
        <f t="shared" si="5"/>
        <v>0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4"/>
        <v>0</v>
      </c>
      <c r="P43" s="112">
        <f t="shared" si="14"/>
        <v>0</v>
      </c>
      <c r="Q43" s="112">
        <f t="shared" si="8"/>
        <v>0</v>
      </c>
      <c r="R43" s="116">
        <f t="shared" si="15"/>
        <v>0</v>
      </c>
      <c r="S43" s="204">
        <v>0</v>
      </c>
      <c r="T43" s="142">
        <f t="shared" si="16"/>
        <v>0</v>
      </c>
      <c r="U43" s="10">
        <f>('NPV Summary'!$B$16-S43)+T43</f>
        <v>0</v>
      </c>
      <c r="V43" s="142">
        <f>LOOKUP(B43,Rates!$A$5:$B$168)</f>
        <v>3031.6121791831615</v>
      </c>
      <c r="W43" s="123">
        <f t="shared" si="9"/>
        <v>0</v>
      </c>
      <c r="X43" s="124">
        <f t="shared" si="17"/>
        <v>0</v>
      </c>
      <c r="Y43" s="64">
        <f t="shared" si="10"/>
        <v>0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5"/>
        <v>2038</v>
      </c>
      <c r="AH43" s="79">
        <f>Rates!B36</f>
        <v>2054.5481966845578</v>
      </c>
      <c r="AI43"/>
      <c r="AJ43" s="77">
        <f t="shared" si="28"/>
        <v>2038</v>
      </c>
      <c r="AK43" s="214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8"/>
        <v>2049</v>
      </c>
      <c r="AP43" s="136">
        <f t="shared" si="0"/>
        <v>0</v>
      </c>
      <c r="AQ43"/>
      <c r="AR43" s="219">
        <f t="shared" si="19"/>
        <v>2049</v>
      </c>
      <c r="AS43" s="136">
        <f t="shared" si="27"/>
        <v>0</v>
      </c>
      <c r="AT43" s="136">
        <f t="shared" si="29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1"/>
        <v>2049</v>
      </c>
      <c r="BD43" s="136">
        <f t="shared" si="22"/>
        <v>0</v>
      </c>
      <c r="BF43" s="72">
        <f t="shared" si="23"/>
        <v>2049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0"/>
        <v>33</v>
      </c>
      <c r="B44" s="168">
        <f t="shared" si="30"/>
        <v>2050</v>
      </c>
      <c r="C44" s="203">
        <v>0</v>
      </c>
      <c r="D44" s="203">
        <v>0</v>
      </c>
      <c r="E44" s="108">
        <f t="shared" si="12"/>
        <v>0</v>
      </c>
      <c r="F44" s="108">
        <f t="shared" si="1"/>
        <v>0</v>
      </c>
      <c r="G44" s="109">
        <f t="shared" si="2"/>
        <v>0</v>
      </c>
      <c r="H44" s="110">
        <f t="shared" si="3"/>
        <v>0</v>
      </c>
      <c r="I44" s="108">
        <f t="shared" si="4"/>
        <v>0</v>
      </c>
      <c r="J44" s="109">
        <f t="shared" ref="J44:K75" si="37">G44</f>
        <v>0</v>
      </c>
      <c r="K44" s="110">
        <f t="shared" si="37"/>
        <v>0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4"/>
        <v>0</v>
      </c>
      <c r="P44" s="147">
        <f t="shared" si="14"/>
        <v>0</v>
      </c>
      <c r="Q44" s="147">
        <f t="shared" si="8"/>
        <v>0</v>
      </c>
      <c r="R44" s="120">
        <f t="shared" si="15"/>
        <v>0</v>
      </c>
      <c r="S44" s="204">
        <v>0</v>
      </c>
      <c r="T44" s="10">
        <f t="shared" si="16"/>
        <v>0</v>
      </c>
      <c r="U44" s="10">
        <f>('NPV Summary'!$B$16-S44)+T44</f>
        <v>0</v>
      </c>
      <c r="V44" s="10">
        <f>LOOKUP(B44,Rates!$A$5:$B$168)</f>
        <v>3140.7502176337553</v>
      </c>
      <c r="W44" s="121">
        <f t="shared" si="9"/>
        <v>0</v>
      </c>
      <c r="X44" s="122">
        <f t="shared" si="17"/>
        <v>0</v>
      </c>
      <c r="Y44" s="37">
        <f t="shared" si="10"/>
        <v>0</v>
      </c>
      <c r="Z44" s="140">
        <f>IF(SUM(Z$11:Z43)&gt;0,0,IF(SUM(X44-R44)&gt;0,B44,0))</f>
        <v>0</v>
      </c>
      <c r="AG44" s="23">
        <f t="shared" si="25"/>
        <v>2039</v>
      </c>
      <c r="AH44" s="4">
        <f>Rates!B37</f>
        <v>2128.511931765202</v>
      </c>
      <c r="AJ44" s="23">
        <f t="shared" si="28"/>
        <v>2039</v>
      </c>
      <c r="AK44" s="213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8"/>
        <v>2050</v>
      </c>
      <c r="AP44" s="135">
        <f t="shared" si="0"/>
        <v>0</v>
      </c>
      <c r="AR44" s="218">
        <f t="shared" si="19"/>
        <v>2050</v>
      </c>
      <c r="AS44" s="135">
        <f t="shared" si="27"/>
        <v>0</v>
      </c>
      <c r="AT44" s="135">
        <f t="shared" si="29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1"/>
        <v>2050</v>
      </c>
      <c r="BD44" s="135">
        <f t="shared" si="22"/>
        <v>0</v>
      </c>
      <c r="BE44" s="1"/>
      <c r="BF44" s="27">
        <f t="shared" si="23"/>
        <v>2050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60" si="39">A44+1</f>
        <v>34</v>
      </c>
      <c r="B45" s="169">
        <f t="shared" si="39"/>
        <v>2051</v>
      </c>
      <c r="C45" s="203">
        <v>0</v>
      </c>
      <c r="D45" s="203">
        <v>0</v>
      </c>
      <c r="E45" s="108">
        <f t="shared" si="12"/>
        <v>0</v>
      </c>
      <c r="F45" s="111">
        <f t="shared" si="1"/>
        <v>0</v>
      </c>
      <c r="G45" s="112">
        <f t="shared" si="2"/>
        <v>0</v>
      </c>
      <c r="H45" s="113">
        <f t="shared" si="3"/>
        <v>0</v>
      </c>
      <c r="I45" s="111">
        <f t="shared" si="4"/>
        <v>0</v>
      </c>
      <c r="J45" s="112">
        <f t="shared" si="37"/>
        <v>0</v>
      </c>
      <c r="K45" s="113">
        <f t="shared" si="37"/>
        <v>0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4"/>
        <v>0</v>
      </c>
      <c r="P45" s="112">
        <f t="shared" si="14"/>
        <v>0</v>
      </c>
      <c r="Q45" s="112">
        <f t="shared" si="8"/>
        <v>0</v>
      </c>
      <c r="R45" s="116">
        <f t="shared" si="15"/>
        <v>0</v>
      </c>
      <c r="S45" s="204">
        <v>0</v>
      </c>
      <c r="T45" s="142">
        <f t="shared" si="16"/>
        <v>0</v>
      </c>
      <c r="U45" s="10">
        <f>('NPV Summary'!$B$16-S45)+T45</f>
        <v>0</v>
      </c>
      <c r="V45" s="142">
        <f>LOOKUP(B45,Rates!$A$5:$B$168)</f>
        <v>3253.8172254685705</v>
      </c>
      <c r="W45" s="123">
        <f t="shared" si="9"/>
        <v>0</v>
      </c>
      <c r="X45" s="124">
        <f t="shared" si="17"/>
        <v>0</v>
      </c>
      <c r="Y45" s="64">
        <f t="shared" si="10"/>
        <v>0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5"/>
        <v>2040</v>
      </c>
      <c r="AH45" s="79">
        <f>Rates!B38</f>
        <v>2205.1383613087492</v>
      </c>
      <c r="AI45"/>
      <c r="AJ45" s="77">
        <f t="shared" si="28"/>
        <v>2040</v>
      </c>
      <c r="AK45" s="214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8"/>
        <v>2051</v>
      </c>
      <c r="AP45" s="136">
        <f t="shared" si="0"/>
        <v>0</v>
      </c>
      <c r="AQ45"/>
      <c r="AR45" s="219">
        <f t="shared" si="19"/>
        <v>2051</v>
      </c>
      <c r="AS45" s="136">
        <f t="shared" si="27"/>
        <v>0</v>
      </c>
      <c r="AT45" s="136">
        <f t="shared" si="29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1"/>
        <v>2051</v>
      </c>
      <c r="BD45" s="136">
        <f t="shared" si="22"/>
        <v>0</v>
      </c>
      <c r="BF45" s="72">
        <f t="shared" si="23"/>
        <v>2051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2052</v>
      </c>
      <c r="C46" s="203">
        <v>0</v>
      </c>
      <c r="D46" s="203">
        <v>0</v>
      </c>
      <c r="E46" s="108">
        <f t="shared" si="12"/>
        <v>0</v>
      </c>
      <c r="F46" s="108">
        <f t="shared" si="1"/>
        <v>0</v>
      </c>
      <c r="G46" s="109">
        <f t="shared" si="2"/>
        <v>0</v>
      </c>
      <c r="H46" s="110">
        <f t="shared" si="3"/>
        <v>0</v>
      </c>
      <c r="I46" s="108">
        <f t="shared" si="4"/>
        <v>0</v>
      </c>
      <c r="J46" s="109">
        <f t="shared" si="37"/>
        <v>0</v>
      </c>
      <c r="K46" s="110">
        <f t="shared" si="37"/>
        <v>0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4"/>
        <v>0</v>
      </c>
      <c r="P46" s="147">
        <f t="shared" si="14"/>
        <v>0</v>
      </c>
      <c r="Q46" s="147">
        <f t="shared" si="8"/>
        <v>0</v>
      </c>
      <c r="R46" s="120">
        <f t="shared" si="15"/>
        <v>0</v>
      </c>
      <c r="S46" s="204">
        <v>0</v>
      </c>
      <c r="T46" s="10">
        <f t="shared" si="16"/>
        <v>0</v>
      </c>
      <c r="U46" s="10">
        <f>('NPV Summary'!$B$16-S46)+T46</f>
        <v>0</v>
      </c>
      <c r="V46" s="10">
        <f>LOOKUP(B46,Rates!$A$5:$B$168)</f>
        <v>3370.9546455854393</v>
      </c>
      <c r="W46" s="121">
        <f t="shared" si="9"/>
        <v>0</v>
      </c>
      <c r="X46" s="122">
        <f t="shared" si="17"/>
        <v>0</v>
      </c>
      <c r="Y46" s="37">
        <f t="shared" si="10"/>
        <v>0</v>
      </c>
      <c r="Z46" s="140">
        <f>IF(SUM(Z$11:Z45)&gt;0,0,IF(SUM(X46-R46)&gt;0,B46,0))</f>
        <v>0</v>
      </c>
      <c r="AG46" s="23">
        <f t="shared" si="25"/>
        <v>2041</v>
      </c>
      <c r="AH46" s="4">
        <f>Rates!B39</f>
        <v>2284.5233423158643</v>
      </c>
      <c r="AJ46" s="23">
        <f t="shared" si="28"/>
        <v>2041</v>
      </c>
      <c r="AK46" s="213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8"/>
        <v>2052</v>
      </c>
      <c r="AP46" s="135">
        <f t="shared" si="0"/>
        <v>0</v>
      </c>
      <c r="AR46" s="218">
        <f t="shared" si="19"/>
        <v>2052</v>
      </c>
      <c r="AS46" s="135">
        <f t="shared" si="27"/>
        <v>0</v>
      </c>
      <c r="AT46" s="135">
        <f t="shared" si="29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1"/>
        <v>2052</v>
      </c>
      <c r="BD46" s="135">
        <f t="shared" si="22"/>
        <v>0</v>
      </c>
      <c r="BE46" s="1"/>
      <c r="BF46" s="27">
        <f t="shared" si="23"/>
        <v>2052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2053</v>
      </c>
      <c r="C47" s="203">
        <v>0</v>
      </c>
      <c r="D47" s="203">
        <v>0</v>
      </c>
      <c r="E47" s="108">
        <f t="shared" si="12"/>
        <v>0</v>
      </c>
      <c r="F47" s="111">
        <f t="shared" si="1"/>
        <v>0</v>
      </c>
      <c r="G47" s="112">
        <f t="shared" si="2"/>
        <v>0</v>
      </c>
      <c r="H47" s="113">
        <f t="shared" si="3"/>
        <v>0</v>
      </c>
      <c r="I47" s="111">
        <f t="shared" si="4"/>
        <v>0</v>
      </c>
      <c r="J47" s="112">
        <f t="shared" si="37"/>
        <v>0</v>
      </c>
      <c r="K47" s="113">
        <f t="shared" si="37"/>
        <v>0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4"/>
        <v>0</v>
      </c>
      <c r="P47" s="112">
        <f t="shared" si="14"/>
        <v>0</v>
      </c>
      <c r="Q47" s="112">
        <f t="shared" si="8"/>
        <v>0</v>
      </c>
      <c r="R47" s="116">
        <f t="shared" si="15"/>
        <v>0</v>
      </c>
      <c r="S47" s="204">
        <v>0</v>
      </c>
      <c r="T47" s="142">
        <f t="shared" si="16"/>
        <v>0</v>
      </c>
      <c r="U47" s="10">
        <f>('NPV Summary'!$B$16-S47)+T47</f>
        <v>0</v>
      </c>
      <c r="V47" s="142">
        <f>LOOKUP(B47,Rates!$A$5:$B$168)</f>
        <v>3492.3090128265153</v>
      </c>
      <c r="W47" s="123">
        <f t="shared" si="9"/>
        <v>0</v>
      </c>
      <c r="X47" s="124">
        <f t="shared" si="17"/>
        <v>0</v>
      </c>
      <c r="Y47" s="64">
        <f t="shared" si="10"/>
        <v>0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5"/>
        <v>2042</v>
      </c>
      <c r="AH47" s="79">
        <f>Rates!B40</f>
        <v>2366.7661826392355</v>
      </c>
      <c r="AI47"/>
      <c r="AJ47" s="77">
        <f t="shared" si="28"/>
        <v>2042</v>
      </c>
      <c r="AK47" s="214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8"/>
        <v>2053</v>
      </c>
      <c r="AP47" s="136">
        <f t="shared" si="0"/>
        <v>0</v>
      </c>
      <c r="AQ47"/>
      <c r="AR47" s="219">
        <f t="shared" si="19"/>
        <v>2053</v>
      </c>
      <c r="AS47" s="136">
        <f t="shared" si="27"/>
        <v>0</v>
      </c>
      <c r="AT47" s="136">
        <f t="shared" si="29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1"/>
        <v>2053</v>
      </c>
      <c r="BD47" s="136">
        <f t="shared" si="22"/>
        <v>0</v>
      </c>
      <c r="BF47" s="72">
        <f t="shared" si="23"/>
        <v>2053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2054</v>
      </c>
      <c r="C48" s="203">
        <v>0</v>
      </c>
      <c r="D48" s="203">
        <v>0</v>
      </c>
      <c r="E48" s="108">
        <f t="shared" si="12"/>
        <v>0</v>
      </c>
      <c r="F48" s="108">
        <f t="shared" si="1"/>
        <v>0</v>
      </c>
      <c r="G48" s="109">
        <f t="shared" si="2"/>
        <v>0</v>
      </c>
      <c r="H48" s="110">
        <f t="shared" si="3"/>
        <v>0</v>
      </c>
      <c r="I48" s="108">
        <f t="shared" si="4"/>
        <v>0</v>
      </c>
      <c r="J48" s="109">
        <f t="shared" si="37"/>
        <v>0</v>
      </c>
      <c r="K48" s="110">
        <f t="shared" si="37"/>
        <v>0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4"/>
        <v>0</v>
      </c>
      <c r="P48" s="147">
        <f t="shared" si="14"/>
        <v>0</v>
      </c>
      <c r="Q48" s="147">
        <f t="shared" si="8"/>
        <v>0</v>
      </c>
      <c r="R48" s="120">
        <f t="shared" si="15"/>
        <v>0</v>
      </c>
      <c r="S48" s="204">
        <v>0</v>
      </c>
      <c r="T48" s="10">
        <f t="shared" si="16"/>
        <v>0</v>
      </c>
      <c r="U48" s="10">
        <f>('NPV Summary'!$B$16-S48)+T48</f>
        <v>0</v>
      </c>
      <c r="V48" s="10">
        <f>LOOKUP(B48,Rates!$A$5:$B$168)</f>
        <v>3618.03213728827</v>
      </c>
      <c r="W48" s="121">
        <f t="shared" si="9"/>
        <v>0</v>
      </c>
      <c r="X48" s="122">
        <f t="shared" si="17"/>
        <v>0</v>
      </c>
      <c r="Y48" s="37">
        <f t="shared" si="10"/>
        <v>0</v>
      </c>
      <c r="Z48" s="140">
        <f>IF(SUM(Z$11:Z47)&gt;0,0,IF(SUM(X48-R48)&gt;0,B48,0))</f>
        <v>0</v>
      </c>
      <c r="AG48" s="23">
        <f t="shared" si="25"/>
        <v>2043</v>
      </c>
      <c r="AH48" s="4">
        <f>Rates!B41</f>
        <v>2451.9697652142481</v>
      </c>
      <c r="AJ48" s="23">
        <f t="shared" si="28"/>
        <v>2043</v>
      </c>
      <c r="AK48" s="213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8"/>
        <v>2054</v>
      </c>
      <c r="AP48" s="135">
        <f t="shared" si="0"/>
        <v>0</v>
      </c>
      <c r="AR48" s="218">
        <f t="shared" si="19"/>
        <v>2054</v>
      </c>
      <c r="AS48" s="135">
        <f t="shared" si="27"/>
        <v>0</v>
      </c>
      <c r="AT48" s="135">
        <f t="shared" si="29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1"/>
        <v>2054</v>
      </c>
      <c r="BD48" s="135">
        <f t="shared" si="22"/>
        <v>0</v>
      </c>
      <c r="BE48" s="1"/>
      <c r="BF48" s="27">
        <f t="shared" si="23"/>
        <v>2054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2055</v>
      </c>
      <c r="C49" s="203">
        <v>0</v>
      </c>
      <c r="D49" s="203">
        <v>0</v>
      </c>
      <c r="E49" s="108">
        <f t="shared" si="12"/>
        <v>0</v>
      </c>
      <c r="F49" s="111">
        <f t="shared" si="1"/>
        <v>0</v>
      </c>
      <c r="G49" s="112">
        <f t="shared" si="2"/>
        <v>0</v>
      </c>
      <c r="H49" s="113">
        <f t="shared" si="3"/>
        <v>0</v>
      </c>
      <c r="I49" s="111">
        <f t="shared" si="4"/>
        <v>0</v>
      </c>
      <c r="J49" s="112">
        <f t="shared" si="37"/>
        <v>0</v>
      </c>
      <c r="K49" s="113">
        <f t="shared" si="37"/>
        <v>0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4"/>
        <v>0</v>
      </c>
      <c r="P49" s="112">
        <f t="shared" si="14"/>
        <v>0</v>
      </c>
      <c r="Q49" s="112">
        <f t="shared" si="8"/>
        <v>0</v>
      </c>
      <c r="R49" s="116">
        <f t="shared" si="15"/>
        <v>0</v>
      </c>
      <c r="S49" s="204">
        <v>0</v>
      </c>
      <c r="T49" s="142">
        <f t="shared" si="16"/>
        <v>0</v>
      </c>
      <c r="U49" s="10">
        <f>('NPV Summary'!$B$16-S49)+T49</f>
        <v>0</v>
      </c>
      <c r="V49" s="142">
        <f>LOOKUP(B49,Rates!$A$5:$B$168)</f>
        <v>3748.2812942306477</v>
      </c>
      <c r="W49" s="123">
        <f t="shared" si="9"/>
        <v>0</v>
      </c>
      <c r="X49" s="124">
        <f t="shared" si="17"/>
        <v>0</v>
      </c>
      <c r="Y49" s="64">
        <f t="shared" si="10"/>
        <v>0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5"/>
        <v>2044</v>
      </c>
      <c r="AH49" s="79">
        <f>Rates!B42</f>
        <v>2540.2406767619609</v>
      </c>
      <c r="AI49"/>
      <c r="AJ49" s="77">
        <f t="shared" si="28"/>
        <v>2044</v>
      </c>
      <c r="AK49" s="214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8"/>
        <v>2055</v>
      </c>
      <c r="AP49" s="136">
        <f t="shared" si="0"/>
        <v>0</v>
      </c>
      <c r="AQ49"/>
      <c r="AR49" s="219">
        <f t="shared" si="19"/>
        <v>2055</v>
      </c>
      <c r="AS49" s="136">
        <f t="shared" si="27"/>
        <v>0</v>
      </c>
      <c r="AT49" s="136">
        <f t="shared" si="29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1"/>
        <v>2055</v>
      </c>
      <c r="BD49" s="136">
        <f t="shared" si="22"/>
        <v>0</v>
      </c>
      <c r="BF49" s="72">
        <f t="shared" si="23"/>
        <v>2055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2056</v>
      </c>
      <c r="C50" s="203">
        <v>0</v>
      </c>
      <c r="D50" s="203">
        <v>0</v>
      </c>
      <c r="E50" s="108">
        <f t="shared" si="12"/>
        <v>0</v>
      </c>
      <c r="F50" s="108">
        <f t="shared" si="1"/>
        <v>0</v>
      </c>
      <c r="G50" s="109">
        <f t="shared" si="2"/>
        <v>0</v>
      </c>
      <c r="H50" s="110">
        <f t="shared" si="3"/>
        <v>0</v>
      </c>
      <c r="I50" s="108">
        <f t="shared" si="4"/>
        <v>0</v>
      </c>
      <c r="J50" s="109">
        <f t="shared" si="37"/>
        <v>0</v>
      </c>
      <c r="K50" s="110">
        <f t="shared" si="37"/>
        <v>0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4"/>
        <v>0</v>
      </c>
      <c r="P50" s="147">
        <f t="shared" si="14"/>
        <v>0</v>
      </c>
      <c r="Q50" s="147">
        <f t="shared" si="8"/>
        <v>0</v>
      </c>
      <c r="R50" s="120">
        <f t="shared" si="15"/>
        <v>0</v>
      </c>
      <c r="S50" s="204">
        <v>0</v>
      </c>
      <c r="T50" s="10">
        <f t="shared" si="16"/>
        <v>0</v>
      </c>
      <c r="U50" s="10">
        <f>('NPV Summary'!$B$16-S50)+T50</f>
        <v>0</v>
      </c>
      <c r="V50" s="10">
        <f>LOOKUP(B50,Rates!$A$5:$B$168)</f>
        <v>3883.2194208229512</v>
      </c>
      <c r="W50" s="121">
        <f t="shared" si="9"/>
        <v>0</v>
      </c>
      <c r="X50" s="122">
        <f t="shared" si="17"/>
        <v>0</v>
      </c>
      <c r="Y50" s="37">
        <f t="shared" si="10"/>
        <v>0</v>
      </c>
      <c r="Z50" s="140">
        <f>IF(SUM(Z$11:Z49)&gt;0,0,IF(SUM(X50-R50)&gt;0,B50,0))</f>
        <v>0</v>
      </c>
      <c r="AG50" s="23">
        <f t="shared" si="25"/>
        <v>2045</v>
      </c>
      <c r="AH50" s="4">
        <f>Rates!B43</f>
        <v>2631.6893411253914</v>
      </c>
      <c r="AJ50" s="23">
        <f t="shared" si="28"/>
        <v>2045</v>
      </c>
      <c r="AK50" s="213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8"/>
        <v>2056</v>
      </c>
      <c r="AP50" s="135">
        <f t="shared" si="0"/>
        <v>0</v>
      </c>
      <c r="AR50" s="218">
        <f t="shared" si="19"/>
        <v>2056</v>
      </c>
      <c r="AS50" s="135">
        <f t="shared" si="27"/>
        <v>0</v>
      </c>
      <c r="AT50" s="135">
        <f t="shared" si="29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1"/>
        <v>2056</v>
      </c>
      <c r="BD50" s="135">
        <f t="shared" si="22"/>
        <v>0</v>
      </c>
      <c r="BE50" s="1"/>
      <c r="BF50" s="27">
        <f t="shared" si="23"/>
        <v>2056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2057</v>
      </c>
      <c r="C51" s="203">
        <v>0</v>
      </c>
      <c r="D51" s="203">
        <v>0</v>
      </c>
      <c r="E51" s="108">
        <f t="shared" si="12"/>
        <v>0</v>
      </c>
      <c r="F51" s="111">
        <f t="shared" si="1"/>
        <v>0</v>
      </c>
      <c r="G51" s="112">
        <f t="shared" si="2"/>
        <v>0</v>
      </c>
      <c r="H51" s="113">
        <f t="shared" si="3"/>
        <v>0</v>
      </c>
      <c r="I51" s="111">
        <f t="shared" si="4"/>
        <v>0</v>
      </c>
      <c r="J51" s="112">
        <f t="shared" si="37"/>
        <v>0</v>
      </c>
      <c r="K51" s="113">
        <f t="shared" si="37"/>
        <v>0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4"/>
        <v>0</v>
      </c>
      <c r="P51" s="112">
        <f t="shared" si="14"/>
        <v>0</v>
      </c>
      <c r="Q51" s="112">
        <f t="shared" si="8"/>
        <v>0</v>
      </c>
      <c r="R51" s="116">
        <f t="shared" si="15"/>
        <v>0</v>
      </c>
      <c r="S51" s="204">
        <v>0</v>
      </c>
      <c r="T51" s="142">
        <f t="shared" si="16"/>
        <v>0</v>
      </c>
      <c r="U51" s="10">
        <f>('NPV Summary'!$B$16-S51)+T51</f>
        <v>0</v>
      </c>
      <c r="V51" s="142">
        <f>LOOKUP(B51,Rates!$A$5:$B$168)</f>
        <v>4023.0153199725773</v>
      </c>
      <c r="W51" s="123">
        <f t="shared" si="9"/>
        <v>0</v>
      </c>
      <c r="X51" s="127">
        <f t="shared" si="17"/>
        <v>0</v>
      </c>
      <c r="Y51" s="64">
        <f t="shared" si="10"/>
        <v>0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5"/>
        <v>2046</v>
      </c>
      <c r="AH51" s="79">
        <f>Rates!B44</f>
        <v>2726.4301574059054</v>
      </c>
      <c r="AI51"/>
      <c r="AJ51" s="77">
        <f t="shared" si="28"/>
        <v>2046</v>
      </c>
      <c r="AK51" s="214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8"/>
        <v>2057</v>
      </c>
      <c r="AP51" s="136">
        <f t="shared" si="0"/>
        <v>0</v>
      </c>
      <c r="AQ51"/>
      <c r="AR51" s="219">
        <f t="shared" si="19"/>
        <v>2057</v>
      </c>
      <c r="AS51" s="136">
        <f t="shared" si="27"/>
        <v>0</v>
      </c>
      <c r="AT51" s="136">
        <f t="shared" si="29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1"/>
        <v>2057</v>
      </c>
      <c r="BD51" s="136">
        <f t="shared" si="22"/>
        <v>0</v>
      </c>
      <c r="BF51" s="72">
        <f t="shared" si="23"/>
        <v>2057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2058</v>
      </c>
      <c r="C52" s="203">
        <v>0</v>
      </c>
      <c r="D52" s="203">
        <v>0</v>
      </c>
      <c r="E52" s="108">
        <f t="shared" si="12"/>
        <v>0</v>
      </c>
      <c r="F52" s="108">
        <f t="shared" si="1"/>
        <v>0</v>
      </c>
      <c r="G52" s="109">
        <f t="shared" si="2"/>
        <v>0</v>
      </c>
      <c r="H52" s="110">
        <f t="shared" si="3"/>
        <v>0</v>
      </c>
      <c r="I52" s="108">
        <f t="shared" si="4"/>
        <v>0</v>
      </c>
      <c r="J52" s="109">
        <f t="shared" si="37"/>
        <v>0</v>
      </c>
      <c r="K52" s="110">
        <f t="shared" si="37"/>
        <v>0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4"/>
        <v>0</v>
      </c>
      <c r="P52" s="147">
        <f t="shared" si="14"/>
        <v>0</v>
      </c>
      <c r="Q52" s="147">
        <f t="shared" si="8"/>
        <v>0</v>
      </c>
      <c r="R52" s="120">
        <f t="shared" si="15"/>
        <v>0</v>
      </c>
      <c r="S52" s="204">
        <v>0</v>
      </c>
      <c r="T52" s="10">
        <f t="shared" si="16"/>
        <v>0</v>
      </c>
      <c r="U52" s="10">
        <f>('NPV Summary'!$B$16-S52)+T52</f>
        <v>0</v>
      </c>
      <c r="V52" s="10">
        <f>LOOKUP(B52,Rates!$A$5:$B$168)</f>
        <v>4167.8438714915901</v>
      </c>
      <c r="W52" s="121">
        <f t="shared" si="9"/>
        <v>0</v>
      </c>
      <c r="X52" s="122">
        <f t="shared" si="17"/>
        <v>0</v>
      </c>
      <c r="Y52" s="37">
        <f t="shared" si="10"/>
        <v>0</v>
      </c>
      <c r="Z52" s="140">
        <f>IF(SUM(Z$11:Z51)&gt;0,0,IF(SUM(X52-R52)&gt;0,B52,0))</f>
        <v>0</v>
      </c>
      <c r="AG52" s="23">
        <f t="shared" si="25"/>
        <v>2047</v>
      </c>
      <c r="AH52" s="15">
        <f>Rates!B45</f>
        <v>2824.5816430725181</v>
      </c>
      <c r="AJ52" s="23">
        <f t="shared" si="28"/>
        <v>2047</v>
      </c>
      <c r="AK52" s="215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8"/>
        <v>2058</v>
      </c>
      <c r="AP52" s="135">
        <f t="shared" si="0"/>
        <v>0</v>
      </c>
      <c r="AR52" s="218">
        <f t="shared" si="19"/>
        <v>2058</v>
      </c>
      <c r="AS52" s="135">
        <f t="shared" si="27"/>
        <v>0</v>
      </c>
      <c r="AT52" s="135">
        <f t="shared" si="29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1"/>
        <v>2058</v>
      </c>
      <c r="BD52" s="135">
        <f t="shared" si="22"/>
        <v>0</v>
      </c>
      <c r="BE52" s="1"/>
      <c r="BF52" s="27">
        <f t="shared" si="23"/>
        <v>2058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2059</v>
      </c>
      <c r="C53" s="203">
        <v>0</v>
      </c>
      <c r="D53" s="203">
        <v>0</v>
      </c>
      <c r="E53" s="108">
        <f t="shared" si="12"/>
        <v>0</v>
      </c>
      <c r="F53" s="111">
        <f t="shared" si="1"/>
        <v>0</v>
      </c>
      <c r="G53" s="112">
        <f t="shared" si="2"/>
        <v>0</v>
      </c>
      <c r="H53" s="113">
        <f t="shared" si="3"/>
        <v>0</v>
      </c>
      <c r="I53" s="111">
        <f t="shared" si="4"/>
        <v>0</v>
      </c>
      <c r="J53" s="112">
        <f t="shared" si="37"/>
        <v>0</v>
      </c>
      <c r="K53" s="113">
        <f t="shared" si="37"/>
        <v>0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4"/>
        <v>0</v>
      </c>
      <c r="P53" s="112">
        <f t="shared" si="14"/>
        <v>0</v>
      </c>
      <c r="Q53" s="112">
        <f t="shared" si="8"/>
        <v>0</v>
      </c>
      <c r="R53" s="116">
        <f t="shared" si="15"/>
        <v>0</v>
      </c>
      <c r="S53" s="204">
        <v>0</v>
      </c>
      <c r="T53" s="142">
        <f t="shared" si="16"/>
        <v>0</v>
      </c>
      <c r="U53" s="10">
        <f>('NPV Summary'!$B$16-S53)+T53</f>
        <v>0</v>
      </c>
      <c r="V53" s="142">
        <f>LOOKUP(B53,Rates!$A$5:$B$168)</f>
        <v>4317.8862508652874</v>
      </c>
      <c r="W53" s="123">
        <f t="shared" si="9"/>
        <v>0</v>
      </c>
      <c r="X53" s="124">
        <f t="shared" si="17"/>
        <v>0</v>
      </c>
      <c r="Y53" s="64">
        <f t="shared" si="10"/>
        <v>0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5"/>
        <v>2048</v>
      </c>
      <c r="AH53" s="79">
        <f>Rates!B46</f>
        <v>2926.2665822231288</v>
      </c>
      <c r="AI53"/>
      <c r="AJ53" s="77">
        <f t="shared" si="28"/>
        <v>2048</v>
      </c>
      <c r="AK53" s="214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8"/>
        <v>2059</v>
      </c>
      <c r="AP53" s="136">
        <f t="shared" si="0"/>
        <v>0</v>
      </c>
      <c r="AQ53"/>
      <c r="AR53" s="219">
        <f t="shared" si="19"/>
        <v>2059</v>
      </c>
      <c r="AS53" s="136">
        <f t="shared" si="27"/>
        <v>0</v>
      </c>
      <c r="AT53" s="136">
        <f t="shared" si="29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1"/>
        <v>2059</v>
      </c>
      <c r="BD53" s="136">
        <f t="shared" si="22"/>
        <v>0</v>
      </c>
      <c r="BF53" s="72">
        <f t="shared" si="23"/>
        <v>2059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2060</v>
      </c>
      <c r="C54" s="203">
        <v>0</v>
      </c>
      <c r="D54" s="203">
        <v>0</v>
      </c>
      <c r="E54" s="108">
        <f t="shared" si="12"/>
        <v>0</v>
      </c>
      <c r="F54" s="108">
        <f t="shared" si="1"/>
        <v>0</v>
      </c>
      <c r="G54" s="109">
        <f t="shared" si="2"/>
        <v>0</v>
      </c>
      <c r="H54" s="110">
        <f t="shared" si="3"/>
        <v>0</v>
      </c>
      <c r="I54" s="108">
        <f t="shared" si="4"/>
        <v>0</v>
      </c>
      <c r="J54" s="109">
        <f t="shared" si="37"/>
        <v>0</v>
      </c>
      <c r="K54" s="110">
        <f t="shared" si="37"/>
        <v>0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4"/>
        <v>0</v>
      </c>
      <c r="P54" s="147">
        <f t="shared" si="14"/>
        <v>0</v>
      </c>
      <c r="Q54" s="147">
        <f t="shared" si="8"/>
        <v>0</v>
      </c>
      <c r="R54" s="120">
        <f t="shared" si="15"/>
        <v>0</v>
      </c>
      <c r="S54" s="204">
        <v>0</v>
      </c>
      <c r="T54" s="10">
        <f t="shared" si="16"/>
        <v>0</v>
      </c>
      <c r="U54" s="10">
        <f>('NPV Summary'!$B$16-S54)+T54</f>
        <v>0</v>
      </c>
      <c r="V54" s="10">
        <f>LOOKUP(B54,Rates!$A$5:$B$168)</f>
        <v>4473.3301558964376</v>
      </c>
      <c r="W54" s="121">
        <f t="shared" si="9"/>
        <v>0</v>
      </c>
      <c r="X54" s="122">
        <f t="shared" si="17"/>
        <v>0</v>
      </c>
      <c r="Y54" s="37">
        <f t="shared" si="10"/>
        <v>0</v>
      </c>
      <c r="Z54" s="140">
        <f>IF(SUM(Z$11:Z53)&gt;0,0,IF(SUM(X54-R54)&gt;0,B54,0))</f>
        <v>0</v>
      </c>
      <c r="AG54" s="23">
        <f t="shared" si="25"/>
        <v>2049</v>
      </c>
      <c r="AH54" s="4">
        <f>Rates!B47</f>
        <v>3031.6121791831615</v>
      </c>
      <c r="AJ54" s="23">
        <f t="shared" si="28"/>
        <v>2049</v>
      </c>
      <c r="AK54" s="213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8"/>
        <v>2060</v>
      </c>
      <c r="AP54" s="135">
        <f t="shared" si="0"/>
        <v>0</v>
      </c>
      <c r="AR54" s="218">
        <f t="shared" si="19"/>
        <v>2060</v>
      </c>
      <c r="AS54" s="135">
        <f t="shared" si="27"/>
        <v>0</v>
      </c>
      <c r="AT54" s="135">
        <f t="shared" si="29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1"/>
        <v>2060</v>
      </c>
      <c r="BD54" s="135">
        <f t="shared" si="22"/>
        <v>0</v>
      </c>
      <c r="BE54" s="1"/>
      <c r="BF54" s="27">
        <f t="shared" si="23"/>
        <v>2060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2061</v>
      </c>
      <c r="C55" s="203">
        <v>0</v>
      </c>
      <c r="D55" s="203">
        <v>0</v>
      </c>
      <c r="E55" s="108">
        <f t="shared" si="12"/>
        <v>0</v>
      </c>
      <c r="F55" s="111">
        <f t="shared" si="1"/>
        <v>0</v>
      </c>
      <c r="G55" s="112">
        <f t="shared" si="2"/>
        <v>0</v>
      </c>
      <c r="H55" s="113">
        <f t="shared" si="3"/>
        <v>0</v>
      </c>
      <c r="I55" s="111">
        <f t="shared" si="4"/>
        <v>0</v>
      </c>
      <c r="J55" s="112">
        <f t="shared" si="37"/>
        <v>0</v>
      </c>
      <c r="K55" s="113">
        <f t="shared" si="37"/>
        <v>0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4"/>
        <v>0</v>
      </c>
      <c r="P55" s="112">
        <f t="shared" si="14"/>
        <v>0</v>
      </c>
      <c r="Q55" s="112">
        <f t="shared" si="8"/>
        <v>0</v>
      </c>
      <c r="R55" s="116">
        <f t="shared" si="15"/>
        <v>0</v>
      </c>
      <c r="S55" s="204">
        <v>0</v>
      </c>
      <c r="T55" s="142">
        <f t="shared" si="16"/>
        <v>0</v>
      </c>
      <c r="U55" s="10">
        <f>('NPV Summary'!$B$16-S55)+T55</f>
        <v>0</v>
      </c>
      <c r="V55" s="142">
        <f>LOOKUP(B55,Rates!$A$5:$B$168)</f>
        <v>4634.3700415087096</v>
      </c>
      <c r="W55" s="123">
        <f t="shared" si="9"/>
        <v>0</v>
      </c>
      <c r="X55" s="124">
        <f t="shared" si="17"/>
        <v>0</v>
      </c>
      <c r="Y55" s="64">
        <f t="shared" si="10"/>
        <v>0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5"/>
        <v>2050</v>
      </c>
      <c r="AH55" s="79">
        <f>Rates!B48</f>
        <v>3140.7502176337553</v>
      </c>
      <c r="AI55"/>
      <c r="AJ55" s="77">
        <f t="shared" si="28"/>
        <v>2050</v>
      </c>
      <c r="AK55" s="214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8"/>
        <v>2061</v>
      </c>
      <c r="AP55" s="136">
        <f t="shared" si="0"/>
        <v>0</v>
      </c>
      <c r="AQ55"/>
      <c r="AR55" s="219">
        <f t="shared" si="19"/>
        <v>2061</v>
      </c>
      <c r="AS55" s="136">
        <f t="shared" si="27"/>
        <v>0</v>
      </c>
      <c r="AT55" s="136">
        <f t="shared" si="29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1"/>
        <v>2061</v>
      </c>
      <c r="BD55" s="136">
        <f t="shared" si="22"/>
        <v>0</v>
      </c>
      <c r="BF55" s="72">
        <f t="shared" si="23"/>
        <v>2061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2062</v>
      </c>
      <c r="C56" s="203">
        <v>0</v>
      </c>
      <c r="D56" s="203">
        <v>0</v>
      </c>
      <c r="E56" s="108">
        <f t="shared" si="12"/>
        <v>0</v>
      </c>
      <c r="F56" s="108">
        <f t="shared" si="1"/>
        <v>0</v>
      </c>
      <c r="G56" s="109">
        <f t="shared" si="2"/>
        <v>0</v>
      </c>
      <c r="H56" s="110">
        <f t="shared" si="3"/>
        <v>0</v>
      </c>
      <c r="I56" s="108">
        <f t="shared" si="4"/>
        <v>0</v>
      </c>
      <c r="J56" s="109">
        <f t="shared" si="37"/>
        <v>0</v>
      </c>
      <c r="K56" s="110">
        <f t="shared" si="37"/>
        <v>0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4"/>
        <v>0</v>
      </c>
      <c r="P56" s="147">
        <f t="shared" si="14"/>
        <v>0</v>
      </c>
      <c r="Q56" s="147">
        <f t="shared" si="8"/>
        <v>0</v>
      </c>
      <c r="R56" s="120">
        <f t="shared" si="15"/>
        <v>0</v>
      </c>
      <c r="S56" s="204">
        <v>0</v>
      </c>
      <c r="T56" s="10">
        <f t="shared" si="16"/>
        <v>0</v>
      </c>
      <c r="U56" s="10">
        <f>('NPV Summary'!$B$16-S56)+T56</f>
        <v>0</v>
      </c>
      <c r="V56" s="10">
        <f>LOOKUP(B56,Rates!$A$5:$B$168)</f>
        <v>4801.2073630030236</v>
      </c>
      <c r="W56" s="121">
        <f t="shared" si="9"/>
        <v>0</v>
      </c>
      <c r="X56" s="122">
        <f t="shared" si="17"/>
        <v>0</v>
      </c>
      <c r="Y56" s="37">
        <f t="shared" si="10"/>
        <v>0</v>
      </c>
      <c r="Z56" s="140">
        <f>IF(SUM(Z$11:Z55)&gt;0,0,IF(SUM(X56-R56)&gt;0,B56,0))</f>
        <v>0</v>
      </c>
      <c r="AG56" s="23">
        <f t="shared" si="25"/>
        <v>2051</v>
      </c>
      <c r="AH56" s="4">
        <f>Rates!B49</f>
        <v>3253.8172254685705</v>
      </c>
      <c r="AJ56" s="23">
        <f t="shared" si="28"/>
        <v>2051</v>
      </c>
      <c r="AK56" s="213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8"/>
        <v>2062</v>
      </c>
      <c r="AP56" s="135">
        <f t="shared" si="0"/>
        <v>0</v>
      </c>
      <c r="AR56" s="218">
        <f t="shared" si="19"/>
        <v>2062</v>
      </c>
      <c r="AS56" s="135">
        <f t="shared" si="27"/>
        <v>0</v>
      </c>
      <c r="AT56" s="135">
        <f t="shared" si="29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1"/>
        <v>2062</v>
      </c>
      <c r="BD56" s="135">
        <f t="shared" si="22"/>
        <v>0</v>
      </c>
      <c r="BE56" s="1"/>
      <c r="BF56" s="27">
        <f t="shared" si="23"/>
        <v>2062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2063</v>
      </c>
      <c r="C57" s="203">
        <v>0</v>
      </c>
      <c r="D57" s="203">
        <v>0</v>
      </c>
      <c r="E57" s="108">
        <f t="shared" si="12"/>
        <v>0</v>
      </c>
      <c r="F57" s="111">
        <f t="shared" si="1"/>
        <v>0</v>
      </c>
      <c r="G57" s="112">
        <f t="shared" si="2"/>
        <v>0</v>
      </c>
      <c r="H57" s="113">
        <f t="shared" si="3"/>
        <v>0</v>
      </c>
      <c r="I57" s="111">
        <f t="shared" si="4"/>
        <v>0</v>
      </c>
      <c r="J57" s="112">
        <f t="shared" si="37"/>
        <v>0</v>
      </c>
      <c r="K57" s="113">
        <f t="shared" si="37"/>
        <v>0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4"/>
        <v>0</v>
      </c>
      <c r="P57" s="112">
        <f t="shared" si="14"/>
        <v>0</v>
      </c>
      <c r="Q57" s="112">
        <f t="shared" si="8"/>
        <v>0</v>
      </c>
      <c r="R57" s="116">
        <f t="shared" si="15"/>
        <v>0</v>
      </c>
      <c r="S57" s="204">
        <v>0</v>
      </c>
      <c r="T57" s="142">
        <f t="shared" si="16"/>
        <v>0</v>
      </c>
      <c r="U57" s="10">
        <f>('NPV Summary'!$B$16-S57)+T57</f>
        <v>0</v>
      </c>
      <c r="V57" s="142">
        <f>LOOKUP(B57,Rates!$A$5:$B$168)</f>
        <v>4974.0508280711329</v>
      </c>
      <c r="W57" s="123">
        <f t="shared" si="9"/>
        <v>0</v>
      </c>
      <c r="X57" s="124">
        <f t="shared" si="17"/>
        <v>0</v>
      </c>
      <c r="Y57" s="64">
        <f t="shared" si="10"/>
        <v>0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5"/>
        <v>2052</v>
      </c>
      <c r="AH57" s="79">
        <f>Rates!B50</f>
        <v>3370.9546455854393</v>
      </c>
      <c r="AI57"/>
      <c r="AJ57" s="77">
        <f t="shared" si="28"/>
        <v>2052</v>
      </c>
      <c r="AK57" s="214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8"/>
        <v>2063</v>
      </c>
      <c r="AP57" s="136">
        <f t="shared" si="0"/>
        <v>0</v>
      </c>
      <c r="AQ57"/>
      <c r="AR57" s="219">
        <f t="shared" si="19"/>
        <v>2063</v>
      </c>
      <c r="AS57" s="136">
        <f t="shared" si="27"/>
        <v>0</v>
      </c>
      <c r="AT57" s="136">
        <f t="shared" si="29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1"/>
        <v>2063</v>
      </c>
      <c r="BD57" s="136">
        <f t="shared" si="22"/>
        <v>0</v>
      </c>
      <c r="BF57" s="72">
        <f t="shared" si="23"/>
        <v>2063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2064</v>
      </c>
      <c r="C58" s="203">
        <v>0</v>
      </c>
      <c r="D58" s="203">
        <v>0</v>
      </c>
      <c r="E58" s="108">
        <f t="shared" si="12"/>
        <v>0</v>
      </c>
      <c r="F58" s="108">
        <f t="shared" si="1"/>
        <v>0</v>
      </c>
      <c r="G58" s="109">
        <f t="shared" si="2"/>
        <v>0</v>
      </c>
      <c r="H58" s="110">
        <f t="shared" si="3"/>
        <v>0</v>
      </c>
      <c r="I58" s="108">
        <f t="shared" si="4"/>
        <v>0</v>
      </c>
      <c r="J58" s="109">
        <f t="shared" si="37"/>
        <v>0</v>
      </c>
      <c r="K58" s="110">
        <f t="shared" si="37"/>
        <v>0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4"/>
        <v>0</v>
      </c>
      <c r="P58" s="147">
        <f t="shared" si="14"/>
        <v>0</v>
      </c>
      <c r="Q58" s="147">
        <f t="shared" si="8"/>
        <v>0</v>
      </c>
      <c r="R58" s="120">
        <f t="shared" si="15"/>
        <v>0</v>
      </c>
      <c r="S58" s="204">
        <v>0</v>
      </c>
      <c r="T58" s="10">
        <f t="shared" si="16"/>
        <v>0</v>
      </c>
      <c r="U58" s="10">
        <f>('NPV Summary'!$B$16-S58)+T58</f>
        <v>0</v>
      </c>
      <c r="V58" s="10">
        <f>LOOKUP(B58,Rates!$A$5:$B$168)</f>
        <v>5153.1166578816938</v>
      </c>
      <c r="W58" s="121">
        <f t="shared" si="9"/>
        <v>0</v>
      </c>
      <c r="X58" s="128">
        <f t="shared" si="17"/>
        <v>0</v>
      </c>
      <c r="Y58" s="37">
        <f t="shared" si="10"/>
        <v>0</v>
      </c>
      <c r="Z58" s="140">
        <f>IF(SUM(Z$11:Z57)&gt;0,0,IF(SUM(X58-R58)&gt;0,B58,0))</f>
        <v>0</v>
      </c>
      <c r="AG58" s="23">
        <f t="shared" si="25"/>
        <v>2053</v>
      </c>
      <c r="AH58" s="4">
        <f>Rates!B51</f>
        <v>3492.3090128265153</v>
      </c>
      <c r="AJ58" s="23">
        <f t="shared" si="28"/>
        <v>2053</v>
      </c>
      <c r="AK58" s="213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8"/>
        <v>2064</v>
      </c>
      <c r="AP58" s="135">
        <f t="shared" si="0"/>
        <v>0</v>
      </c>
      <c r="AR58" s="218">
        <f t="shared" si="19"/>
        <v>2064</v>
      </c>
      <c r="AS58" s="135">
        <f t="shared" si="27"/>
        <v>0</v>
      </c>
      <c r="AT58" s="135">
        <f t="shared" si="29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1"/>
        <v>2064</v>
      </c>
      <c r="BD58" s="135">
        <f t="shared" si="22"/>
        <v>0</v>
      </c>
      <c r="BE58" s="1"/>
      <c r="BF58" s="27">
        <f t="shared" si="23"/>
        <v>2064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2065</v>
      </c>
      <c r="C59" s="203">
        <v>0</v>
      </c>
      <c r="D59" s="203">
        <v>0</v>
      </c>
      <c r="E59" s="108">
        <f t="shared" si="12"/>
        <v>0</v>
      </c>
      <c r="F59" s="111">
        <f t="shared" si="1"/>
        <v>0</v>
      </c>
      <c r="G59" s="112">
        <f t="shared" si="2"/>
        <v>0</v>
      </c>
      <c r="H59" s="113">
        <f t="shared" si="3"/>
        <v>0</v>
      </c>
      <c r="I59" s="111">
        <f t="shared" si="4"/>
        <v>0</v>
      </c>
      <c r="J59" s="112">
        <f t="shared" si="37"/>
        <v>0</v>
      </c>
      <c r="K59" s="113">
        <f t="shared" si="37"/>
        <v>0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4"/>
        <v>0</v>
      </c>
      <c r="P59" s="112">
        <f t="shared" si="14"/>
        <v>0</v>
      </c>
      <c r="Q59" s="112">
        <f t="shared" si="8"/>
        <v>0</v>
      </c>
      <c r="R59" s="116">
        <f t="shared" si="15"/>
        <v>0</v>
      </c>
      <c r="S59" s="204">
        <v>0</v>
      </c>
      <c r="T59" s="142">
        <f t="shared" si="16"/>
        <v>0</v>
      </c>
      <c r="U59" s="10">
        <f>('NPV Summary'!$B$16-S59)+T59</f>
        <v>0</v>
      </c>
      <c r="V59" s="142">
        <f>LOOKUP(B59,Rates!$A$5:$B$168)</f>
        <v>5338.6288575654353</v>
      </c>
      <c r="W59" s="123">
        <f t="shared" si="9"/>
        <v>0</v>
      </c>
      <c r="X59" s="124">
        <f t="shared" si="17"/>
        <v>0</v>
      </c>
      <c r="Y59" s="64">
        <f t="shared" si="10"/>
        <v>0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5"/>
        <v>2054</v>
      </c>
      <c r="AH59" s="79">
        <f>Rates!B52</f>
        <v>3618.03213728827</v>
      </c>
      <c r="AI59"/>
      <c r="AJ59" s="77">
        <f t="shared" si="28"/>
        <v>2054</v>
      </c>
      <c r="AK59" s="214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8"/>
        <v>2065</v>
      </c>
      <c r="AP59" s="136">
        <f t="shared" si="0"/>
        <v>0</v>
      </c>
      <c r="AQ59"/>
      <c r="AR59" s="219">
        <f t="shared" si="19"/>
        <v>2065</v>
      </c>
      <c r="AS59" s="136">
        <f t="shared" si="27"/>
        <v>0</v>
      </c>
      <c r="AT59" s="136">
        <f t="shared" si="29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1"/>
        <v>2065</v>
      </c>
      <c r="BD59" s="136">
        <f t="shared" si="22"/>
        <v>0</v>
      </c>
      <c r="BF59" s="72">
        <f t="shared" si="23"/>
        <v>2065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2066</v>
      </c>
      <c r="C60" s="203">
        <v>0</v>
      </c>
      <c r="D60" s="203">
        <v>0</v>
      </c>
      <c r="E60" s="108">
        <f t="shared" si="12"/>
        <v>0</v>
      </c>
      <c r="F60" s="108">
        <f t="shared" si="1"/>
        <v>0</v>
      </c>
      <c r="G60" s="109">
        <f t="shared" si="2"/>
        <v>0</v>
      </c>
      <c r="H60" s="110">
        <f t="shared" si="3"/>
        <v>0</v>
      </c>
      <c r="I60" s="108">
        <f t="shared" si="4"/>
        <v>0</v>
      </c>
      <c r="J60" s="109">
        <f t="shared" si="37"/>
        <v>0</v>
      </c>
      <c r="K60" s="110">
        <f t="shared" si="37"/>
        <v>0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4"/>
        <v>0</v>
      </c>
      <c r="P60" s="147">
        <f t="shared" si="14"/>
        <v>0</v>
      </c>
      <c r="Q60" s="147">
        <f t="shared" si="8"/>
        <v>0</v>
      </c>
      <c r="R60" s="120">
        <f t="shared" si="15"/>
        <v>0</v>
      </c>
      <c r="S60" s="204">
        <v>0</v>
      </c>
      <c r="T60" s="10">
        <f t="shared" si="16"/>
        <v>0</v>
      </c>
      <c r="U60" s="10">
        <f>('NPV Summary'!$B$16-S60)+T60</f>
        <v>0</v>
      </c>
      <c r="V60" s="10">
        <f>LOOKUP(B60,Rates!$A$5:$B$168)</f>
        <v>5530.8194964377908</v>
      </c>
      <c r="W60" s="121">
        <f t="shared" si="9"/>
        <v>0</v>
      </c>
      <c r="X60" s="122">
        <f t="shared" si="17"/>
        <v>0</v>
      </c>
      <c r="Y60" s="37">
        <f t="shared" si="10"/>
        <v>0</v>
      </c>
      <c r="Z60" s="140">
        <f>IF(SUM(Z$11:Z59)&gt;0,0,IF(SUM(X60-R60)&gt;0,B60,0))</f>
        <v>0</v>
      </c>
      <c r="AG60" s="23">
        <f t="shared" si="25"/>
        <v>2055</v>
      </c>
      <c r="AH60" s="4">
        <f>Rates!B53</f>
        <v>3748.2812942306477</v>
      </c>
      <c r="AJ60" s="23">
        <f t="shared" si="28"/>
        <v>2055</v>
      </c>
      <c r="AK60" s="213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8"/>
        <v>2066</v>
      </c>
      <c r="AP60" s="135">
        <f t="shared" si="0"/>
        <v>0</v>
      </c>
      <c r="AR60" s="218">
        <f t="shared" si="19"/>
        <v>2066</v>
      </c>
      <c r="AS60" s="135">
        <f t="shared" si="27"/>
        <v>0</v>
      </c>
      <c r="AT60" s="135">
        <f t="shared" si="29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1"/>
        <v>2066</v>
      </c>
      <c r="BD60" s="135">
        <f t="shared" si="22"/>
        <v>0</v>
      </c>
      <c r="BE60" s="1"/>
      <c r="BF60" s="27">
        <f t="shared" si="23"/>
        <v>2066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ref="A61:B76" si="42">A60+1</f>
        <v>50</v>
      </c>
      <c r="B61" s="169">
        <f t="shared" si="42"/>
        <v>2067</v>
      </c>
      <c r="C61" s="203">
        <v>0</v>
      </c>
      <c r="D61" s="203">
        <v>0</v>
      </c>
      <c r="E61" s="108">
        <f t="shared" si="12"/>
        <v>0</v>
      </c>
      <c r="F61" s="111">
        <f t="shared" si="1"/>
        <v>0</v>
      </c>
      <c r="G61" s="112">
        <f t="shared" si="2"/>
        <v>0</v>
      </c>
      <c r="H61" s="113">
        <f t="shared" si="3"/>
        <v>0</v>
      </c>
      <c r="I61" s="111">
        <f t="shared" si="4"/>
        <v>0</v>
      </c>
      <c r="J61" s="112">
        <f t="shared" si="37"/>
        <v>0</v>
      </c>
      <c r="K61" s="113">
        <f t="shared" si="37"/>
        <v>0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4"/>
        <v>0</v>
      </c>
      <c r="P61" s="112">
        <f t="shared" si="14"/>
        <v>0</v>
      </c>
      <c r="Q61" s="112">
        <f t="shared" si="8"/>
        <v>0</v>
      </c>
      <c r="R61" s="116">
        <f t="shared" si="15"/>
        <v>0</v>
      </c>
      <c r="S61" s="204">
        <v>0</v>
      </c>
      <c r="T61" s="142">
        <f t="shared" si="16"/>
        <v>0</v>
      </c>
      <c r="U61" s="10">
        <f>('NPV Summary'!$B$16-S61)+T61</f>
        <v>0</v>
      </c>
      <c r="V61" s="142">
        <f>LOOKUP(B61,Rates!$A$5:$B$168)</f>
        <v>5729.9289983095514</v>
      </c>
      <c r="W61" s="123">
        <f t="shared" si="9"/>
        <v>0</v>
      </c>
      <c r="X61" s="124">
        <f t="shared" si="17"/>
        <v>0</v>
      </c>
      <c r="Y61" s="64">
        <f t="shared" si="10"/>
        <v>0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5"/>
        <v>2056</v>
      </c>
      <c r="AH61" s="79">
        <f>Rates!B54</f>
        <v>3883.2194208229512</v>
      </c>
      <c r="AI61"/>
      <c r="AJ61" s="77">
        <f t="shared" si="28"/>
        <v>2056</v>
      </c>
      <c r="AK61" s="214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8"/>
        <v>2067</v>
      </c>
      <c r="AP61" s="136">
        <f t="shared" si="0"/>
        <v>0</v>
      </c>
      <c r="AQ61"/>
      <c r="AR61" s="219">
        <f t="shared" si="19"/>
        <v>2067</v>
      </c>
      <c r="AS61" s="136">
        <f t="shared" si="27"/>
        <v>0</v>
      </c>
      <c r="AT61" s="136">
        <f t="shared" si="29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1"/>
        <v>2067</v>
      </c>
      <c r="BD61" s="136">
        <f t="shared" si="22"/>
        <v>0</v>
      </c>
      <c r="BF61" s="72">
        <f t="shared" si="23"/>
        <v>2067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2"/>
        <v>51</v>
      </c>
      <c r="B62" s="168">
        <f t="shared" si="42"/>
        <v>2068</v>
      </c>
      <c r="C62" s="203">
        <v>0</v>
      </c>
      <c r="D62" s="203">
        <v>0</v>
      </c>
      <c r="E62" s="108">
        <f t="shared" si="12"/>
        <v>0</v>
      </c>
      <c r="F62" s="108">
        <f t="shared" si="1"/>
        <v>0</v>
      </c>
      <c r="G62" s="109">
        <f t="shared" si="2"/>
        <v>0</v>
      </c>
      <c r="H62" s="110">
        <f t="shared" si="3"/>
        <v>0</v>
      </c>
      <c r="I62" s="108">
        <f t="shared" si="4"/>
        <v>0</v>
      </c>
      <c r="J62" s="109">
        <f t="shared" si="37"/>
        <v>0</v>
      </c>
      <c r="K62" s="110">
        <f t="shared" si="37"/>
        <v>0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4"/>
        <v>0</v>
      </c>
      <c r="P62" s="147">
        <f t="shared" si="14"/>
        <v>0</v>
      </c>
      <c r="Q62" s="147">
        <f t="shared" si="8"/>
        <v>0</v>
      </c>
      <c r="R62" s="120">
        <f t="shared" si="15"/>
        <v>0</v>
      </c>
      <c r="S62" s="204">
        <v>0</v>
      </c>
      <c r="T62" s="10">
        <f t="shared" si="16"/>
        <v>0</v>
      </c>
      <c r="U62" s="10">
        <f>('NPV Summary'!$B$16-S62)+T62</f>
        <v>0</v>
      </c>
      <c r="V62" s="10">
        <f>LOOKUP(B62,Rates!$A$5:$B$168)</f>
        <v>5936.2064422486956</v>
      </c>
      <c r="W62" s="121">
        <f t="shared" si="9"/>
        <v>0</v>
      </c>
      <c r="X62" s="122">
        <f t="shared" si="17"/>
        <v>0</v>
      </c>
      <c r="Y62" s="37">
        <f t="shared" si="10"/>
        <v>0</v>
      </c>
      <c r="Z62" s="140">
        <f>IF(SUM(Z$11:Z61)&gt;0,0,IF(SUM(X62-R62)&gt;0,B62,0))</f>
        <v>0</v>
      </c>
      <c r="AG62" s="23">
        <f t="shared" si="25"/>
        <v>2057</v>
      </c>
      <c r="AH62" s="4">
        <f>Rates!B55</f>
        <v>4023.0153199725773</v>
      </c>
      <c r="AJ62" s="23">
        <f t="shared" si="28"/>
        <v>2057</v>
      </c>
      <c r="AK62" s="213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8"/>
        <v>2068</v>
      </c>
      <c r="AP62" s="135">
        <f t="shared" si="0"/>
        <v>0</v>
      </c>
      <c r="AR62" s="218">
        <f t="shared" si="19"/>
        <v>2068</v>
      </c>
      <c r="AS62" s="135">
        <f t="shared" si="27"/>
        <v>0</v>
      </c>
      <c r="AT62" s="135">
        <f t="shared" si="29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1"/>
        <v>2068</v>
      </c>
      <c r="BD62" s="135">
        <f t="shared" si="22"/>
        <v>0</v>
      </c>
      <c r="BE62" s="1"/>
      <c r="BF62" s="27">
        <f t="shared" si="23"/>
        <v>2068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42"/>
        <v>52</v>
      </c>
      <c r="B63" s="169">
        <f t="shared" si="42"/>
        <v>2069</v>
      </c>
      <c r="C63" s="203">
        <v>0</v>
      </c>
      <c r="D63" s="203">
        <v>0</v>
      </c>
      <c r="E63" s="108">
        <f t="shared" si="12"/>
        <v>0</v>
      </c>
      <c r="F63" s="111">
        <f t="shared" si="1"/>
        <v>0</v>
      </c>
      <c r="G63" s="112">
        <f t="shared" si="2"/>
        <v>0</v>
      </c>
      <c r="H63" s="113">
        <f t="shared" si="3"/>
        <v>0</v>
      </c>
      <c r="I63" s="111">
        <f t="shared" si="4"/>
        <v>0</v>
      </c>
      <c r="J63" s="112">
        <f t="shared" si="37"/>
        <v>0</v>
      </c>
      <c r="K63" s="113">
        <f t="shared" si="37"/>
        <v>0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4"/>
        <v>0</v>
      </c>
      <c r="P63" s="112">
        <f t="shared" si="14"/>
        <v>0</v>
      </c>
      <c r="Q63" s="112">
        <f t="shared" si="8"/>
        <v>0</v>
      </c>
      <c r="R63" s="116">
        <f t="shared" si="15"/>
        <v>0</v>
      </c>
      <c r="S63" s="204">
        <v>0</v>
      </c>
      <c r="T63" s="142">
        <f t="shared" si="16"/>
        <v>0</v>
      </c>
      <c r="U63" s="10">
        <f>('NPV Summary'!$B$16-S63)+T63</f>
        <v>0</v>
      </c>
      <c r="V63" s="142">
        <f>LOOKUP(B63,Rates!$A$5:$B$168)</f>
        <v>6149.9098741696489</v>
      </c>
      <c r="W63" s="123">
        <f t="shared" si="9"/>
        <v>0</v>
      </c>
      <c r="X63" s="124">
        <f t="shared" si="17"/>
        <v>0</v>
      </c>
      <c r="Y63" s="64">
        <f t="shared" si="10"/>
        <v>0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5"/>
        <v>2058</v>
      </c>
      <c r="AH63" s="79">
        <f>Rates!B56</f>
        <v>4167.8438714915901</v>
      </c>
      <c r="AI63"/>
      <c r="AJ63" s="77">
        <f t="shared" si="28"/>
        <v>2058</v>
      </c>
      <c r="AK63" s="214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8"/>
        <v>2069</v>
      </c>
      <c r="AP63" s="136">
        <f t="shared" si="0"/>
        <v>0</v>
      </c>
      <c r="AQ63"/>
      <c r="AR63" s="219">
        <f t="shared" si="19"/>
        <v>2069</v>
      </c>
      <c r="AS63" s="136">
        <f t="shared" si="27"/>
        <v>0</v>
      </c>
      <c r="AT63" s="136">
        <f t="shared" si="29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1"/>
        <v>2069</v>
      </c>
      <c r="BD63" s="136">
        <f t="shared" si="22"/>
        <v>0</v>
      </c>
      <c r="BF63" s="72">
        <f t="shared" si="23"/>
        <v>2069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2"/>
        <v>53</v>
      </c>
      <c r="B64" s="168">
        <f t="shared" si="42"/>
        <v>2070</v>
      </c>
      <c r="C64" s="203">
        <v>0</v>
      </c>
      <c r="D64" s="203">
        <v>0</v>
      </c>
      <c r="E64" s="108">
        <f t="shared" si="12"/>
        <v>0</v>
      </c>
      <c r="F64" s="108">
        <f t="shared" si="1"/>
        <v>0</v>
      </c>
      <c r="G64" s="109">
        <f t="shared" si="2"/>
        <v>0</v>
      </c>
      <c r="H64" s="110">
        <f t="shared" si="3"/>
        <v>0</v>
      </c>
      <c r="I64" s="108">
        <f t="shared" si="4"/>
        <v>0</v>
      </c>
      <c r="J64" s="109">
        <f t="shared" si="37"/>
        <v>0</v>
      </c>
      <c r="K64" s="110">
        <f t="shared" si="37"/>
        <v>0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4"/>
        <v>0</v>
      </c>
      <c r="P64" s="147">
        <f t="shared" si="14"/>
        <v>0</v>
      </c>
      <c r="Q64" s="147">
        <f t="shared" si="8"/>
        <v>0</v>
      </c>
      <c r="R64" s="120">
        <f t="shared" si="15"/>
        <v>0</v>
      </c>
      <c r="S64" s="204">
        <v>0</v>
      </c>
      <c r="T64" s="10">
        <f t="shared" si="16"/>
        <v>0</v>
      </c>
      <c r="U64" s="10">
        <f>('NPV Summary'!$B$16-S64)+T64</f>
        <v>0</v>
      </c>
      <c r="V64" s="10">
        <f>LOOKUP(B64,Rates!$A$5:$B$168)</f>
        <v>6371.3066296397565</v>
      </c>
      <c r="W64" s="121">
        <f t="shared" si="9"/>
        <v>0</v>
      </c>
      <c r="X64" s="122">
        <f t="shared" si="17"/>
        <v>0</v>
      </c>
      <c r="Y64" s="37">
        <f t="shared" si="10"/>
        <v>0</v>
      </c>
      <c r="Z64" s="140">
        <f>IF(SUM(Z$11:Z63)&gt;0,0,IF(SUM(X64-R64)&gt;0,B64,0))</f>
        <v>0</v>
      </c>
      <c r="AG64" s="23">
        <f t="shared" si="25"/>
        <v>2059</v>
      </c>
      <c r="AH64" s="4">
        <f>Rates!B57</f>
        <v>4317.8862508652874</v>
      </c>
      <c r="AJ64" s="23">
        <f t="shared" si="28"/>
        <v>2059</v>
      </c>
      <c r="AK64" s="213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8"/>
        <v>2070</v>
      </c>
      <c r="AP64" s="135">
        <f t="shared" si="0"/>
        <v>0</v>
      </c>
      <c r="AR64" s="218">
        <f t="shared" si="19"/>
        <v>2070</v>
      </c>
      <c r="AS64" s="135">
        <f t="shared" si="27"/>
        <v>0</v>
      </c>
      <c r="AT64" s="135">
        <f t="shared" si="29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1"/>
        <v>2070</v>
      </c>
      <c r="BD64" s="135">
        <f t="shared" si="22"/>
        <v>0</v>
      </c>
      <c r="BE64" s="1"/>
      <c r="BF64" s="27">
        <f t="shared" si="23"/>
        <v>2070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42"/>
        <v>54</v>
      </c>
      <c r="B65" s="169">
        <f t="shared" si="42"/>
        <v>2071</v>
      </c>
      <c r="C65" s="203">
        <v>0</v>
      </c>
      <c r="D65" s="203">
        <v>0</v>
      </c>
      <c r="E65" s="108">
        <f t="shared" si="12"/>
        <v>0</v>
      </c>
      <c r="F65" s="111">
        <f t="shared" si="1"/>
        <v>0</v>
      </c>
      <c r="G65" s="112">
        <f t="shared" si="2"/>
        <v>0</v>
      </c>
      <c r="H65" s="113">
        <f t="shared" si="3"/>
        <v>0</v>
      </c>
      <c r="I65" s="111">
        <f t="shared" si="4"/>
        <v>0</v>
      </c>
      <c r="J65" s="112">
        <f t="shared" si="37"/>
        <v>0</v>
      </c>
      <c r="K65" s="113">
        <f t="shared" si="37"/>
        <v>0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4"/>
        <v>0</v>
      </c>
      <c r="P65" s="112">
        <f t="shared" si="14"/>
        <v>0</v>
      </c>
      <c r="Q65" s="112">
        <f t="shared" si="8"/>
        <v>0</v>
      </c>
      <c r="R65" s="116">
        <f t="shared" si="15"/>
        <v>0</v>
      </c>
      <c r="S65" s="204">
        <v>0</v>
      </c>
      <c r="T65" s="142">
        <f t="shared" si="16"/>
        <v>0</v>
      </c>
      <c r="U65" s="10">
        <f>('NPV Summary'!$B$16-S65)+T65</f>
        <v>0</v>
      </c>
      <c r="V65" s="142">
        <f>LOOKUP(B65,Rates!$A$5:$B$168)</f>
        <v>6600.6736683067875</v>
      </c>
      <c r="W65" s="123">
        <f t="shared" si="9"/>
        <v>0</v>
      </c>
      <c r="X65" s="127">
        <f t="shared" si="17"/>
        <v>0</v>
      </c>
      <c r="Y65" s="64">
        <f t="shared" si="10"/>
        <v>0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5"/>
        <v>2060</v>
      </c>
      <c r="AH65" s="79">
        <f>Rates!B58</f>
        <v>4473.3301558964376</v>
      </c>
      <c r="AI65"/>
      <c r="AJ65" s="77">
        <f t="shared" si="28"/>
        <v>2060</v>
      </c>
      <c r="AK65" s="214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8"/>
        <v>2071</v>
      </c>
      <c r="AP65" s="136">
        <f t="shared" si="0"/>
        <v>0</v>
      </c>
      <c r="AQ65"/>
      <c r="AR65" s="219">
        <f t="shared" si="19"/>
        <v>2071</v>
      </c>
      <c r="AS65" s="136">
        <f t="shared" si="27"/>
        <v>0</v>
      </c>
      <c r="AT65" s="136">
        <f t="shared" si="29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1"/>
        <v>2071</v>
      </c>
      <c r="BD65" s="136">
        <f t="shared" si="22"/>
        <v>0</v>
      </c>
      <c r="BF65" s="72">
        <f t="shared" si="23"/>
        <v>2071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2"/>
        <v>55</v>
      </c>
      <c r="B66" s="168">
        <f t="shared" si="42"/>
        <v>2072</v>
      </c>
      <c r="C66" s="203">
        <v>0</v>
      </c>
      <c r="D66" s="203">
        <v>0</v>
      </c>
      <c r="E66" s="108">
        <f t="shared" si="12"/>
        <v>0</v>
      </c>
      <c r="F66" s="108">
        <f t="shared" si="1"/>
        <v>0</v>
      </c>
      <c r="G66" s="109">
        <f t="shared" si="2"/>
        <v>0</v>
      </c>
      <c r="H66" s="110">
        <f t="shared" si="3"/>
        <v>0</v>
      </c>
      <c r="I66" s="108">
        <f t="shared" si="4"/>
        <v>0</v>
      </c>
      <c r="J66" s="109">
        <f t="shared" si="37"/>
        <v>0</v>
      </c>
      <c r="K66" s="110">
        <f t="shared" si="37"/>
        <v>0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4"/>
        <v>0</v>
      </c>
      <c r="P66" s="147">
        <f t="shared" si="14"/>
        <v>0</v>
      </c>
      <c r="Q66" s="147">
        <f t="shared" si="8"/>
        <v>0</v>
      </c>
      <c r="R66" s="120">
        <f t="shared" si="15"/>
        <v>0</v>
      </c>
      <c r="S66" s="204">
        <v>0</v>
      </c>
      <c r="T66" s="10">
        <f t="shared" si="16"/>
        <v>0</v>
      </c>
      <c r="U66" s="10">
        <f>('NPV Summary'!$B$16-S66)+T66</f>
        <v>0</v>
      </c>
      <c r="V66" s="10">
        <f>LOOKUP(B66,Rates!$A$5:$B$168)</f>
        <v>6838.2979203658324</v>
      </c>
      <c r="W66" s="121">
        <f t="shared" si="9"/>
        <v>0</v>
      </c>
      <c r="X66" s="122">
        <f t="shared" si="17"/>
        <v>0</v>
      </c>
      <c r="Y66" s="37">
        <f t="shared" si="10"/>
        <v>0</v>
      </c>
      <c r="Z66" s="140">
        <f>IF(SUM(Z$11:Z65)&gt;0,0,IF(SUM(X66-R66)&gt;0,B66,0))</f>
        <v>0</v>
      </c>
      <c r="AG66" s="23">
        <f t="shared" si="25"/>
        <v>2061</v>
      </c>
      <c r="AH66" s="4">
        <f>Rates!B59</f>
        <v>4634.3700415087096</v>
      </c>
      <c r="AJ66" s="23">
        <f t="shared" si="28"/>
        <v>2061</v>
      </c>
      <c r="AK66" s="213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8"/>
        <v>2072</v>
      </c>
      <c r="AP66" s="135">
        <f t="shared" si="0"/>
        <v>0</v>
      </c>
      <c r="AR66" s="218">
        <f t="shared" si="19"/>
        <v>2072</v>
      </c>
      <c r="AS66" s="135">
        <f t="shared" si="27"/>
        <v>0</v>
      </c>
      <c r="AT66" s="135">
        <f t="shared" si="29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1"/>
        <v>2072</v>
      </c>
      <c r="BD66" s="135">
        <f t="shared" si="22"/>
        <v>0</v>
      </c>
      <c r="BE66" s="1"/>
      <c r="BF66" s="27">
        <f t="shared" si="23"/>
        <v>2072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42"/>
        <v>56</v>
      </c>
      <c r="B67" s="169">
        <f t="shared" si="42"/>
        <v>2073</v>
      </c>
      <c r="C67" s="203">
        <v>0</v>
      </c>
      <c r="D67" s="203">
        <v>0</v>
      </c>
      <c r="E67" s="108">
        <f t="shared" si="12"/>
        <v>0</v>
      </c>
      <c r="F67" s="111">
        <f t="shared" si="1"/>
        <v>0</v>
      </c>
      <c r="G67" s="112">
        <f t="shared" si="2"/>
        <v>0</v>
      </c>
      <c r="H67" s="113">
        <f t="shared" si="3"/>
        <v>0</v>
      </c>
      <c r="I67" s="111">
        <f t="shared" si="4"/>
        <v>0</v>
      </c>
      <c r="J67" s="112">
        <f t="shared" si="37"/>
        <v>0</v>
      </c>
      <c r="K67" s="113">
        <f t="shared" si="37"/>
        <v>0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4"/>
        <v>0</v>
      </c>
      <c r="P67" s="112">
        <f t="shared" si="14"/>
        <v>0</v>
      </c>
      <c r="Q67" s="112">
        <f t="shared" si="8"/>
        <v>0</v>
      </c>
      <c r="R67" s="116">
        <f t="shared" si="15"/>
        <v>0</v>
      </c>
      <c r="S67" s="204">
        <v>0</v>
      </c>
      <c r="T67" s="142">
        <f t="shared" si="16"/>
        <v>0</v>
      </c>
      <c r="U67" s="10">
        <f>('NPV Summary'!$B$16-S67)+T67</f>
        <v>0</v>
      </c>
      <c r="V67" s="142">
        <f>LOOKUP(B67,Rates!$A$5:$B$168)</f>
        <v>7084.4766454990022</v>
      </c>
      <c r="W67" s="123">
        <f t="shared" si="9"/>
        <v>0</v>
      </c>
      <c r="X67" s="124">
        <f t="shared" si="17"/>
        <v>0</v>
      </c>
      <c r="Y67" s="64">
        <f t="shared" si="10"/>
        <v>0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5"/>
        <v>2062</v>
      </c>
      <c r="AH67" s="79">
        <f>Rates!B60</f>
        <v>4801.2073630030236</v>
      </c>
      <c r="AI67"/>
      <c r="AJ67" s="77">
        <f t="shared" si="28"/>
        <v>2062</v>
      </c>
      <c r="AK67" s="214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8"/>
        <v>2073</v>
      </c>
      <c r="AP67" s="136">
        <f t="shared" si="0"/>
        <v>0</v>
      </c>
      <c r="AQ67"/>
      <c r="AR67" s="219">
        <f t="shared" si="19"/>
        <v>2073</v>
      </c>
      <c r="AS67" s="136">
        <f t="shared" si="27"/>
        <v>0</v>
      </c>
      <c r="AT67" s="136">
        <f t="shared" si="29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1"/>
        <v>2073</v>
      </c>
      <c r="BD67" s="136">
        <f t="shared" si="22"/>
        <v>0</v>
      </c>
      <c r="BF67" s="72">
        <f t="shared" si="23"/>
        <v>2073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2"/>
        <v>57</v>
      </c>
      <c r="B68" s="168">
        <f t="shared" si="42"/>
        <v>2074</v>
      </c>
      <c r="C68" s="203">
        <v>0</v>
      </c>
      <c r="D68" s="203">
        <v>0</v>
      </c>
      <c r="E68" s="108">
        <f t="shared" si="12"/>
        <v>0</v>
      </c>
      <c r="F68" s="108">
        <f t="shared" si="1"/>
        <v>0</v>
      </c>
      <c r="G68" s="109">
        <f t="shared" si="2"/>
        <v>0</v>
      </c>
      <c r="H68" s="110">
        <f t="shared" si="3"/>
        <v>0</v>
      </c>
      <c r="I68" s="108">
        <f t="shared" si="4"/>
        <v>0</v>
      </c>
      <c r="J68" s="109">
        <f t="shared" si="37"/>
        <v>0</v>
      </c>
      <c r="K68" s="110">
        <f t="shared" si="37"/>
        <v>0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4"/>
        <v>0</v>
      </c>
      <c r="P68" s="147">
        <f t="shared" si="14"/>
        <v>0</v>
      </c>
      <c r="Q68" s="147">
        <f t="shared" si="8"/>
        <v>0</v>
      </c>
      <c r="R68" s="120">
        <f t="shared" si="15"/>
        <v>0</v>
      </c>
      <c r="S68" s="204">
        <v>0</v>
      </c>
      <c r="T68" s="10">
        <f t="shared" si="16"/>
        <v>0</v>
      </c>
      <c r="U68" s="10">
        <f>('NPV Summary'!$B$16-S68)+T68</f>
        <v>0</v>
      </c>
      <c r="V68" s="10">
        <f>LOOKUP(B68,Rates!$A$5:$B$168)</f>
        <v>7339.5178047369664</v>
      </c>
      <c r="W68" s="121">
        <f t="shared" si="9"/>
        <v>0</v>
      </c>
      <c r="X68" s="122">
        <f t="shared" si="17"/>
        <v>0</v>
      </c>
      <c r="Y68" s="37">
        <f t="shared" si="10"/>
        <v>0</v>
      </c>
      <c r="Z68" s="140">
        <f>IF(SUM(Z$11:Z67)&gt;0,0,IF(SUM(X68-R68)&gt;0,B68,0))</f>
        <v>0</v>
      </c>
      <c r="AG68" s="23">
        <f t="shared" si="25"/>
        <v>2063</v>
      </c>
      <c r="AH68" s="4">
        <f>Rates!B61</f>
        <v>4974.0508280711329</v>
      </c>
      <c r="AJ68" s="23">
        <f t="shared" si="28"/>
        <v>2063</v>
      </c>
      <c r="AK68" s="213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8"/>
        <v>2074</v>
      </c>
      <c r="AP68" s="135">
        <f t="shared" si="0"/>
        <v>0</v>
      </c>
      <c r="AR68" s="218">
        <f t="shared" si="19"/>
        <v>2074</v>
      </c>
      <c r="AS68" s="135">
        <f t="shared" si="27"/>
        <v>0</v>
      </c>
      <c r="AT68" s="135">
        <f t="shared" si="29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1"/>
        <v>2074</v>
      </c>
      <c r="BD68" s="135">
        <f t="shared" si="22"/>
        <v>0</v>
      </c>
      <c r="BE68" s="1"/>
      <c r="BF68" s="27">
        <f t="shared" si="23"/>
        <v>2074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42"/>
        <v>58</v>
      </c>
      <c r="B69" s="169">
        <f t="shared" si="42"/>
        <v>2075</v>
      </c>
      <c r="C69" s="203">
        <v>0</v>
      </c>
      <c r="D69" s="203">
        <v>0</v>
      </c>
      <c r="E69" s="108">
        <f t="shared" si="12"/>
        <v>0</v>
      </c>
      <c r="F69" s="111">
        <f t="shared" si="1"/>
        <v>0</v>
      </c>
      <c r="G69" s="112">
        <f t="shared" si="2"/>
        <v>0</v>
      </c>
      <c r="H69" s="113">
        <f t="shared" si="3"/>
        <v>0</v>
      </c>
      <c r="I69" s="111">
        <f t="shared" si="4"/>
        <v>0</v>
      </c>
      <c r="J69" s="112">
        <f t="shared" si="37"/>
        <v>0</v>
      </c>
      <c r="K69" s="113">
        <f t="shared" si="37"/>
        <v>0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4"/>
        <v>0</v>
      </c>
      <c r="P69" s="112">
        <f t="shared" si="14"/>
        <v>0</v>
      </c>
      <c r="Q69" s="112">
        <f t="shared" si="8"/>
        <v>0</v>
      </c>
      <c r="R69" s="116">
        <f t="shared" si="15"/>
        <v>0</v>
      </c>
      <c r="S69" s="204">
        <v>0</v>
      </c>
      <c r="T69" s="142">
        <f t="shared" si="16"/>
        <v>0</v>
      </c>
      <c r="U69" s="10">
        <f>('NPV Summary'!$B$16-S69)+T69</f>
        <v>0</v>
      </c>
      <c r="V69" s="142">
        <f>LOOKUP(B69,Rates!$A$5:$B$168)</f>
        <v>7603.7404457074972</v>
      </c>
      <c r="W69" s="123">
        <f t="shared" si="9"/>
        <v>0</v>
      </c>
      <c r="X69" s="124">
        <f t="shared" si="17"/>
        <v>0</v>
      </c>
      <c r="Y69" s="64">
        <f t="shared" si="10"/>
        <v>0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5"/>
        <v>2064</v>
      </c>
      <c r="AH69" s="79">
        <f>Rates!B62</f>
        <v>5153.1166578816938</v>
      </c>
      <c r="AI69"/>
      <c r="AJ69" s="77">
        <f t="shared" si="28"/>
        <v>2064</v>
      </c>
      <c r="AK69" s="214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8"/>
        <v>2075</v>
      </c>
      <c r="AP69" s="136">
        <f t="shared" si="0"/>
        <v>0</v>
      </c>
      <c r="AQ69"/>
      <c r="AR69" s="219">
        <f t="shared" si="19"/>
        <v>2075</v>
      </c>
      <c r="AS69" s="136">
        <f t="shared" si="27"/>
        <v>0</v>
      </c>
      <c r="AT69" s="136">
        <f t="shared" si="29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1"/>
        <v>2075</v>
      </c>
      <c r="BD69" s="136">
        <f t="shared" si="22"/>
        <v>0</v>
      </c>
      <c r="BF69" s="72">
        <f t="shared" si="23"/>
        <v>2075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2"/>
        <v>59</v>
      </c>
      <c r="B70" s="170">
        <f t="shared" si="42"/>
        <v>2076</v>
      </c>
      <c r="C70" s="203">
        <v>0</v>
      </c>
      <c r="D70" s="203">
        <v>0</v>
      </c>
      <c r="E70" s="108">
        <f t="shared" si="12"/>
        <v>0</v>
      </c>
      <c r="F70" s="108">
        <f t="shared" si="1"/>
        <v>0</v>
      </c>
      <c r="G70" s="109">
        <f t="shared" si="2"/>
        <v>0</v>
      </c>
      <c r="H70" s="110">
        <f t="shared" si="3"/>
        <v>0</v>
      </c>
      <c r="I70" s="108">
        <f t="shared" si="4"/>
        <v>0</v>
      </c>
      <c r="J70" s="109">
        <f t="shared" si="37"/>
        <v>0</v>
      </c>
      <c r="K70" s="110">
        <f t="shared" si="37"/>
        <v>0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4"/>
        <v>0</v>
      </c>
      <c r="P70" s="147">
        <f t="shared" si="14"/>
        <v>0</v>
      </c>
      <c r="Q70" s="147">
        <f t="shared" si="8"/>
        <v>0</v>
      </c>
      <c r="R70" s="120">
        <f t="shared" si="15"/>
        <v>0</v>
      </c>
      <c r="S70" s="204">
        <v>0</v>
      </c>
      <c r="T70" s="10">
        <f t="shared" si="16"/>
        <v>0</v>
      </c>
      <c r="U70" s="10">
        <f>('NPV Summary'!$B$16-S70)+T70</f>
        <v>0</v>
      </c>
      <c r="V70" s="10">
        <f>LOOKUP(B70,Rates!$A$5:$B$168)</f>
        <v>7877.475101752967</v>
      </c>
      <c r="W70" s="121">
        <f t="shared" si="9"/>
        <v>0</v>
      </c>
      <c r="X70" s="122">
        <f t="shared" si="17"/>
        <v>0</v>
      </c>
      <c r="Y70" s="37">
        <f t="shared" si="10"/>
        <v>0</v>
      </c>
      <c r="Z70" s="140">
        <f>IF(SUM(Z$11:Z69)&gt;0,0,IF(SUM(X70-R70)&gt;0,B70,0))</f>
        <v>0</v>
      </c>
      <c r="AG70" s="23">
        <f t="shared" si="25"/>
        <v>2065</v>
      </c>
      <c r="AH70" s="4">
        <f>Rates!B63</f>
        <v>5338.6288575654353</v>
      </c>
      <c r="AJ70" s="23">
        <f t="shared" si="28"/>
        <v>2065</v>
      </c>
      <c r="AK70" s="213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8"/>
        <v>2076</v>
      </c>
      <c r="AP70" s="135">
        <f t="shared" si="0"/>
        <v>0</v>
      </c>
      <c r="AR70" s="218">
        <f t="shared" si="19"/>
        <v>2076</v>
      </c>
      <c r="AS70" s="135">
        <f t="shared" si="27"/>
        <v>0</v>
      </c>
      <c r="AT70" s="135">
        <f t="shared" si="29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1"/>
        <v>2076</v>
      </c>
      <c r="BD70" s="135">
        <f t="shared" si="22"/>
        <v>0</v>
      </c>
      <c r="BE70" s="1"/>
      <c r="BF70" s="27">
        <f t="shared" si="23"/>
        <v>2076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42"/>
        <v>60</v>
      </c>
      <c r="B71" s="169">
        <f t="shared" si="42"/>
        <v>2077</v>
      </c>
      <c r="C71" s="203">
        <v>0</v>
      </c>
      <c r="D71" s="203">
        <v>0</v>
      </c>
      <c r="E71" s="108">
        <f t="shared" si="12"/>
        <v>0</v>
      </c>
      <c r="F71" s="111">
        <f t="shared" si="1"/>
        <v>0</v>
      </c>
      <c r="G71" s="112">
        <f t="shared" si="2"/>
        <v>0</v>
      </c>
      <c r="H71" s="113">
        <f t="shared" si="3"/>
        <v>0</v>
      </c>
      <c r="I71" s="111">
        <f t="shared" si="4"/>
        <v>0</v>
      </c>
      <c r="J71" s="112">
        <f t="shared" si="37"/>
        <v>0</v>
      </c>
      <c r="K71" s="113">
        <f t="shared" si="37"/>
        <v>0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4"/>
        <v>0</v>
      </c>
      <c r="P71" s="112">
        <f t="shared" si="14"/>
        <v>0</v>
      </c>
      <c r="Q71" s="112">
        <f t="shared" si="8"/>
        <v>0</v>
      </c>
      <c r="R71" s="116">
        <f t="shared" si="15"/>
        <v>0</v>
      </c>
      <c r="S71" s="204">
        <v>0</v>
      </c>
      <c r="T71" s="142">
        <f t="shared" si="16"/>
        <v>0</v>
      </c>
      <c r="U71" s="10">
        <f>('NPV Summary'!$B$16-S71)+T71</f>
        <v>0</v>
      </c>
      <c r="V71" s="142">
        <f>LOOKUP(B71,Rates!$A$5:$B$168)</f>
        <v>8161.0642054160744</v>
      </c>
      <c r="W71" s="123">
        <f t="shared" si="9"/>
        <v>0</v>
      </c>
      <c r="X71" s="124">
        <f t="shared" si="17"/>
        <v>0</v>
      </c>
      <c r="Y71" s="64">
        <f t="shared" si="10"/>
        <v>0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5"/>
        <v>2066</v>
      </c>
      <c r="AH71" s="79">
        <f>Rates!B64</f>
        <v>5530.8194964377908</v>
      </c>
      <c r="AI71"/>
      <c r="AJ71" s="77">
        <f t="shared" si="28"/>
        <v>2066</v>
      </c>
      <c r="AK71" s="214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8"/>
        <v>2077</v>
      </c>
      <c r="AP71" s="136">
        <f t="shared" si="0"/>
        <v>0</v>
      </c>
      <c r="AQ71"/>
      <c r="AR71" s="219">
        <f t="shared" si="19"/>
        <v>2077</v>
      </c>
      <c r="AS71" s="136">
        <f t="shared" si="27"/>
        <v>0</v>
      </c>
      <c r="AT71" s="136">
        <f t="shared" si="29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1"/>
        <v>2077</v>
      </c>
      <c r="BD71" s="136">
        <f t="shared" si="22"/>
        <v>0</v>
      </c>
      <c r="BF71" s="72">
        <f t="shared" si="23"/>
        <v>2077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2"/>
        <v>61</v>
      </c>
      <c r="B72" s="170">
        <f t="shared" si="42"/>
        <v>2078</v>
      </c>
      <c r="C72" s="203">
        <v>0</v>
      </c>
      <c r="D72" s="203">
        <v>0</v>
      </c>
      <c r="E72" s="108">
        <f t="shared" si="12"/>
        <v>0</v>
      </c>
      <c r="F72" s="108">
        <f t="shared" si="1"/>
        <v>0</v>
      </c>
      <c r="G72" s="109">
        <f t="shared" si="2"/>
        <v>0</v>
      </c>
      <c r="H72" s="110">
        <f t="shared" si="3"/>
        <v>0</v>
      </c>
      <c r="I72" s="108">
        <f t="shared" si="4"/>
        <v>0</v>
      </c>
      <c r="J72" s="109">
        <f t="shared" si="37"/>
        <v>0</v>
      </c>
      <c r="K72" s="110">
        <f t="shared" si="37"/>
        <v>0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4"/>
        <v>0</v>
      </c>
      <c r="P72" s="147">
        <f t="shared" si="14"/>
        <v>0</v>
      </c>
      <c r="Q72" s="147">
        <f t="shared" si="8"/>
        <v>0</v>
      </c>
      <c r="R72" s="120">
        <f t="shared" si="15"/>
        <v>0</v>
      </c>
      <c r="S72" s="204">
        <v>0</v>
      </c>
      <c r="T72" s="10">
        <f t="shared" si="16"/>
        <v>0</v>
      </c>
      <c r="U72" s="10">
        <f>('NPV Summary'!$B$16-S72)+T72</f>
        <v>0</v>
      </c>
      <c r="V72" s="10">
        <f>LOOKUP(B72,Rates!$A$5:$B$168)</f>
        <v>8454.8625168110539</v>
      </c>
      <c r="W72" s="121">
        <f t="shared" si="9"/>
        <v>0</v>
      </c>
      <c r="X72" s="128">
        <f t="shared" si="17"/>
        <v>0</v>
      </c>
      <c r="Y72" s="37">
        <f t="shared" si="10"/>
        <v>0</v>
      </c>
      <c r="Z72" s="140">
        <f>IF(SUM(Z$11:Z71)&gt;0,0,IF(SUM(X72-R72)&gt;0,B72,0))</f>
        <v>0</v>
      </c>
      <c r="AG72" s="23">
        <f t="shared" si="25"/>
        <v>2067</v>
      </c>
      <c r="AH72" s="4">
        <f>Rates!B65</f>
        <v>5729.9289983095514</v>
      </c>
      <c r="AJ72" s="23">
        <f t="shared" si="28"/>
        <v>2067</v>
      </c>
      <c r="AK72" s="213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8"/>
        <v>2078</v>
      </c>
      <c r="AP72" s="135">
        <f t="shared" si="0"/>
        <v>0</v>
      </c>
      <c r="AR72" s="218">
        <f t="shared" si="19"/>
        <v>2078</v>
      </c>
      <c r="AS72" s="135">
        <f t="shared" si="27"/>
        <v>0</v>
      </c>
      <c r="AT72" s="135">
        <f t="shared" si="29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1"/>
        <v>2078</v>
      </c>
      <c r="BD72" s="135">
        <f t="shared" si="22"/>
        <v>0</v>
      </c>
      <c r="BE72" s="1"/>
      <c r="BF72" s="27">
        <f t="shared" si="23"/>
        <v>2078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42"/>
        <v>62</v>
      </c>
      <c r="B73" s="169">
        <f t="shared" si="42"/>
        <v>2079</v>
      </c>
      <c r="C73" s="203">
        <v>0</v>
      </c>
      <c r="D73" s="203">
        <v>0</v>
      </c>
      <c r="E73" s="108">
        <f t="shared" si="12"/>
        <v>0</v>
      </c>
      <c r="F73" s="111">
        <f t="shared" si="1"/>
        <v>0</v>
      </c>
      <c r="G73" s="112">
        <f t="shared" si="2"/>
        <v>0</v>
      </c>
      <c r="H73" s="113">
        <f t="shared" si="3"/>
        <v>0</v>
      </c>
      <c r="I73" s="111">
        <f t="shared" si="4"/>
        <v>0</v>
      </c>
      <c r="J73" s="112">
        <f t="shared" si="37"/>
        <v>0</v>
      </c>
      <c r="K73" s="113">
        <f t="shared" si="37"/>
        <v>0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4"/>
        <v>0</v>
      </c>
      <c r="P73" s="112">
        <f t="shared" si="14"/>
        <v>0</v>
      </c>
      <c r="Q73" s="112">
        <f t="shared" si="8"/>
        <v>0</v>
      </c>
      <c r="R73" s="116">
        <f t="shared" si="15"/>
        <v>0</v>
      </c>
      <c r="S73" s="204">
        <v>0</v>
      </c>
      <c r="T73" s="142">
        <f t="shared" si="16"/>
        <v>0</v>
      </c>
      <c r="U73" s="10">
        <f>('NPV Summary'!$B$16-S73)+T73</f>
        <v>0</v>
      </c>
      <c r="V73" s="142">
        <f>LOOKUP(B73,Rates!$A$5:$B$168)</f>
        <v>8759.2375674162522</v>
      </c>
      <c r="W73" s="123">
        <f t="shared" si="9"/>
        <v>0</v>
      </c>
      <c r="X73" s="124">
        <f t="shared" si="17"/>
        <v>0</v>
      </c>
      <c r="Y73" s="64">
        <f t="shared" si="10"/>
        <v>0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5"/>
        <v>2068</v>
      </c>
      <c r="AH73" s="79">
        <f>Rates!B66</f>
        <v>5936.2064422486956</v>
      </c>
      <c r="AI73"/>
      <c r="AJ73" s="77">
        <f t="shared" si="28"/>
        <v>2068</v>
      </c>
      <c r="AK73" s="214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8"/>
        <v>2079</v>
      </c>
      <c r="AP73" s="136">
        <f t="shared" si="0"/>
        <v>0</v>
      </c>
      <c r="AQ73"/>
      <c r="AR73" s="219">
        <f t="shared" si="19"/>
        <v>2079</v>
      </c>
      <c r="AS73" s="136">
        <f t="shared" si="27"/>
        <v>0</v>
      </c>
      <c r="AT73" s="136">
        <f t="shared" si="29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1"/>
        <v>2079</v>
      </c>
      <c r="BD73" s="136">
        <f t="shared" si="22"/>
        <v>0</v>
      </c>
      <c r="BF73" s="72">
        <f t="shared" si="23"/>
        <v>2079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2"/>
        <v>63</v>
      </c>
      <c r="B74" s="170">
        <f t="shared" si="42"/>
        <v>2080</v>
      </c>
      <c r="C74" s="203">
        <v>0</v>
      </c>
      <c r="D74" s="203">
        <v>0</v>
      </c>
      <c r="E74" s="108">
        <f t="shared" si="12"/>
        <v>0</v>
      </c>
      <c r="F74" s="108">
        <f t="shared" si="1"/>
        <v>0</v>
      </c>
      <c r="G74" s="109">
        <f t="shared" si="2"/>
        <v>0</v>
      </c>
      <c r="H74" s="110">
        <f t="shared" si="3"/>
        <v>0</v>
      </c>
      <c r="I74" s="108">
        <f t="shared" si="4"/>
        <v>0</v>
      </c>
      <c r="J74" s="109">
        <f t="shared" si="37"/>
        <v>0</v>
      </c>
      <c r="K74" s="110">
        <f t="shared" si="37"/>
        <v>0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4"/>
        <v>0</v>
      </c>
      <c r="P74" s="147">
        <f t="shared" si="14"/>
        <v>0</v>
      </c>
      <c r="Q74" s="147">
        <f t="shared" si="8"/>
        <v>0</v>
      </c>
      <c r="R74" s="120">
        <f t="shared" si="15"/>
        <v>0</v>
      </c>
      <c r="S74" s="204">
        <v>0</v>
      </c>
      <c r="T74" s="10">
        <f t="shared" si="16"/>
        <v>0</v>
      </c>
      <c r="U74" s="10">
        <f>('NPV Summary'!$B$16-S74)+T74</f>
        <v>0</v>
      </c>
      <c r="V74" s="10">
        <f>LOOKUP(B74,Rates!$A$5:$B$168)</f>
        <v>9074.570119843238</v>
      </c>
      <c r="W74" s="121">
        <f t="shared" si="9"/>
        <v>0</v>
      </c>
      <c r="X74" s="122">
        <f t="shared" si="17"/>
        <v>0</v>
      </c>
      <c r="Y74" s="37">
        <f t="shared" si="10"/>
        <v>0</v>
      </c>
      <c r="Z74" s="140">
        <f>IF(SUM(Z$11:Z73)&gt;0,0,IF(SUM(X74-R74)&gt;0,B74,0))</f>
        <v>0</v>
      </c>
      <c r="AG74" s="23">
        <f t="shared" si="25"/>
        <v>2069</v>
      </c>
      <c r="AH74" s="4">
        <f>Rates!B67</f>
        <v>6149.9098741696489</v>
      </c>
      <c r="AJ74" s="23">
        <f t="shared" si="28"/>
        <v>2069</v>
      </c>
      <c r="AK74" s="213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8"/>
        <v>2080</v>
      </c>
      <c r="AP74" s="135">
        <f t="shared" si="0"/>
        <v>0</v>
      </c>
      <c r="AR74" s="218">
        <f t="shared" si="19"/>
        <v>2080</v>
      </c>
      <c r="AS74" s="135">
        <f t="shared" si="27"/>
        <v>0</v>
      </c>
      <c r="AT74" s="135">
        <f t="shared" si="29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1"/>
        <v>2080</v>
      </c>
      <c r="BD74" s="135">
        <f t="shared" si="22"/>
        <v>0</v>
      </c>
      <c r="BE74" s="1"/>
      <c r="BF74" s="27">
        <f t="shared" si="23"/>
        <v>2080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42"/>
        <v>64</v>
      </c>
      <c r="B75" s="169">
        <f t="shared" si="42"/>
        <v>2081</v>
      </c>
      <c r="C75" s="203">
        <v>0</v>
      </c>
      <c r="D75" s="203">
        <v>0</v>
      </c>
      <c r="E75" s="108">
        <f t="shared" si="12"/>
        <v>0</v>
      </c>
      <c r="F75" s="111">
        <f t="shared" si="1"/>
        <v>0</v>
      </c>
      <c r="G75" s="112">
        <f t="shared" si="2"/>
        <v>0</v>
      </c>
      <c r="H75" s="113">
        <f t="shared" si="3"/>
        <v>0</v>
      </c>
      <c r="I75" s="111">
        <f t="shared" si="4"/>
        <v>0</v>
      </c>
      <c r="J75" s="112">
        <f t="shared" si="37"/>
        <v>0</v>
      </c>
      <c r="K75" s="113">
        <f t="shared" si="37"/>
        <v>0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4"/>
        <v>0</v>
      </c>
      <c r="P75" s="112">
        <f t="shared" si="14"/>
        <v>0</v>
      </c>
      <c r="Q75" s="112">
        <f t="shared" si="8"/>
        <v>0</v>
      </c>
      <c r="R75" s="116">
        <f t="shared" si="15"/>
        <v>0</v>
      </c>
      <c r="S75" s="204">
        <v>0</v>
      </c>
      <c r="T75" s="142">
        <f t="shared" si="16"/>
        <v>0</v>
      </c>
      <c r="U75" s="10">
        <f>('NPV Summary'!$B$16-S75)+T75</f>
        <v>0</v>
      </c>
      <c r="V75" s="142">
        <f>LOOKUP(B75,Rates!$A$5:$B$168)</f>
        <v>9401.2546441575942</v>
      </c>
      <c r="W75" s="123">
        <f t="shared" si="9"/>
        <v>0</v>
      </c>
      <c r="X75" s="124">
        <f t="shared" si="17"/>
        <v>0</v>
      </c>
      <c r="Y75" s="64">
        <f t="shared" si="10"/>
        <v>0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5"/>
        <v>2070</v>
      </c>
      <c r="AH75" s="79">
        <f>Rates!B68</f>
        <v>6371.3066296397565</v>
      </c>
      <c r="AI75"/>
      <c r="AJ75" s="77">
        <f t="shared" si="28"/>
        <v>2070</v>
      </c>
      <c r="AK75" s="214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8"/>
        <v>2081</v>
      </c>
      <c r="AP75" s="136">
        <f t="shared" ref="AP75:AP97" si="43">IF($J$5=5,AS75,IF($J$5=10,AT75,IF($J$5=15,AU75,IF($J$5=18,AV75,IF($J$5=20,AW75,IF($J$5=25,AX75,IF($J$5=30,AY75,IF($J$5=35,AZ75,IF($J$5=40,BA75)))))))))</f>
        <v>0</v>
      </c>
      <c r="AQ75"/>
      <c r="AR75" s="219">
        <f t="shared" si="19"/>
        <v>2081</v>
      </c>
      <c r="AS75" s="136">
        <f t="shared" si="27"/>
        <v>0</v>
      </c>
      <c r="AT75" s="136">
        <f t="shared" si="29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1"/>
        <v>2081</v>
      </c>
      <c r="BD75" s="136">
        <f t="shared" si="22"/>
        <v>0</v>
      </c>
      <c r="BF75" s="72">
        <f t="shared" si="23"/>
        <v>2081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2"/>
        <v>65</v>
      </c>
      <c r="B76" s="170">
        <f t="shared" si="42"/>
        <v>2082</v>
      </c>
      <c r="C76" s="203">
        <v>0</v>
      </c>
      <c r="D76" s="203">
        <v>0</v>
      </c>
      <c r="E76" s="108">
        <f t="shared" si="12"/>
        <v>0</v>
      </c>
      <c r="F76" s="108">
        <f t="shared" ref="F76:F97" si="44">IF(B76&gt;$B$5,(C76)*(1+$F$5)^(B76-$B$5),C76)</f>
        <v>0</v>
      </c>
      <c r="G76" s="109">
        <f t="shared" ref="G76:G97" si="45">IF(B76&gt;$B$5, (D76)*(1+$G$5)^(B76-$B$5),D76)</f>
        <v>0</v>
      </c>
      <c r="H76" s="110">
        <f t="shared" ref="H76:H97" si="46">IF(B76&gt;$B$5, (E76)*(1+$H$5)^(B76-$B$5),E76)</f>
        <v>0</v>
      </c>
      <c r="I76" s="108">
        <f t="shared" ref="I76:I97" si="47">IF(B76&gt;$B$5, F76*(1-$I$5), F76)</f>
        <v>0</v>
      </c>
      <c r="J76" s="109">
        <f t="shared" ref="J76:K97" si="48">G76</f>
        <v>0</v>
      </c>
      <c r="K76" s="110">
        <f t="shared" si="48"/>
        <v>0</v>
      </c>
      <c r="L76" s="108">
        <f t="shared" ref="L76:L97" si="49">IF(B76&gt;$B$5, (F76)*($I$5),0)</f>
        <v>0</v>
      </c>
      <c r="M76" s="114">
        <f t="shared" ref="M76:M97" si="50">ABS(PMT($K$5,$J$5,L76))</f>
        <v>0</v>
      </c>
      <c r="N76" s="114">
        <f t="shared" si="13"/>
        <v>0</v>
      </c>
      <c r="O76" s="108">
        <f t="shared" si="24"/>
        <v>0</v>
      </c>
      <c r="P76" s="147">
        <f t="shared" si="14"/>
        <v>0</v>
      </c>
      <c r="Q76" s="147">
        <f t="shared" ref="Q76:Q97" si="51">(I76+J76+K76+ N76)-P76</f>
        <v>0</v>
      </c>
      <c r="R76" s="120">
        <f t="shared" si="15"/>
        <v>0</v>
      </c>
      <c r="S76" s="204">
        <v>0</v>
      </c>
      <c r="T76" s="10">
        <f t="shared" si="16"/>
        <v>0</v>
      </c>
      <c r="U76" s="10">
        <f>('NPV Summary'!$B$16-S76)+T76</f>
        <v>0</v>
      </c>
      <c r="V76" s="10">
        <f>LOOKUP(B76,Rates!$A$5:$B$168)</f>
        <v>9739.6998113472673</v>
      </c>
      <c r="W76" s="121">
        <f t="shared" ref="W76:W97" si="52">(U76*V76)/1000000</f>
        <v>0</v>
      </c>
      <c r="X76" s="122">
        <f t="shared" si="17"/>
        <v>0</v>
      </c>
      <c r="Y76" s="37">
        <f t="shared" ref="Y76:Y97" si="53">SUM(W76-Q76)</f>
        <v>0</v>
      </c>
      <c r="Z76" s="140">
        <f>IF(SUM(Z$11:Z75)&gt;0,0,IF(SUM(X76-R76)&gt;0,B76,0))</f>
        <v>0</v>
      </c>
      <c r="AG76" s="23">
        <f t="shared" si="25"/>
        <v>2071</v>
      </c>
      <c r="AH76" s="4">
        <f>Rates!B69</f>
        <v>6600.6736683067875</v>
      </c>
      <c r="AJ76" s="23">
        <f t="shared" si="28"/>
        <v>2071</v>
      </c>
      <c r="AK76" s="213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8"/>
        <v>2082</v>
      </c>
      <c r="AP76" s="135">
        <f t="shared" si="43"/>
        <v>0</v>
      </c>
      <c r="AR76" s="218">
        <f t="shared" si="19"/>
        <v>2082</v>
      </c>
      <c r="AS76" s="135">
        <f t="shared" si="27"/>
        <v>0</v>
      </c>
      <c r="AT76" s="135">
        <f t="shared" si="29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1"/>
        <v>2082</v>
      </c>
      <c r="BD76" s="135">
        <f t="shared" si="22"/>
        <v>0</v>
      </c>
      <c r="BE76" s="1"/>
      <c r="BF76" s="27">
        <f t="shared" si="23"/>
        <v>2082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2" si="54">A76+1</f>
        <v>66</v>
      </c>
      <c r="B77" s="169">
        <f t="shared" si="54"/>
        <v>2083</v>
      </c>
      <c r="C77" s="203">
        <v>0</v>
      </c>
      <c r="D77" s="203">
        <v>0</v>
      </c>
      <c r="E77" s="108">
        <f t="shared" ref="E77:E97" si="55">IF( $Q$5="Yes", ($R$5)*T77, 0)/1000000</f>
        <v>0</v>
      </c>
      <c r="F77" s="111">
        <f t="shared" si="44"/>
        <v>0</v>
      </c>
      <c r="G77" s="112">
        <f t="shared" si="45"/>
        <v>0</v>
      </c>
      <c r="H77" s="113">
        <f t="shared" si="46"/>
        <v>0</v>
      </c>
      <c r="I77" s="111">
        <f t="shared" si="47"/>
        <v>0</v>
      </c>
      <c r="J77" s="112">
        <f t="shared" si="48"/>
        <v>0</v>
      </c>
      <c r="K77" s="113">
        <f t="shared" si="48"/>
        <v>0</v>
      </c>
      <c r="L77" s="111">
        <f t="shared" si="49"/>
        <v>0</v>
      </c>
      <c r="M77" s="115">
        <f t="shared" si="50"/>
        <v>0</v>
      </c>
      <c r="N77" s="115">
        <f t="shared" ref="N77:N97" si="56">AP77</f>
        <v>0</v>
      </c>
      <c r="O77" s="111">
        <f t="shared" si="24"/>
        <v>0</v>
      </c>
      <c r="P77" s="112">
        <f t="shared" ref="P77:P97" si="57">BD77</f>
        <v>0</v>
      </c>
      <c r="Q77" s="112">
        <f t="shared" si="51"/>
        <v>0</v>
      </c>
      <c r="R77" s="116">
        <f t="shared" ref="R77:R97" si="58">R76+Q77</f>
        <v>0</v>
      </c>
      <c r="S77" s="204">
        <v>0</v>
      </c>
      <c r="T77" s="142">
        <f t="shared" ref="T77:T97" si="59">IF($Q$5="Yes", IF(B77&lt;$T$5, 0, $S$5), 0)</f>
        <v>0</v>
      </c>
      <c r="U77" s="10">
        <f>('NPV Summary'!$B$16-S77)+T77</f>
        <v>0</v>
      </c>
      <c r="V77" s="142">
        <f>LOOKUP(B77,Rates!$A$5:$B$168)</f>
        <v>10090.32900455577</v>
      </c>
      <c r="W77" s="123">
        <f t="shared" si="52"/>
        <v>0</v>
      </c>
      <c r="X77" s="124">
        <f t="shared" ref="X77:X97" si="60">X76+W77</f>
        <v>0</v>
      </c>
      <c r="Y77" s="64">
        <f t="shared" si="53"/>
        <v>0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5"/>
        <v>2072</v>
      </c>
      <c r="AH77" s="79">
        <f>Rates!B70</f>
        <v>6838.2979203658324</v>
      </c>
      <c r="AI77"/>
      <c r="AJ77" s="77">
        <f t="shared" si="28"/>
        <v>2072</v>
      </c>
      <c r="AK77" s="214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1">AR77</f>
        <v>2083</v>
      </c>
      <c r="AP77" s="136">
        <f t="shared" si="43"/>
        <v>0</v>
      </c>
      <c r="AQ77"/>
      <c r="AR77" s="219">
        <f t="shared" ref="AR77:AR97" si="62">B77</f>
        <v>2083</v>
      </c>
      <c r="AS77" s="136">
        <f t="shared" si="27"/>
        <v>0</v>
      </c>
      <c r="AT77" s="136">
        <f t="shared" si="29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3">BF77</f>
        <v>2083</v>
      </c>
      <c r="BD77" s="136">
        <f t="shared" ref="BD77:BD97" si="64">IF($N$5=15,BG77,IF($N$5=25,BH77,))</f>
        <v>0</v>
      </c>
      <c r="BF77" s="72">
        <f t="shared" ref="BF77:BF97" si="65">B77</f>
        <v>2083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4"/>
        <v>67</v>
      </c>
      <c r="B78" s="171">
        <f t="shared" si="54"/>
        <v>2084</v>
      </c>
      <c r="C78" s="203">
        <v>0</v>
      </c>
      <c r="D78" s="203">
        <v>0</v>
      </c>
      <c r="E78" s="108">
        <f t="shared" si="55"/>
        <v>0</v>
      </c>
      <c r="F78" s="108">
        <f t="shared" si="44"/>
        <v>0</v>
      </c>
      <c r="G78" s="109">
        <f t="shared" si="45"/>
        <v>0</v>
      </c>
      <c r="H78" s="110">
        <f t="shared" si="46"/>
        <v>0</v>
      </c>
      <c r="I78" s="108">
        <f t="shared" si="47"/>
        <v>0</v>
      </c>
      <c r="J78" s="109">
        <f t="shared" si="48"/>
        <v>0</v>
      </c>
      <c r="K78" s="110">
        <f t="shared" si="48"/>
        <v>0</v>
      </c>
      <c r="L78" s="108">
        <f t="shared" si="49"/>
        <v>0</v>
      </c>
      <c r="M78" s="114">
        <f t="shared" si="50"/>
        <v>0</v>
      </c>
      <c r="N78" s="114">
        <f t="shared" si="56"/>
        <v>0</v>
      </c>
      <c r="O78" s="108">
        <f t="shared" ref="O78:O97" si="66">IF($L$5="Yes", IF( U78&gt;U77, (U78-U77)*$M$5/1000000,0),0)</f>
        <v>0</v>
      </c>
      <c r="P78" s="147">
        <f t="shared" si="57"/>
        <v>0</v>
      </c>
      <c r="Q78" s="147">
        <f t="shared" si="51"/>
        <v>0</v>
      </c>
      <c r="R78" s="120">
        <f t="shared" si="58"/>
        <v>0</v>
      </c>
      <c r="S78" s="204">
        <v>0</v>
      </c>
      <c r="T78" s="10">
        <f t="shared" si="59"/>
        <v>0</v>
      </c>
      <c r="U78" s="10">
        <f>('NPV Summary'!$B$16-S78)+T78</f>
        <v>0</v>
      </c>
      <c r="V78" s="10">
        <f>LOOKUP(B78,Rates!$A$5:$B$168)</f>
        <v>10453.580848719777</v>
      </c>
      <c r="W78" s="121">
        <f t="shared" si="52"/>
        <v>0</v>
      </c>
      <c r="X78" s="122">
        <f t="shared" si="60"/>
        <v>0</v>
      </c>
      <c r="Y78" s="37">
        <f t="shared" si="53"/>
        <v>0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8"/>
        <v>2073</v>
      </c>
      <c r="AK78" s="213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1"/>
        <v>2084</v>
      </c>
      <c r="AP78" s="135">
        <f t="shared" si="43"/>
        <v>0</v>
      </c>
      <c r="AR78" s="218">
        <f t="shared" si="62"/>
        <v>2084</v>
      </c>
      <c r="AS78" s="135">
        <f t="shared" si="27"/>
        <v>0</v>
      </c>
      <c r="AT78" s="135">
        <f t="shared" si="29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3"/>
        <v>2084</v>
      </c>
      <c r="BD78" s="135">
        <f t="shared" si="64"/>
        <v>0</v>
      </c>
      <c r="BE78" s="1"/>
      <c r="BF78" s="27">
        <f t="shared" si="65"/>
        <v>2084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4"/>
        <v>68</v>
      </c>
      <c r="B79" s="169">
        <f t="shared" si="54"/>
        <v>2085</v>
      </c>
      <c r="C79" s="203">
        <v>0</v>
      </c>
      <c r="D79" s="203">
        <v>0</v>
      </c>
      <c r="E79" s="108">
        <f t="shared" si="55"/>
        <v>0</v>
      </c>
      <c r="F79" s="111">
        <f t="shared" si="44"/>
        <v>0</v>
      </c>
      <c r="G79" s="112">
        <f t="shared" si="45"/>
        <v>0</v>
      </c>
      <c r="H79" s="113">
        <f t="shared" si="46"/>
        <v>0</v>
      </c>
      <c r="I79" s="111">
        <f t="shared" si="47"/>
        <v>0</v>
      </c>
      <c r="J79" s="112">
        <f t="shared" si="48"/>
        <v>0</v>
      </c>
      <c r="K79" s="113">
        <f t="shared" si="48"/>
        <v>0</v>
      </c>
      <c r="L79" s="111">
        <f t="shared" si="49"/>
        <v>0</v>
      </c>
      <c r="M79" s="115">
        <f t="shared" si="50"/>
        <v>0</v>
      </c>
      <c r="N79" s="115">
        <f t="shared" si="56"/>
        <v>0</v>
      </c>
      <c r="O79" s="111">
        <f t="shared" si="66"/>
        <v>0</v>
      </c>
      <c r="P79" s="112">
        <f t="shared" si="57"/>
        <v>0</v>
      </c>
      <c r="Q79" s="112">
        <f t="shared" si="51"/>
        <v>0</v>
      </c>
      <c r="R79" s="116">
        <f t="shared" si="58"/>
        <v>0</v>
      </c>
      <c r="S79" s="204">
        <v>0</v>
      </c>
      <c r="T79" s="142">
        <f t="shared" si="59"/>
        <v>0</v>
      </c>
      <c r="U79" s="10">
        <f>('NPV Summary'!$B$16-S79)+T79</f>
        <v>0</v>
      </c>
      <c r="V79" s="142">
        <f>LOOKUP(B79,Rates!$A$5:$B$168)</f>
        <v>10829.909759273689</v>
      </c>
      <c r="W79" s="129">
        <f t="shared" si="52"/>
        <v>0</v>
      </c>
      <c r="X79" s="130">
        <f t="shared" si="60"/>
        <v>0</v>
      </c>
      <c r="Y79" s="64">
        <f t="shared" si="53"/>
        <v>0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8"/>
        <v>2074</v>
      </c>
      <c r="AK79" s="214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1"/>
        <v>2085</v>
      </c>
      <c r="AP79" s="136">
        <f t="shared" si="43"/>
        <v>0</v>
      </c>
      <c r="AQ79"/>
      <c r="AR79" s="219">
        <f t="shared" si="62"/>
        <v>2085</v>
      </c>
      <c r="AS79" s="136">
        <f t="shared" si="27"/>
        <v>0</v>
      </c>
      <c r="AT79" s="136">
        <f t="shared" si="29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3"/>
        <v>2085</v>
      </c>
      <c r="BD79" s="136">
        <f t="shared" si="64"/>
        <v>0</v>
      </c>
      <c r="BF79" s="72">
        <f t="shared" si="65"/>
        <v>2085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4"/>
        <v>69</v>
      </c>
      <c r="B80" s="170">
        <f t="shared" si="54"/>
        <v>2086</v>
      </c>
      <c r="C80" s="203">
        <v>0</v>
      </c>
      <c r="D80" s="203">
        <v>0</v>
      </c>
      <c r="E80" s="108">
        <f t="shared" si="55"/>
        <v>0</v>
      </c>
      <c r="F80" s="108">
        <f t="shared" si="44"/>
        <v>0</v>
      </c>
      <c r="G80" s="109">
        <f t="shared" si="45"/>
        <v>0</v>
      </c>
      <c r="H80" s="110">
        <f t="shared" si="46"/>
        <v>0</v>
      </c>
      <c r="I80" s="108">
        <f t="shared" si="47"/>
        <v>0</v>
      </c>
      <c r="J80" s="109">
        <f t="shared" si="48"/>
        <v>0</v>
      </c>
      <c r="K80" s="110">
        <f t="shared" si="48"/>
        <v>0</v>
      </c>
      <c r="L80" s="108">
        <f t="shared" si="49"/>
        <v>0</v>
      </c>
      <c r="M80" s="114">
        <f t="shared" si="50"/>
        <v>0</v>
      </c>
      <c r="N80" s="114">
        <f t="shared" si="56"/>
        <v>0</v>
      </c>
      <c r="O80" s="108">
        <f t="shared" si="66"/>
        <v>0</v>
      </c>
      <c r="P80" s="147">
        <f t="shared" si="57"/>
        <v>0</v>
      </c>
      <c r="Q80" s="147">
        <f t="shared" si="51"/>
        <v>0</v>
      </c>
      <c r="R80" s="120">
        <f t="shared" si="58"/>
        <v>0</v>
      </c>
      <c r="S80" s="204">
        <v>0</v>
      </c>
      <c r="T80" s="10">
        <f t="shared" si="59"/>
        <v>0</v>
      </c>
      <c r="U80" s="10">
        <f>('NPV Summary'!$B$16-S80)+T80</f>
        <v>0</v>
      </c>
      <c r="V80" s="10">
        <f>LOOKUP(B80,Rates!$A$5:$B$168)</f>
        <v>11219.786510607542</v>
      </c>
      <c r="W80" s="121">
        <f t="shared" si="52"/>
        <v>0</v>
      </c>
      <c r="X80" s="122">
        <f t="shared" si="60"/>
        <v>0</v>
      </c>
      <c r="Y80" s="37">
        <f t="shared" si="53"/>
        <v>0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8"/>
        <v>2075</v>
      </c>
      <c r="AK80" s="213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1"/>
        <v>2086</v>
      </c>
      <c r="AP80" s="135">
        <f t="shared" si="43"/>
        <v>0</v>
      </c>
      <c r="AR80" s="218">
        <f t="shared" si="62"/>
        <v>2086</v>
      </c>
      <c r="AS80" s="135">
        <f t="shared" si="27"/>
        <v>0</v>
      </c>
      <c r="AT80" s="135">
        <f t="shared" si="29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3"/>
        <v>2086</v>
      </c>
      <c r="BD80" s="135">
        <f t="shared" si="64"/>
        <v>0</v>
      </c>
      <c r="BE80" s="1"/>
      <c r="BF80" s="27">
        <f t="shared" si="65"/>
        <v>2086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4"/>
        <v>70</v>
      </c>
      <c r="B81" s="169">
        <f t="shared" si="54"/>
        <v>2087</v>
      </c>
      <c r="C81" s="203">
        <v>0</v>
      </c>
      <c r="D81" s="203">
        <v>0</v>
      </c>
      <c r="E81" s="108">
        <f t="shared" si="55"/>
        <v>0</v>
      </c>
      <c r="F81" s="111">
        <f t="shared" si="44"/>
        <v>0</v>
      </c>
      <c r="G81" s="112">
        <f t="shared" si="45"/>
        <v>0</v>
      </c>
      <c r="H81" s="113">
        <f t="shared" si="46"/>
        <v>0</v>
      </c>
      <c r="I81" s="111">
        <f t="shared" si="47"/>
        <v>0</v>
      </c>
      <c r="J81" s="112">
        <f t="shared" si="48"/>
        <v>0</v>
      </c>
      <c r="K81" s="113">
        <f t="shared" si="48"/>
        <v>0</v>
      </c>
      <c r="L81" s="111">
        <f t="shared" si="49"/>
        <v>0</v>
      </c>
      <c r="M81" s="115">
        <f t="shared" si="50"/>
        <v>0</v>
      </c>
      <c r="N81" s="115">
        <f t="shared" si="56"/>
        <v>0</v>
      </c>
      <c r="O81" s="111">
        <f t="shared" si="66"/>
        <v>0</v>
      </c>
      <c r="P81" s="112">
        <f t="shared" si="57"/>
        <v>0</v>
      </c>
      <c r="Q81" s="112">
        <f t="shared" si="51"/>
        <v>0</v>
      </c>
      <c r="R81" s="116">
        <f t="shared" si="58"/>
        <v>0</v>
      </c>
      <c r="S81" s="204">
        <v>0</v>
      </c>
      <c r="T81" s="142">
        <f t="shared" si="59"/>
        <v>0</v>
      </c>
      <c r="U81" s="10">
        <f>('NPV Summary'!$B$16-S81)+T81</f>
        <v>0</v>
      </c>
      <c r="V81" s="142">
        <f>LOOKUP(B81,Rates!$A$5:$B$168)</f>
        <v>11623.698824989415</v>
      </c>
      <c r="W81" s="123">
        <f t="shared" si="52"/>
        <v>0</v>
      </c>
      <c r="X81" s="124">
        <f t="shared" si="60"/>
        <v>0</v>
      </c>
      <c r="Y81" s="64">
        <f t="shared" si="53"/>
        <v>0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8"/>
        <v>2076</v>
      </c>
      <c r="AK81" s="214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1"/>
        <v>2087</v>
      </c>
      <c r="AP81" s="136">
        <f t="shared" si="43"/>
        <v>0</v>
      </c>
      <c r="AQ81"/>
      <c r="AR81" s="219">
        <f t="shared" si="62"/>
        <v>2087</v>
      </c>
      <c r="AS81" s="136">
        <f t="shared" si="27"/>
        <v>0</v>
      </c>
      <c r="AT81" s="136">
        <f t="shared" si="29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3"/>
        <v>2087</v>
      </c>
      <c r="BD81" s="136">
        <f t="shared" si="64"/>
        <v>0</v>
      </c>
      <c r="BF81" s="72">
        <f t="shared" si="65"/>
        <v>2087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4"/>
        <v>71</v>
      </c>
      <c r="B82" s="170">
        <f t="shared" si="54"/>
        <v>2088</v>
      </c>
      <c r="C82" s="203">
        <v>0</v>
      </c>
      <c r="D82" s="203">
        <v>0</v>
      </c>
      <c r="E82" s="108">
        <f t="shared" si="55"/>
        <v>0</v>
      </c>
      <c r="F82" s="108">
        <f t="shared" si="44"/>
        <v>0</v>
      </c>
      <c r="G82" s="109">
        <f t="shared" si="45"/>
        <v>0</v>
      </c>
      <c r="H82" s="110">
        <f t="shared" si="46"/>
        <v>0</v>
      </c>
      <c r="I82" s="108">
        <f t="shared" si="47"/>
        <v>0</v>
      </c>
      <c r="J82" s="109">
        <f t="shared" si="48"/>
        <v>0</v>
      </c>
      <c r="K82" s="110">
        <f t="shared" si="48"/>
        <v>0</v>
      </c>
      <c r="L82" s="108">
        <f t="shared" si="49"/>
        <v>0</v>
      </c>
      <c r="M82" s="114">
        <f t="shared" si="50"/>
        <v>0</v>
      </c>
      <c r="N82" s="114">
        <f t="shared" si="56"/>
        <v>0</v>
      </c>
      <c r="O82" s="108">
        <f t="shared" si="66"/>
        <v>0</v>
      </c>
      <c r="P82" s="147">
        <f t="shared" si="57"/>
        <v>0</v>
      </c>
      <c r="Q82" s="147">
        <f t="shared" si="51"/>
        <v>0</v>
      </c>
      <c r="R82" s="120">
        <f t="shared" si="58"/>
        <v>0</v>
      </c>
      <c r="S82" s="204">
        <v>0</v>
      </c>
      <c r="T82" s="10">
        <f t="shared" si="59"/>
        <v>0</v>
      </c>
      <c r="U82" s="10">
        <f>('NPV Summary'!$B$16-S82)+T82</f>
        <v>0</v>
      </c>
      <c r="V82" s="10">
        <f>LOOKUP(B82,Rates!$A$5:$B$168)</f>
        <v>12042.151982689034</v>
      </c>
      <c r="W82" s="131">
        <f t="shared" si="52"/>
        <v>0</v>
      </c>
      <c r="X82" s="132">
        <f t="shared" si="60"/>
        <v>0</v>
      </c>
      <c r="Y82" s="37">
        <f t="shared" si="53"/>
        <v>0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8"/>
        <v>2077</v>
      </c>
      <c r="AK82" s="213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1"/>
        <v>2088</v>
      </c>
      <c r="AP82" s="135">
        <f t="shared" si="43"/>
        <v>0</v>
      </c>
      <c r="AR82" s="218">
        <f t="shared" si="62"/>
        <v>2088</v>
      </c>
      <c r="AS82" s="135">
        <f t="shared" si="27"/>
        <v>0</v>
      </c>
      <c r="AT82" s="135">
        <f t="shared" si="29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3"/>
        <v>2088</v>
      </c>
      <c r="BD82" s="135">
        <f t="shared" si="64"/>
        <v>0</v>
      </c>
      <c r="BE82" s="1"/>
      <c r="BF82" s="27">
        <f t="shared" si="65"/>
        <v>2088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4"/>
        <v>72</v>
      </c>
      <c r="B83" s="169">
        <f t="shared" si="54"/>
        <v>2089</v>
      </c>
      <c r="C83" s="203">
        <v>0</v>
      </c>
      <c r="D83" s="203">
        <v>0</v>
      </c>
      <c r="E83" s="108">
        <f t="shared" si="55"/>
        <v>0</v>
      </c>
      <c r="F83" s="111">
        <f t="shared" si="44"/>
        <v>0</v>
      </c>
      <c r="G83" s="112">
        <f t="shared" si="45"/>
        <v>0</v>
      </c>
      <c r="H83" s="113">
        <f t="shared" si="46"/>
        <v>0</v>
      </c>
      <c r="I83" s="111">
        <f t="shared" si="47"/>
        <v>0</v>
      </c>
      <c r="J83" s="112">
        <f t="shared" si="48"/>
        <v>0</v>
      </c>
      <c r="K83" s="113">
        <f t="shared" si="48"/>
        <v>0</v>
      </c>
      <c r="L83" s="111">
        <f t="shared" si="49"/>
        <v>0</v>
      </c>
      <c r="M83" s="115">
        <f t="shared" si="50"/>
        <v>0</v>
      </c>
      <c r="N83" s="115">
        <f t="shared" si="56"/>
        <v>0</v>
      </c>
      <c r="O83" s="111">
        <f t="shared" si="66"/>
        <v>0</v>
      </c>
      <c r="P83" s="112">
        <f t="shared" si="57"/>
        <v>0</v>
      </c>
      <c r="Q83" s="112">
        <f t="shared" si="51"/>
        <v>0</v>
      </c>
      <c r="R83" s="116">
        <f t="shared" si="58"/>
        <v>0</v>
      </c>
      <c r="S83" s="204">
        <v>0</v>
      </c>
      <c r="T83" s="142">
        <f t="shared" si="59"/>
        <v>0</v>
      </c>
      <c r="U83" s="10">
        <f>('NPV Summary'!$B$16-S83)+T83</f>
        <v>0</v>
      </c>
      <c r="V83" s="142">
        <f>LOOKUP(B83,Rates!$A$5:$B$168)</f>
        <v>12475.669454065841</v>
      </c>
      <c r="W83" s="123">
        <f t="shared" si="52"/>
        <v>0</v>
      </c>
      <c r="X83" s="124">
        <f t="shared" si="60"/>
        <v>0</v>
      </c>
      <c r="Y83" s="64">
        <f t="shared" si="53"/>
        <v>0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8"/>
        <v>2078</v>
      </c>
      <c r="AK83" s="214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1"/>
        <v>2089</v>
      </c>
      <c r="AP83" s="136">
        <f t="shared" si="43"/>
        <v>0</v>
      </c>
      <c r="AQ83"/>
      <c r="AR83" s="219">
        <f t="shared" si="62"/>
        <v>2089</v>
      </c>
      <c r="AS83" s="136">
        <f t="shared" ref="AS83:AS97" si="68">SUM(M78:M82)</f>
        <v>0</v>
      </c>
      <c r="AT83" s="136">
        <f t="shared" si="29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3"/>
        <v>2089</v>
      </c>
      <c r="BD83" s="136">
        <f t="shared" si="64"/>
        <v>0</v>
      </c>
      <c r="BF83" s="72">
        <f t="shared" si="65"/>
        <v>2089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4"/>
        <v>73</v>
      </c>
      <c r="B84" s="170">
        <f t="shared" si="54"/>
        <v>2090</v>
      </c>
      <c r="C84" s="203">
        <v>0</v>
      </c>
      <c r="D84" s="203">
        <v>0</v>
      </c>
      <c r="E84" s="108">
        <f t="shared" si="55"/>
        <v>0</v>
      </c>
      <c r="F84" s="108">
        <f t="shared" si="44"/>
        <v>0</v>
      </c>
      <c r="G84" s="109">
        <f t="shared" si="45"/>
        <v>0</v>
      </c>
      <c r="H84" s="110">
        <f t="shared" si="46"/>
        <v>0</v>
      </c>
      <c r="I84" s="108">
        <f t="shared" si="47"/>
        <v>0</v>
      </c>
      <c r="J84" s="109">
        <f t="shared" si="48"/>
        <v>0</v>
      </c>
      <c r="K84" s="110">
        <f t="shared" si="48"/>
        <v>0</v>
      </c>
      <c r="L84" s="108">
        <f t="shared" si="49"/>
        <v>0</v>
      </c>
      <c r="M84" s="114">
        <f t="shared" si="50"/>
        <v>0</v>
      </c>
      <c r="N84" s="114">
        <f t="shared" si="56"/>
        <v>0</v>
      </c>
      <c r="O84" s="108">
        <f t="shared" si="66"/>
        <v>0</v>
      </c>
      <c r="P84" s="147">
        <f t="shared" si="57"/>
        <v>0</v>
      </c>
      <c r="Q84" s="147">
        <f t="shared" si="51"/>
        <v>0</v>
      </c>
      <c r="R84" s="120">
        <f t="shared" si="58"/>
        <v>0</v>
      </c>
      <c r="S84" s="204">
        <v>0</v>
      </c>
      <c r="T84" s="10">
        <f t="shared" si="59"/>
        <v>0</v>
      </c>
      <c r="U84" s="10">
        <f>('NPV Summary'!$B$16-S84)+T84</f>
        <v>0</v>
      </c>
      <c r="V84" s="10">
        <f>LOOKUP(B84,Rates!$A$5:$B$168)</f>
        <v>12924.793554412212</v>
      </c>
      <c r="W84" s="121">
        <f t="shared" si="52"/>
        <v>0</v>
      </c>
      <c r="X84" s="122">
        <f t="shared" si="60"/>
        <v>0</v>
      </c>
      <c r="Y84" s="37">
        <f t="shared" si="53"/>
        <v>0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8"/>
        <v>2079</v>
      </c>
      <c r="AK84" s="213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1"/>
        <v>2090</v>
      </c>
      <c r="AP84" s="135">
        <f t="shared" si="43"/>
        <v>0</v>
      </c>
      <c r="AQ84"/>
      <c r="AR84" s="222">
        <f t="shared" si="62"/>
        <v>2090</v>
      </c>
      <c r="AS84" s="135">
        <f t="shared" si="68"/>
        <v>0</v>
      </c>
      <c r="AT84" s="135">
        <f t="shared" si="29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3"/>
        <v>2090</v>
      </c>
      <c r="BD84" s="135">
        <f t="shared" si="64"/>
        <v>0</v>
      </c>
      <c r="BF84" s="27">
        <f t="shared" si="65"/>
        <v>2090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4"/>
        <v>74</v>
      </c>
      <c r="B85" s="172">
        <f t="shared" si="54"/>
        <v>2091</v>
      </c>
      <c r="C85" s="203">
        <v>0</v>
      </c>
      <c r="D85" s="203">
        <v>0</v>
      </c>
      <c r="E85" s="108">
        <f t="shared" si="55"/>
        <v>0</v>
      </c>
      <c r="F85" s="111">
        <f t="shared" si="44"/>
        <v>0</v>
      </c>
      <c r="G85" s="112">
        <f t="shared" si="45"/>
        <v>0</v>
      </c>
      <c r="H85" s="113">
        <f t="shared" si="46"/>
        <v>0</v>
      </c>
      <c r="I85" s="111">
        <f t="shared" si="47"/>
        <v>0</v>
      </c>
      <c r="J85" s="112">
        <f t="shared" si="48"/>
        <v>0</v>
      </c>
      <c r="K85" s="113">
        <f t="shared" si="48"/>
        <v>0</v>
      </c>
      <c r="L85" s="111">
        <f t="shared" si="49"/>
        <v>0</v>
      </c>
      <c r="M85" s="115">
        <f t="shared" si="50"/>
        <v>0</v>
      </c>
      <c r="N85" s="115">
        <f t="shared" si="56"/>
        <v>0</v>
      </c>
      <c r="O85" s="111">
        <f t="shared" si="66"/>
        <v>0</v>
      </c>
      <c r="P85" s="112">
        <f t="shared" si="57"/>
        <v>0</v>
      </c>
      <c r="Q85" s="112">
        <f t="shared" si="51"/>
        <v>0</v>
      </c>
      <c r="R85" s="116">
        <f t="shared" si="58"/>
        <v>0</v>
      </c>
      <c r="S85" s="204">
        <v>0</v>
      </c>
      <c r="T85" s="142">
        <f t="shared" si="59"/>
        <v>0</v>
      </c>
      <c r="U85" s="10">
        <f>('NPV Summary'!$B$16-S85)+T85</f>
        <v>0</v>
      </c>
      <c r="V85" s="142">
        <f>LOOKUP(B85,Rates!$A$5:$B$168)</f>
        <v>13390.086122371053</v>
      </c>
      <c r="W85" s="129">
        <f t="shared" si="52"/>
        <v>0</v>
      </c>
      <c r="X85" s="130">
        <f t="shared" si="60"/>
        <v>0</v>
      </c>
      <c r="Y85" s="64">
        <f t="shared" si="53"/>
        <v>0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4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1"/>
        <v>2091</v>
      </c>
      <c r="AP85" s="136">
        <f t="shared" si="43"/>
        <v>0</v>
      </c>
      <c r="AQ85"/>
      <c r="AR85" s="219">
        <f t="shared" si="62"/>
        <v>2091</v>
      </c>
      <c r="AS85" s="136">
        <f t="shared" si="68"/>
        <v>0</v>
      </c>
      <c r="AT85" s="136">
        <f t="shared" si="29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3"/>
        <v>2091</v>
      </c>
      <c r="BD85" s="136">
        <f t="shared" si="64"/>
        <v>0</v>
      </c>
      <c r="BF85" s="72">
        <f t="shared" si="65"/>
        <v>2091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4"/>
        <v>75</v>
      </c>
      <c r="B86" s="170">
        <f t="shared" si="54"/>
        <v>2092</v>
      </c>
      <c r="C86" s="203">
        <v>0</v>
      </c>
      <c r="D86" s="203">
        <v>0</v>
      </c>
      <c r="E86" s="108">
        <f t="shared" si="55"/>
        <v>0</v>
      </c>
      <c r="F86" s="108">
        <f t="shared" si="44"/>
        <v>0</v>
      </c>
      <c r="G86" s="109">
        <f t="shared" si="45"/>
        <v>0</v>
      </c>
      <c r="H86" s="110">
        <f t="shared" si="46"/>
        <v>0</v>
      </c>
      <c r="I86" s="108">
        <f t="shared" si="47"/>
        <v>0</v>
      </c>
      <c r="J86" s="109">
        <f t="shared" si="48"/>
        <v>0</v>
      </c>
      <c r="K86" s="110">
        <f t="shared" si="48"/>
        <v>0</v>
      </c>
      <c r="L86" s="108">
        <f t="shared" si="49"/>
        <v>0</v>
      </c>
      <c r="M86" s="114">
        <f t="shared" si="50"/>
        <v>0</v>
      </c>
      <c r="N86" s="114">
        <f t="shared" si="56"/>
        <v>0</v>
      </c>
      <c r="O86" s="108">
        <f t="shared" si="66"/>
        <v>0</v>
      </c>
      <c r="P86" s="147">
        <f t="shared" si="57"/>
        <v>0</v>
      </c>
      <c r="Q86" s="147">
        <f t="shared" si="51"/>
        <v>0</v>
      </c>
      <c r="R86" s="120">
        <f t="shared" si="58"/>
        <v>0</v>
      </c>
      <c r="S86" s="204">
        <v>0</v>
      </c>
      <c r="T86" s="10">
        <f t="shared" si="59"/>
        <v>0</v>
      </c>
      <c r="U86" s="10">
        <f>('NPV Summary'!$B$16-S86)+T86</f>
        <v>0</v>
      </c>
      <c r="V86" s="10">
        <f>LOOKUP(B86,Rates!$A$5:$B$168)</f>
        <v>13872.129222776412</v>
      </c>
      <c r="W86" s="121">
        <f t="shared" si="52"/>
        <v>0</v>
      </c>
      <c r="X86" s="122">
        <f t="shared" si="60"/>
        <v>0</v>
      </c>
      <c r="Y86" s="37">
        <f t="shared" si="53"/>
        <v>0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3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1"/>
        <v>2092</v>
      </c>
      <c r="AP86" s="135">
        <f t="shared" si="43"/>
        <v>0</v>
      </c>
      <c r="AR86" s="218">
        <f t="shared" si="62"/>
        <v>2092</v>
      </c>
      <c r="AS86" s="135">
        <f t="shared" si="68"/>
        <v>0</v>
      </c>
      <c r="AT86" s="135">
        <f t="shared" si="29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3"/>
        <v>2092</v>
      </c>
      <c r="BD86" s="135">
        <f t="shared" si="64"/>
        <v>0</v>
      </c>
      <c r="BE86" s="1"/>
      <c r="BF86" s="27">
        <f t="shared" si="65"/>
        <v>2092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4"/>
        <v>76</v>
      </c>
      <c r="B87" s="169">
        <f t="shared" si="54"/>
        <v>2093</v>
      </c>
      <c r="C87" s="203">
        <v>0</v>
      </c>
      <c r="D87" s="203">
        <v>0</v>
      </c>
      <c r="E87" s="108">
        <f t="shared" si="55"/>
        <v>0</v>
      </c>
      <c r="F87" s="111">
        <f t="shared" si="44"/>
        <v>0</v>
      </c>
      <c r="G87" s="112">
        <f t="shared" si="45"/>
        <v>0</v>
      </c>
      <c r="H87" s="113">
        <f t="shared" si="46"/>
        <v>0</v>
      </c>
      <c r="I87" s="111">
        <f t="shared" si="47"/>
        <v>0</v>
      </c>
      <c r="J87" s="112">
        <f t="shared" si="48"/>
        <v>0</v>
      </c>
      <c r="K87" s="113">
        <f t="shared" si="48"/>
        <v>0</v>
      </c>
      <c r="L87" s="111">
        <f t="shared" si="49"/>
        <v>0</v>
      </c>
      <c r="M87" s="115">
        <f t="shared" si="50"/>
        <v>0</v>
      </c>
      <c r="N87" s="115">
        <f t="shared" si="56"/>
        <v>0</v>
      </c>
      <c r="O87" s="111">
        <f t="shared" si="66"/>
        <v>0</v>
      </c>
      <c r="P87" s="112">
        <f t="shared" si="57"/>
        <v>0</v>
      </c>
      <c r="Q87" s="112">
        <f t="shared" si="51"/>
        <v>0</v>
      </c>
      <c r="R87" s="116">
        <f t="shared" si="58"/>
        <v>0</v>
      </c>
      <c r="S87" s="204">
        <v>0</v>
      </c>
      <c r="T87" s="142">
        <f t="shared" si="59"/>
        <v>0</v>
      </c>
      <c r="U87" s="10">
        <f>('NPV Summary'!$B$16-S87)+T87</f>
        <v>0</v>
      </c>
      <c r="V87" s="142">
        <f>LOOKUP(B87,Rates!$A$5:$B$168)</f>
        <v>14371.525874796363</v>
      </c>
      <c r="W87" s="123">
        <f t="shared" si="52"/>
        <v>0</v>
      </c>
      <c r="X87" s="124">
        <f t="shared" si="60"/>
        <v>0</v>
      </c>
      <c r="Y87" s="64">
        <f t="shared" si="53"/>
        <v>0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4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1"/>
        <v>2093</v>
      </c>
      <c r="AP87" s="136">
        <f t="shared" si="43"/>
        <v>0</v>
      </c>
      <c r="AQ87"/>
      <c r="AR87" s="219">
        <f t="shared" si="62"/>
        <v>2093</v>
      </c>
      <c r="AS87" s="136">
        <f t="shared" si="68"/>
        <v>0</v>
      </c>
      <c r="AT87" s="136">
        <f t="shared" si="29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3"/>
        <v>2093</v>
      </c>
      <c r="BD87" s="136">
        <f t="shared" si="64"/>
        <v>0</v>
      </c>
      <c r="BF87" s="72">
        <f t="shared" si="65"/>
        <v>2093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4"/>
        <v>77</v>
      </c>
      <c r="B88" s="170">
        <f t="shared" si="54"/>
        <v>2094</v>
      </c>
      <c r="C88" s="203">
        <v>0</v>
      </c>
      <c r="D88" s="203">
        <v>0</v>
      </c>
      <c r="E88" s="108">
        <f t="shared" si="55"/>
        <v>0</v>
      </c>
      <c r="F88" s="108">
        <f t="shared" si="44"/>
        <v>0</v>
      </c>
      <c r="G88" s="109">
        <f t="shared" si="45"/>
        <v>0</v>
      </c>
      <c r="H88" s="110">
        <f t="shared" si="46"/>
        <v>0</v>
      </c>
      <c r="I88" s="108">
        <f t="shared" si="47"/>
        <v>0</v>
      </c>
      <c r="J88" s="109">
        <f t="shared" si="48"/>
        <v>0</v>
      </c>
      <c r="K88" s="110">
        <f t="shared" si="48"/>
        <v>0</v>
      </c>
      <c r="L88" s="108">
        <f t="shared" si="49"/>
        <v>0</v>
      </c>
      <c r="M88" s="114">
        <f t="shared" si="50"/>
        <v>0</v>
      </c>
      <c r="N88" s="114">
        <f t="shared" si="56"/>
        <v>0</v>
      </c>
      <c r="O88" s="108">
        <f t="shared" si="66"/>
        <v>0</v>
      </c>
      <c r="P88" s="109">
        <f t="shared" si="57"/>
        <v>0</v>
      </c>
      <c r="Q88" s="109">
        <f t="shared" si="51"/>
        <v>0</v>
      </c>
      <c r="R88" s="117">
        <f t="shared" si="58"/>
        <v>0</v>
      </c>
      <c r="S88" s="204">
        <v>0</v>
      </c>
      <c r="T88" s="10">
        <f t="shared" si="59"/>
        <v>0</v>
      </c>
      <c r="U88" s="10">
        <f>('NPV Summary'!$B$16-S88)+T88</f>
        <v>0</v>
      </c>
      <c r="V88" s="10">
        <f>LOOKUP(B88,Rates!$A$5:$B$168)</f>
        <v>14888.900806289033</v>
      </c>
      <c r="W88" s="125">
        <f t="shared" si="52"/>
        <v>0</v>
      </c>
      <c r="X88" s="126">
        <f t="shared" si="60"/>
        <v>0</v>
      </c>
      <c r="Y88" s="84">
        <f t="shared" si="53"/>
        <v>0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5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1"/>
        <v>2094</v>
      </c>
      <c r="AP88" s="135">
        <f t="shared" si="43"/>
        <v>0</v>
      </c>
      <c r="AQ88"/>
      <c r="AR88" s="222">
        <f t="shared" si="62"/>
        <v>2094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3"/>
        <v>2094</v>
      </c>
      <c r="BD88" s="135">
        <f t="shared" si="64"/>
        <v>0</v>
      </c>
      <c r="BF88" s="27">
        <f t="shared" si="65"/>
        <v>2094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4"/>
        <v>78</v>
      </c>
      <c r="B89" s="169">
        <f t="shared" si="54"/>
        <v>2095</v>
      </c>
      <c r="C89" s="203">
        <v>0</v>
      </c>
      <c r="D89" s="203">
        <v>0</v>
      </c>
      <c r="E89" s="108">
        <f t="shared" si="55"/>
        <v>0</v>
      </c>
      <c r="F89" s="111">
        <f t="shared" si="44"/>
        <v>0</v>
      </c>
      <c r="G89" s="112">
        <f t="shared" si="45"/>
        <v>0</v>
      </c>
      <c r="H89" s="113">
        <f t="shared" si="46"/>
        <v>0</v>
      </c>
      <c r="I89" s="111">
        <f t="shared" si="47"/>
        <v>0</v>
      </c>
      <c r="J89" s="112">
        <f t="shared" si="48"/>
        <v>0</v>
      </c>
      <c r="K89" s="113">
        <f t="shared" si="48"/>
        <v>0</v>
      </c>
      <c r="L89" s="111">
        <f t="shared" si="49"/>
        <v>0</v>
      </c>
      <c r="M89" s="115">
        <f t="shared" si="50"/>
        <v>0</v>
      </c>
      <c r="N89" s="115">
        <f t="shared" si="56"/>
        <v>0</v>
      </c>
      <c r="O89" s="111">
        <f t="shared" si="66"/>
        <v>0</v>
      </c>
      <c r="P89" s="112">
        <f t="shared" si="57"/>
        <v>0</v>
      </c>
      <c r="Q89" s="112">
        <f t="shared" si="51"/>
        <v>0</v>
      </c>
      <c r="R89" s="116">
        <f t="shared" si="58"/>
        <v>0</v>
      </c>
      <c r="S89" s="204">
        <v>0</v>
      </c>
      <c r="T89" s="142">
        <f t="shared" si="59"/>
        <v>0</v>
      </c>
      <c r="U89" s="10">
        <f>('NPV Summary'!$B$16-S89)+T89</f>
        <v>0</v>
      </c>
      <c r="V89" s="142">
        <f>LOOKUP(B89,Rates!$A$5:$B$168)</f>
        <v>15424.901235315439</v>
      </c>
      <c r="W89" s="123">
        <f t="shared" si="52"/>
        <v>0</v>
      </c>
      <c r="X89" s="124">
        <f t="shared" si="60"/>
        <v>0</v>
      </c>
      <c r="Y89" s="64">
        <f t="shared" si="53"/>
        <v>0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4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1"/>
        <v>2095</v>
      </c>
      <c r="AP89" s="136">
        <f t="shared" si="43"/>
        <v>0</v>
      </c>
      <c r="AQ89"/>
      <c r="AR89" s="219">
        <f t="shared" si="62"/>
        <v>2095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3"/>
        <v>2095</v>
      </c>
      <c r="BD89" s="136">
        <f t="shared" si="64"/>
        <v>0</v>
      </c>
      <c r="BF89" s="72">
        <f t="shared" si="65"/>
        <v>2095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4"/>
        <v>79</v>
      </c>
      <c r="B90" s="170">
        <f t="shared" si="54"/>
        <v>2096</v>
      </c>
      <c r="C90" s="203">
        <v>0</v>
      </c>
      <c r="D90" s="203">
        <v>0</v>
      </c>
      <c r="E90" s="108">
        <f t="shared" si="55"/>
        <v>0</v>
      </c>
      <c r="F90" s="108">
        <f t="shared" si="44"/>
        <v>0</v>
      </c>
      <c r="G90" s="109">
        <f t="shared" si="45"/>
        <v>0</v>
      </c>
      <c r="H90" s="110">
        <f t="shared" si="46"/>
        <v>0</v>
      </c>
      <c r="I90" s="108">
        <f t="shared" si="47"/>
        <v>0</v>
      </c>
      <c r="J90" s="109">
        <f t="shared" si="48"/>
        <v>0</v>
      </c>
      <c r="K90" s="110">
        <f t="shared" si="48"/>
        <v>0</v>
      </c>
      <c r="L90" s="108">
        <f t="shared" si="49"/>
        <v>0</v>
      </c>
      <c r="M90" s="114">
        <f t="shared" si="50"/>
        <v>0</v>
      </c>
      <c r="N90" s="114">
        <f t="shared" si="56"/>
        <v>0</v>
      </c>
      <c r="O90" s="108">
        <f t="shared" si="66"/>
        <v>0</v>
      </c>
      <c r="P90" s="147">
        <f t="shared" si="57"/>
        <v>0</v>
      </c>
      <c r="Q90" s="147">
        <f t="shared" si="51"/>
        <v>0</v>
      </c>
      <c r="R90" s="120">
        <f t="shared" si="58"/>
        <v>0</v>
      </c>
      <c r="S90" s="204">
        <v>0</v>
      </c>
      <c r="T90" s="10">
        <f t="shared" si="59"/>
        <v>0</v>
      </c>
      <c r="U90" s="10">
        <f>('NPV Summary'!$B$16-S90)+T90</f>
        <v>0</v>
      </c>
      <c r="V90" s="10">
        <f>LOOKUP(B90,Rates!$A$5:$B$168)</f>
        <v>15980.197679786796</v>
      </c>
      <c r="W90" s="121">
        <f t="shared" si="52"/>
        <v>0</v>
      </c>
      <c r="X90" s="122">
        <f t="shared" si="60"/>
        <v>0</v>
      </c>
      <c r="Y90" s="37">
        <f t="shared" si="53"/>
        <v>0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3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1"/>
        <v>2096</v>
      </c>
      <c r="AP90" s="135">
        <f t="shared" si="43"/>
        <v>0</v>
      </c>
      <c r="AR90" s="218">
        <f t="shared" si="62"/>
        <v>2096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3"/>
        <v>2096</v>
      </c>
      <c r="BD90" s="135">
        <f t="shared" si="64"/>
        <v>0</v>
      </c>
      <c r="BE90" s="1"/>
      <c r="BF90" s="27">
        <f t="shared" si="65"/>
        <v>2096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4"/>
        <v>80</v>
      </c>
      <c r="B91" s="172">
        <f t="shared" si="54"/>
        <v>2097</v>
      </c>
      <c r="C91" s="203">
        <v>0</v>
      </c>
      <c r="D91" s="203">
        <v>0</v>
      </c>
      <c r="E91" s="108">
        <f t="shared" si="55"/>
        <v>0</v>
      </c>
      <c r="F91" s="111">
        <f t="shared" si="44"/>
        <v>0</v>
      </c>
      <c r="G91" s="112">
        <f t="shared" si="45"/>
        <v>0</v>
      </c>
      <c r="H91" s="113">
        <f t="shared" si="46"/>
        <v>0</v>
      </c>
      <c r="I91" s="111">
        <f t="shared" si="47"/>
        <v>0</v>
      </c>
      <c r="J91" s="112">
        <f t="shared" si="48"/>
        <v>0</v>
      </c>
      <c r="K91" s="113">
        <f t="shared" si="48"/>
        <v>0</v>
      </c>
      <c r="L91" s="111">
        <f t="shared" si="49"/>
        <v>0</v>
      </c>
      <c r="M91" s="115">
        <f t="shared" si="50"/>
        <v>0</v>
      </c>
      <c r="N91" s="115">
        <f t="shared" si="56"/>
        <v>0</v>
      </c>
      <c r="O91" s="111">
        <f t="shared" si="66"/>
        <v>0</v>
      </c>
      <c r="P91" s="112">
        <f t="shared" si="57"/>
        <v>0</v>
      </c>
      <c r="Q91" s="112">
        <f t="shared" si="51"/>
        <v>0</v>
      </c>
      <c r="R91" s="116">
        <f t="shared" si="58"/>
        <v>0</v>
      </c>
      <c r="S91" s="204">
        <v>0</v>
      </c>
      <c r="T91" s="142">
        <f t="shared" si="59"/>
        <v>0</v>
      </c>
      <c r="U91" s="10">
        <f>('NPV Summary'!$B$16-S91)+T91</f>
        <v>0</v>
      </c>
      <c r="V91" s="142">
        <f>LOOKUP(B91,Rates!$A$5:$B$168)</f>
        <v>16555.484796259119</v>
      </c>
      <c r="W91" s="123">
        <f t="shared" si="52"/>
        <v>0</v>
      </c>
      <c r="X91" s="124">
        <f t="shared" si="60"/>
        <v>0</v>
      </c>
      <c r="Y91" s="64">
        <f t="shared" si="53"/>
        <v>0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4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1"/>
        <v>2097</v>
      </c>
      <c r="AP91" s="136">
        <f t="shared" si="43"/>
        <v>0</v>
      </c>
      <c r="AQ91"/>
      <c r="AR91" s="219">
        <f t="shared" si="62"/>
        <v>2097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3"/>
        <v>2097</v>
      </c>
      <c r="BD91" s="136">
        <f t="shared" si="64"/>
        <v>0</v>
      </c>
      <c r="BF91" s="72">
        <f t="shared" si="65"/>
        <v>2097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4"/>
        <v>81</v>
      </c>
      <c r="B92" s="170">
        <f t="shared" si="54"/>
        <v>2098</v>
      </c>
      <c r="C92" s="203">
        <v>0</v>
      </c>
      <c r="D92" s="203">
        <v>0</v>
      </c>
      <c r="E92" s="108">
        <f t="shared" si="55"/>
        <v>0</v>
      </c>
      <c r="F92" s="108">
        <f t="shared" si="44"/>
        <v>0</v>
      </c>
      <c r="G92" s="109">
        <f t="shared" si="45"/>
        <v>0</v>
      </c>
      <c r="H92" s="110">
        <f t="shared" si="46"/>
        <v>0</v>
      </c>
      <c r="I92" s="108">
        <f t="shared" si="47"/>
        <v>0</v>
      </c>
      <c r="J92" s="109">
        <f t="shared" si="48"/>
        <v>0</v>
      </c>
      <c r="K92" s="110">
        <f t="shared" si="48"/>
        <v>0</v>
      </c>
      <c r="L92" s="108">
        <f t="shared" si="49"/>
        <v>0</v>
      </c>
      <c r="M92" s="114">
        <f t="shared" si="50"/>
        <v>0</v>
      </c>
      <c r="N92" s="114">
        <f t="shared" si="56"/>
        <v>0</v>
      </c>
      <c r="O92" s="108">
        <f t="shared" si="66"/>
        <v>0</v>
      </c>
      <c r="P92" s="147">
        <f t="shared" si="57"/>
        <v>0</v>
      </c>
      <c r="Q92" s="147">
        <f t="shared" si="51"/>
        <v>0</v>
      </c>
      <c r="R92" s="120">
        <f t="shared" si="58"/>
        <v>0</v>
      </c>
      <c r="S92" s="204">
        <v>0</v>
      </c>
      <c r="T92" s="10">
        <f t="shared" si="59"/>
        <v>0</v>
      </c>
      <c r="U92" s="10">
        <f>('NPV Summary'!$B$16-S92)+T92</f>
        <v>0</v>
      </c>
      <c r="V92" s="10">
        <f>LOOKUP(B92,Rates!$A$5:$B$168)</f>
        <v>17151.482248924447</v>
      </c>
      <c r="W92" s="121">
        <f t="shared" si="52"/>
        <v>0</v>
      </c>
      <c r="X92" s="122">
        <f t="shared" si="60"/>
        <v>0</v>
      </c>
      <c r="Y92" s="37">
        <f t="shared" si="53"/>
        <v>0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3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1"/>
        <v>2098</v>
      </c>
      <c r="AP92" s="135">
        <f t="shared" si="43"/>
        <v>0</v>
      </c>
      <c r="AR92" s="218">
        <f t="shared" si="62"/>
        <v>2098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3"/>
        <v>2098</v>
      </c>
      <c r="BD92" s="135">
        <f t="shared" si="64"/>
        <v>0</v>
      </c>
      <c r="BE92" s="1"/>
      <c r="BF92" s="27">
        <f t="shared" si="65"/>
        <v>2098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ref="A93:B97" si="71">A92+1</f>
        <v>82</v>
      </c>
      <c r="B93" s="169">
        <f t="shared" si="71"/>
        <v>2099</v>
      </c>
      <c r="C93" s="203">
        <v>0</v>
      </c>
      <c r="D93" s="203">
        <v>0</v>
      </c>
      <c r="E93" s="108">
        <f t="shared" si="55"/>
        <v>0</v>
      </c>
      <c r="F93" s="111">
        <f t="shared" si="44"/>
        <v>0</v>
      </c>
      <c r="G93" s="112">
        <f t="shared" si="45"/>
        <v>0</v>
      </c>
      <c r="H93" s="113">
        <f t="shared" si="46"/>
        <v>0</v>
      </c>
      <c r="I93" s="111">
        <f t="shared" si="47"/>
        <v>0</v>
      </c>
      <c r="J93" s="112">
        <f t="shared" si="48"/>
        <v>0</v>
      </c>
      <c r="K93" s="113">
        <f t="shared" si="48"/>
        <v>0</v>
      </c>
      <c r="L93" s="111">
        <f t="shared" si="49"/>
        <v>0</v>
      </c>
      <c r="M93" s="115">
        <f t="shared" si="50"/>
        <v>0</v>
      </c>
      <c r="N93" s="115">
        <f t="shared" si="56"/>
        <v>0</v>
      </c>
      <c r="O93" s="111">
        <f t="shared" si="66"/>
        <v>0</v>
      </c>
      <c r="P93" s="112">
        <f t="shared" si="57"/>
        <v>0</v>
      </c>
      <c r="Q93" s="112">
        <f t="shared" si="51"/>
        <v>0</v>
      </c>
      <c r="R93" s="116">
        <f t="shared" si="58"/>
        <v>0</v>
      </c>
      <c r="S93" s="204">
        <v>0</v>
      </c>
      <c r="T93" s="142">
        <f t="shared" si="59"/>
        <v>0</v>
      </c>
      <c r="U93" s="10">
        <f>('NPV Summary'!$B$16-S93)+T93</f>
        <v>0</v>
      </c>
      <c r="V93" s="142">
        <f>LOOKUP(B93,Rates!$A$5:$B$168)</f>
        <v>17768.935609885728</v>
      </c>
      <c r="W93" s="123">
        <f t="shared" si="52"/>
        <v>0</v>
      </c>
      <c r="X93" s="124">
        <f t="shared" si="60"/>
        <v>0</v>
      </c>
      <c r="Y93" s="64">
        <f t="shared" si="53"/>
        <v>0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4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1"/>
        <v>2099</v>
      </c>
      <c r="AP93" s="136">
        <f t="shared" si="43"/>
        <v>0</v>
      </c>
      <c r="AQ93"/>
      <c r="AR93" s="219">
        <f t="shared" si="62"/>
        <v>2099</v>
      </c>
      <c r="AS93" s="136">
        <f t="shared" si="68"/>
        <v>0</v>
      </c>
      <c r="AT93" s="136">
        <f t="shared" si="70"/>
        <v>0</v>
      </c>
      <c r="AU93" s="136">
        <f t="shared" ref="AU93:AU97" si="72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3"/>
        <v>2099</v>
      </c>
      <c r="BD93" s="136">
        <f t="shared" si="64"/>
        <v>0</v>
      </c>
      <c r="BF93" s="72">
        <f t="shared" si="65"/>
        <v>2099</v>
      </c>
      <c r="BG93" s="136">
        <f t="shared" ref="BG93:BG97" si="73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1"/>
        <v>83</v>
      </c>
      <c r="B94" s="170">
        <f t="shared" si="71"/>
        <v>2100</v>
      </c>
      <c r="C94" s="203">
        <v>0</v>
      </c>
      <c r="D94" s="203">
        <v>0</v>
      </c>
      <c r="E94" s="108">
        <f t="shared" si="55"/>
        <v>0</v>
      </c>
      <c r="F94" s="108">
        <f t="shared" si="44"/>
        <v>0</v>
      </c>
      <c r="G94" s="109">
        <f t="shared" si="45"/>
        <v>0</v>
      </c>
      <c r="H94" s="110">
        <f t="shared" si="46"/>
        <v>0</v>
      </c>
      <c r="I94" s="108">
        <f t="shared" si="47"/>
        <v>0</v>
      </c>
      <c r="J94" s="109">
        <f t="shared" si="48"/>
        <v>0</v>
      </c>
      <c r="K94" s="110">
        <f t="shared" si="48"/>
        <v>0</v>
      </c>
      <c r="L94" s="108">
        <f t="shared" si="49"/>
        <v>0</v>
      </c>
      <c r="M94" s="114">
        <f t="shared" si="50"/>
        <v>0</v>
      </c>
      <c r="N94" s="114">
        <f t="shared" si="56"/>
        <v>0</v>
      </c>
      <c r="O94" s="108">
        <f t="shared" si="66"/>
        <v>0</v>
      </c>
      <c r="P94" s="147">
        <f t="shared" si="57"/>
        <v>0</v>
      </c>
      <c r="Q94" s="147">
        <f t="shared" si="51"/>
        <v>0</v>
      </c>
      <c r="R94" s="120">
        <f t="shared" si="58"/>
        <v>0</v>
      </c>
      <c r="S94" s="204">
        <v>0</v>
      </c>
      <c r="T94" s="10">
        <f t="shared" si="59"/>
        <v>0</v>
      </c>
      <c r="U94" s="10">
        <f>('NPV Summary'!$B$16-S94)+T94</f>
        <v>0</v>
      </c>
      <c r="V94" s="10">
        <f>LOOKUP(B94,Rates!$A$5:$B$168)</f>
        <v>18408.617291841616</v>
      </c>
      <c r="W94" s="121">
        <f t="shared" si="52"/>
        <v>0</v>
      </c>
      <c r="X94" s="122">
        <f t="shared" si="60"/>
        <v>0</v>
      </c>
      <c r="Y94" s="37">
        <f t="shared" si="53"/>
        <v>0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3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1"/>
        <v>2100</v>
      </c>
      <c r="AP94" s="135">
        <f t="shared" si="43"/>
        <v>0</v>
      </c>
      <c r="AR94" s="218">
        <f t="shared" si="62"/>
        <v>2100</v>
      </c>
      <c r="AS94" s="135">
        <f t="shared" si="68"/>
        <v>0</v>
      </c>
      <c r="AT94" s="135">
        <f t="shared" si="70"/>
        <v>0</v>
      </c>
      <c r="AU94" s="135">
        <f t="shared" si="72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3"/>
        <v>2100</v>
      </c>
      <c r="BD94" s="135">
        <f t="shared" si="64"/>
        <v>0</v>
      </c>
      <c r="BE94" s="1"/>
      <c r="BF94" s="27">
        <f t="shared" si="65"/>
        <v>2100</v>
      </c>
      <c r="BG94" s="135">
        <f t="shared" si="73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71"/>
        <v>84</v>
      </c>
      <c r="B95" s="169">
        <f t="shared" si="71"/>
        <v>2101</v>
      </c>
      <c r="C95" s="203">
        <v>0</v>
      </c>
      <c r="D95" s="203">
        <v>0</v>
      </c>
      <c r="E95" s="108">
        <f t="shared" si="55"/>
        <v>0</v>
      </c>
      <c r="F95" s="111">
        <f t="shared" si="44"/>
        <v>0</v>
      </c>
      <c r="G95" s="112">
        <f t="shared" si="45"/>
        <v>0</v>
      </c>
      <c r="H95" s="113">
        <f t="shared" si="46"/>
        <v>0</v>
      </c>
      <c r="I95" s="111">
        <f t="shared" si="47"/>
        <v>0</v>
      </c>
      <c r="J95" s="112">
        <f t="shared" si="48"/>
        <v>0</v>
      </c>
      <c r="K95" s="113">
        <f t="shared" si="48"/>
        <v>0</v>
      </c>
      <c r="L95" s="111">
        <f t="shared" si="49"/>
        <v>0</v>
      </c>
      <c r="M95" s="115">
        <f t="shared" si="50"/>
        <v>0</v>
      </c>
      <c r="N95" s="115">
        <f t="shared" si="56"/>
        <v>0</v>
      </c>
      <c r="O95" s="111">
        <f t="shared" si="66"/>
        <v>0</v>
      </c>
      <c r="P95" s="112">
        <f t="shared" si="57"/>
        <v>0</v>
      </c>
      <c r="Q95" s="112">
        <f t="shared" si="51"/>
        <v>0</v>
      </c>
      <c r="R95" s="116">
        <f t="shared" si="58"/>
        <v>0</v>
      </c>
      <c r="S95" s="204">
        <v>0</v>
      </c>
      <c r="T95" s="142">
        <f t="shared" si="59"/>
        <v>0</v>
      </c>
      <c r="U95" s="10">
        <f>('NPV Summary'!$B$16-S95)+T95</f>
        <v>0</v>
      </c>
      <c r="V95" s="142">
        <f>LOOKUP(B95,Rates!$A$5:$B$168)</f>
        <v>19071.327514347915</v>
      </c>
      <c r="W95" s="123">
        <f t="shared" si="52"/>
        <v>0</v>
      </c>
      <c r="X95" s="124">
        <f t="shared" si="60"/>
        <v>0</v>
      </c>
      <c r="Y95" s="64">
        <f t="shared" si="53"/>
        <v>0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4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1"/>
        <v>2101</v>
      </c>
      <c r="AP95" s="136">
        <f t="shared" si="43"/>
        <v>0</v>
      </c>
      <c r="AQ95"/>
      <c r="AR95" s="219">
        <f t="shared" si="62"/>
        <v>2101</v>
      </c>
      <c r="AS95" s="136">
        <f t="shared" si="68"/>
        <v>0</v>
      </c>
      <c r="AT95" s="136">
        <f t="shared" si="70"/>
        <v>0</v>
      </c>
      <c r="AU95" s="136">
        <f t="shared" si="72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3"/>
        <v>2101</v>
      </c>
      <c r="BD95" s="136">
        <f t="shared" si="64"/>
        <v>0</v>
      </c>
      <c r="BF95" s="72">
        <f t="shared" si="65"/>
        <v>2101</v>
      </c>
      <c r="BG95" s="136">
        <f t="shared" si="73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1"/>
        <v>85</v>
      </c>
      <c r="B96" s="170">
        <f t="shared" si="71"/>
        <v>2102</v>
      </c>
      <c r="C96" s="203">
        <v>0</v>
      </c>
      <c r="D96" s="203">
        <v>0</v>
      </c>
      <c r="E96" s="108">
        <f t="shared" si="55"/>
        <v>0</v>
      </c>
      <c r="F96" s="108">
        <f t="shared" si="44"/>
        <v>0</v>
      </c>
      <c r="G96" s="109">
        <f t="shared" si="45"/>
        <v>0</v>
      </c>
      <c r="H96" s="110">
        <f t="shared" si="46"/>
        <v>0</v>
      </c>
      <c r="I96" s="108">
        <f t="shared" si="47"/>
        <v>0</v>
      </c>
      <c r="J96" s="109">
        <f t="shared" si="48"/>
        <v>0</v>
      </c>
      <c r="K96" s="110">
        <f t="shared" si="48"/>
        <v>0</v>
      </c>
      <c r="L96" s="108">
        <f t="shared" si="49"/>
        <v>0</v>
      </c>
      <c r="M96" s="114">
        <f t="shared" si="50"/>
        <v>0</v>
      </c>
      <c r="N96" s="114">
        <f t="shared" si="56"/>
        <v>0</v>
      </c>
      <c r="O96" s="108">
        <f t="shared" si="66"/>
        <v>0</v>
      </c>
      <c r="P96" s="147">
        <f t="shared" si="57"/>
        <v>0</v>
      </c>
      <c r="Q96" s="147">
        <f t="shared" si="51"/>
        <v>0</v>
      </c>
      <c r="R96" s="120">
        <f t="shared" si="58"/>
        <v>0</v>
      </c>
      <c r="S96" s="204">
        <v>0</v>
      </c>
      <c r="T96" s="10">
        <f t="shared" si="59"/>
        <v>0</v>
      </c>
      <c r="U96" s="10">
        <f>('NPV Summary'!$B$16-S96)+T96</f>
        <v>0</v>
      </c>
      <c r="V96" s="10">
        <f>LOOKUP(B96,Rates!$A$5:$B$168)</f>
        <v>19757.89530486444</v>
      </c>
      <c r="W96" s="121">
        <f t="shared" si="52"/>
        <v>0</v>
      </c>
      <c r="X96" s="122">
        <f t="shared" si="60"/>
        <v>0</v>
      </c>
      <c r="Y96" s="37">
        <f t="shared" si="53"/>
        <v>0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3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1"/>
        <v>2102</v>
      </c>
      <c r="AP96" s="135">
        <f t="shared" si="43"/>
        <v>0</v>
      </c>
      <c r="AR96" s="218">
        <f t="shared" si="62"/>
        <v>2102</v>
      </c>
      <c r="AS96" s="135">
        <f t="shared" si="68"/>
        <v>0</v>
      </c>
      <c r="AT96" s="135">
        <f t="shared" si="70"/>
        <v>0</v>
      </c>
      <c r="AU96" s="135">
        <f t="shared" si="72"/>
        <v>0</v>
      </c>
      <c r="AV96" s="135">
        <f t="shared" ref="AV96" si="74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3"/>
        <v>2102</v>
      </c>
      <c r="BD96" s="135">
        <f t="shared" si="64"/>
        <v>0</v>
      </c>
      <c r="BE96" s="1"/>
      <c r="BF96" s="27">
        <f t="shared" si="65"/>
        <v>2102</v>
      </c>
      <c r="BG96" s="135">
        <f t="shared" si="73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71"/>
        <v>86</v>
      </c>
      <c r="B97" s="172">
        <f t="shared" si="71"/>
        <v>2103</v>
      </c>
      <c r="C97" s="203">
        <v>0</v>
      </c>
      <c r="D97" s="203">
        <v>0</v>
      </c>
      <c r="E97" s="108">
        <f t="shared" si="55"/>
        <v>0</v>
      </c>
      <c r="F97" s="111">
        <f t="shared" si="44"/>
        <v>0</v>
      </c>
      <c r="G97" s="112">
        <f t="shared" si="45"/>
        <v>0</v>
      </c>
      <c r="H97" s="113">
        <f t="shared" si="46"/>
        <v>0</v>
      </c>
      <c r="I97" s="111">
        <f t="shared" si="47"/>
        <v>0</v>
      </c>
      <c r="J97" s="112">
        <f t="shared" si="48"/>
        <v>0</v>
      </c>
      <c r="K97" s="113">
        <f t="shared" si="48"/>
        <v>0</v>
      </c>
      <c r="L97" s="111">
        <f t="shared" si="49"/>
        <v>0</v>
      </c>
      <c r="M97" s="115">
        <f t="shared" si="50"/>
        <v>0</v>
      </c>
      <c r="N97" s="115">
        <f t="shared" si="56"/>
        <v>0</v>
      </c>
      <c r="O97" s="111">
        <f t="shared" si="66"/>
        <v>0</v>
      </c>
      <c r="P97" s="112">
        <f t="shared" si="57"/>
        <v>0</v>
      </c>
      <c r="Q97" s="112">
        <f t="shared" si="51"/>
        <v>0</v>
      </c>
      <c r="R97" s="116">
        <f t="shared" si="58"/>
        <v>0</v>
      </c>
      <c r="S97" s="204">
        <v>0</v>
      </c>
      <c r="T97" s="142">
        <f t="shared" si="59"/>
        <v>0</v>
      </c>
      <c r="U97" s="10">
        <f>('NPV Summary'!$B$16-S97)+T97</f>
        <v>0</v>
      </c>
      <c r="V97" s="142">
        <f>LOOKUP(B97,Rates!$A$5:$B$168)</f>
        <v>20469.179535839561</v>
      </c>
      <c r="W97" s="123">
        <f t="shared" si="52"/>
        <v>0</v>
      </c>
      <c r="X97" s="124">
        <f t="shared" si="60"/>
        <v>0</v>
      </c>
      <c r="Y97" s="64">
        <f t="shared" si="53"/>
        <v>0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4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1"/>
        <v>2103</v>
      </c>
      <c r="AP97" s="136">
        <f t="shared" si="43"/>
        <v>0</v>
      </c>
      <c r="AQ97"/>
      <c r="AR97" s="219">
        <f t="shared" si="62"/>
        <v>2103</v>
      </c>
      <c r="AS97" s="136">
        <f t="shared" si="68"/>
        <v>0</v>
      </c>
      <c r="AT97" s="136">
        <f t="shared" si="70"/>
        <v>0</v>
      </c>
      <c r="AU97" s="136">
        <f t="shared" si="72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3"/>
        <v>2103</v>
      </c>
      <c r="BD97" s="136">
        <f t="shared" si="64"/>
        <v>0</v>
      </c>
      <c r="BF97" s="72">
        <f t="shared" si="65"/>
        <v>2103</v>
      </c>
      <c r="BG97" s="136">
        <f t="shared" si="73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0</v>
      </c>
      <c r="R98" s="14"/>
      <c r="S98" s="14"/>
      <c r="T98" s="14"/>
      <c r="U98" s="14"/>
      <c r="V98" s="103" t="s">
        <v>12</v>
      </c>
      <c r="W98" s="104">
        <f>NPV($E$5,W12:W97)*(1+$E$5)^($D$5-($C$5-1))</f>
        <v>0</v>
      </c>
      <c r="X98" s="105" t="s">
        <v>2</v>
      </c>
      <c r="Y98" s="106">
        <f>IFERROR(IRR(Y12:Y97), 0)</f>
        <v>0</v>
      </c>
      <c r="Z98" s="144">
        <f>SUM(Z12:Z97)</f>
        <v>0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3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299" t="s">
        <v>43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4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3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4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3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4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3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6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U12" sqref="U12:U97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39" customHeight="1" thickBot="1" x14ac:dyDescent="0.3">
      <c r="A1" s="237" t="s">
        <v>211</v>
      </c>
    </row>
    <row r="2" spans="1:75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/>
      <c r="V2"/>
      <c r="W2"/>
      <c r="X2"/>
    </row>
    <row r="3" spans="1:75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7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4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5">
        <f>'NPV Summary'!B5</f>
        <v>2018</v>
      </c>
      <c r="C5" s="205">
        <f>'NPV Summary'!C5</f>
        <v>2018</v>
      </c>
      <c r="D5" s="205">
        <f>'NPV Summary'!D5</f>
        <v>2018</v>
      </c>
      <c r="E5" s="205">
        <f>'NPV Summary'!E5</f>
        <v>0.04</v>
      </c>
      <c r="F5" s="205">
        <f>'NPV Summary'!F5</f>
        <v>2.1999999999999999E-2</v>
      </c>
      <c r="G5" s="205">
        <f>'NPV Summary'!G5</f>
        <v>0.03</v>
      </c>
      <c r="H5" s="205">
        <f>'NPV Summary'!H5</f>
        <v>0.04</v>
      </c>
      <c r="I5" s="205">
        <f>'NPV Summary'!I5</f>
        <v>0.65</v>
      </c>
      <c r="J5" s="205">
        <f>'NPV Summary'!J5</f>
        <v>30</v>
      </c>
      <c r="K5" s="205">
        <f>'NPV Summary'!K5</f>
        <v>0.05</v>
      </c>
      <c r="L5" s="205" t="str">
        <f>'NPV Summary'!L5</f>
        <v>Yes</v>
      </c>
      <c r="M5" s="205">
        <f>'NPV Summary'!M5</f>
        <v>475</v>
      </c>
      <c r="N5" s="205">
        <f>'NPV Summary'!N5</f>
        <v>15</v>
      </c>
      <c r="O5" s="205" t="str">
        <f>'NPV Summary'!O5</f>
        <v>Treated</v>
      </c>
      <c r="P5" s="205">
        <f>'NPV Summary'!P5</f>
        <v>3.5999999999999997E-2</v>
      </c>
      <c r="Q5" s="205" t="str">
        <f>'NPV Summary'!Q5</f>
        <v>No</v>
      </c>
      <c r="R5" s="205">
        <f>'NPV Summary'!R5</f>
        <v>73</v>
      </c>
      <c r="S5" s="205">
        <f>'NPV Summary'!S5</f>
        <v>9000</v>
      </c>
      <c r="T5" s="205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6" t="s">
        <v>161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7"/>
      <c r="C7" s="187"/>
      <c r="D7" s="188"/>
      <c r="E7" s="188"/>
      <c r="F7" s="188"/>
      <c r="G7" s="188"/>
      <c r="H7" s="188"/>
      <c r="I7" s="187"/>
      <c r="J7" s="187"/>
      <c r="K7" s="187"/>
      <c r="L7" s="187"/>
      <c r="M7" s="189"/>
      <c r="N7" s="189"/>
      <c r="O7" s="188"/>
      <c r="P7" s="187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0" t="s">
        <v>171</v>
      </c>
      <c r="AH7" s="301"/>
      <c r="AI7" s="301"/>
      <c r="AJ7" s="301"/>
      <c r="AK7" s="301"/>
      <c r="AL7" s="301"/>
      <c r="AM7" s="302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6" t="s">
        <v>159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G8" s="303"/>
      <c r="AH8" s="304"/>
      <c r="AI8" s="304"/>
      <c r="AJ8" s="304"/>
      <c r="AK8" s="304"/>
      <c r="AL8" s="304"/>
      <c r="AM8" s="305"/>
    </row>
    <row r="9" spans="1:75" ht="38.25" customHeight="1" thickBot="1" x14ac:dyDescent="0.3">
      <c r="A9" s="307"/>
      <c r="B9" s="308"/>
      <c r="C9" s="309" t="str">
        <f>"Projected Annual Cost
"&amp;B5&amp;" Dollar Year" &amp;"
($Million)"</f>
        <v>Projected Annual Cost
2018 Dollar Year
($Million)</v>
      </c>
      <c r="D9" s="310"/>
      <c r="E9" s="311"/>
      <c r="F9" s="310" t="s">
        <v>49</v>
      </c>
      <c r="G9" s="310"/>
      <c r="H9" s="311"/>
      <c r="I9" s="312" t="str">
        <f>"Projected Annual Cost with Financing
($Million; NPV=$"&amp;ROUND(Q98,3)&amp;")"</f>
        <v>Projected Annual Cost with Financing
($Million; NPV=$0)</v>
      </c>
      <c r="J9" s="313"/>
      <c r="K9" s="313"/>
      <c r="L9" s="313"/>
      <c r="M9" s="313"/>
      <c r="N9" s="313"/>
      <c r="O9" s="313"/>
      <c r="P9" s="313"/>
      <c r="Q9" s="313"/>
      <c r="R9" s="314"/>
      <c r="S9" s="309" t="str">
        <f>"Avoided MWD Purchase 
 ($Million; NPV=$"&amp;ROUND(W98,3)&amp;")"</f>
        <v>Avoided MWD Purchase 
 ($Million; NPV=$0)</v>
      </c>
      <c r="T9" s="310"/>
      <c r="U9" s="310"/>
      <c r="V9" s="310"/>
      <c r="W9" s="310"/>
      <c r="X9" s="311"/>
      <c r="Y9" s="309" t="s">
        <v>13</v>
      </c>
      <c r="Z9" s="311"/>
      <c r="AG9" s="315" t="s">
        <v>10</v>
      </c>
      <c r="AH9" s="316"/>
      <c r="AI9" s="2"/>
      <c r="AJ9" s="317" t="s">
        <v>15</v>
      </c>
      <c r="AK9" s="318"/>
      <c r="AL9" s="318"/>
      <c r="AM9" s="319"/>
      <c r="AO9" s="294" t="s">
        <v>39</v>
      </c>
      <c r="AP9" s="295"/>
      <c r="AR9" s="296" t="s">
        <v>170</v>
      </c>
      <c r="AS9" s="297"/>
      <c r="AT9" s="297"/>
      <c r="AU9" s="297"/>
      <c r="AV9" s="297"/>
      <c r="AW9" s="297"/>
      <c r="AX9" s="297"/>
      <c r="AY9" s="297"/>
      <c r="AZ9" s="297"/>
      <c r="BA9" s="298"/>
      <c r="BC9" s="294" t="s">
        <v>68</v>
      </c>
      <c r="BD9" s="295"/>
      <c r="BE9" s="1"/>
      <c r="BF9" s="296" t="s">
        <v>52</v>
      </c>
      <c r="BG9" s="297"/>
      <c r="BH9" s="297"/>
    </row>
    <row r="10" spans="1:75" ht="51.75" thickBot="1" x14ac:dyDescent="0.3">
      <c r="A10" s="52" t="s">
        <v>0</v>
      </c>
      <c r="B10" s="118" t="s">
        <v>3</v>
      </c>
      <c r="C10" s="186" t="s">
        <v>46</v>
      </c>
      <c r="D10" s="20" t="s">
        <v>47</v>
      </c>
      <c r="E10" s="21" t="s">
        <v>48</v>
      </c>
      <c r="F10" s="186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6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2" t="s">
        <v>73</v>
      </c>
      <c r="S10" s="211" t="s">
        <v>155</v>
      </c>
      <c r="T10" s="21" t="s">
        <v>156</v>
      </c>
      <c r="U10" s="186" t="s">
        <v>42</v>
      </c>
      <c r="V10" s="20" t="s">
        <v>11</v>
      </c>
      <c r="W10" s="20" t="s">
        <v>14</v>
      </c>
      <c r="X10" s="21" t="s">
        <v>73</v>
      </c>
      <c r="Y10" s="186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1"/>
      <c r="T11" s="201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2018</v>
      </c>
      <c r="C12" s="203">
        <v>0</v>
      </c>
      <c r="D12" s="203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4">
        <v>0</v>
      </c>
      <c r="T12" s="10">
        <f>IF($Q$5="Yes", IF(B12&lt;$T$5, 0, $S$5), 0)</f>
        <v>0</v>
      </c>
      <c r="U12" s="10">
        <f>('NPV Summary'!$B$16-S12)+T12</f>
        <v>0</v>
      </c>
      <c r="V12" s="10">
        <f>LOOKUP(B12,AG12:AH105)</f>
        <v>1015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2018</v>
      </c>
      <c r="AP12" s="135">
        <f t="shared" si="0"/>
        <v>0</v>
      </c>
      <c r="AR12" s="218">
        <f>B12</f>
        <v>2018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2018</v>
      </c>
      <c r="BD12" s="135">
        <f>IF($N$5=15,BG12,IF($N$5=25,BH12,))</f>
        <v>0</v>
      </c>
      <c r="BE12" s="1"/>
      <c r="BF12" s="27">
        <f>B12</f>
        <v>2018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2019</v>
      </c>
      <c r="C13" s="203">
        <v>0</v>
      </c>
      <c r="D13" s="203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4">
        <v>0</v>
      </c>
      <c r="T13" s="142">
        <f t="shared" ref="T13:T76" si="16">IF($Q$5="Yes", IF(B13&lt;$T$5, 0, $S$5), 0)</f>
        <v>0</v>
      </c>
      <c r="U13" s="10">
        <f>('NPV Summary'!$B$16-S13)+T13</f>
        <v>0</v>
      </c>
      <c r="V13" s="142">
        <f>LOOKUP(B13,Rates!$A$5:$B$168)</f>
        <v>1053</v>
      </c>
      <c r="W13" s="123">
        <f t="shared" si="9"/>
        <v>0</v>
      </c>
      <c r="X13" s="124">
        <f t="shared" ref="X13:X76" si="17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8">AR13</f>
        <v>2019</v>
      </c>
      <c r="AP13" s="136">
        <f t="shared" si="0"/>
        <v>0</v>
      </c>
      <c r="AQ13"/>
      <c r="AR13" s="219">
        <f t="shared" ref="AR13:AR76" si="19">B13</f>
        <v>2019</v>
      </c>
      <c r="AS13" s="136">
        <f>$M$12</f>
        <v>0</v>
      </c>
      <c r="AT13" s="136">
        <f t="shared" ref="AT13:BA13" si="20">$M$12</f>
        <v>0</v>
      </c>
      <c r="AU13" s="136">
        <f t="shared" si="20"/>
        <v>0</v>
      </c>
      <c r="AV13" s="136">
        <f t="shared" si="20"/>
        <v>0</v>
      </c>
      <c r="AW13" s="136">
        <f t="shared" si="20"/>
        <v>0</v>
      </c>
      <c r="AX13" s="136">
        <f t="shared" si="20"/>
        <v>0</v>
      </c>
      <c r="AY13" s="136">
        <f t="shared" si="20"/>
        <v>0</v>
      </c>
      <c r="AZ13" s="136">
        <f t="shared" si="20"/>
        <v>0</v>
      </c>
      <c r="BA13" s="136">
        <f t="shared" si="20"/>
        <v>0</v>
      </c>
      <c r="BB13"/>
      <c r="BC13" s="72">
        <f t="shared" ref="BC13:BC76" si="21">BF13</f>
        <v>2019</v>
      </c>
      <c r="BD13" s="136">
        <f t="shared" ref="BD13:BD76" si="22">IF($N$5=15,BG13,IF($N$5=25,BH13,))</f>
        <v>0</v>
      </c>
      <c r="BF13" s="72">
        <f t="shared" ref="BF13:BF76" si="23">B13</f>
        <v>2019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2020</v>
      </c>
      <c r="C14" s="203">
        <v>0</v>
      </c>
      <c r="D14" s="203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4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4">
        <v>0</v>
      </c>
      <c r="T14" s="10">
        <f t="shared" si="16"/>
        <v>0</v>
      </c>
      <c r="U14" s="10">
        <f>('NPV Summary'!$B$16-S14)+T14</f>
        <v>0</v>
      </c>
      <c r="V14" s="10">
        <f>LOOKUP(B14,Rates!$A$5:$B$168)</f>
        <v>1092</v>
      </c>
      <c r="W14" s="121">
        <f t="shared" si="9"/>
        <v>0</v>
      </c>
      <c r="X14" s="122">
        <f t="shared" si="17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5">AG13+1</f>
        <v>2009</v>
      </c>
      <c r="AH14" s="48">
        <f>Rates!B7</f>
        <v>579</v>
      </c>
      <c r="AJ14" s="47">
        <f t="shared" ref="AJ14:AJ19" si="26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8"/>
        <v>2020</v>
      </c>
      <c r="AP14" s="135">
        <f t="shared" si="0"/>
        <v>0</v>
      </c>
      <c r="AR14" s="218">
        <f t="shared" si="19"/>
        <v>2020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1"/>
        <v>2020</v>
      </c>
      <c r="BD14" s="135">
        <f t="shared" si="22"/>
        <v>0</v>
      </c>
      <c r="BE14" s="1"/>
      <c r="BF14" s="27">
        <f t="shared" si="23"/>
        <v>2020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2021</v>
      </c>
      <c r="C15" s="203">
        <v>0</v>
      </c>
      <c r="D15" s="203">
        <v>0</v>
      </c>
      <c r="E15" s="108">
        <f t="shared" si="12"/>
        <v>0</v>
      </c>
      <c r="F15" s="111">
        <f t="shared" si="1"/>
        <v>0</v>
      </c>
      <c r="G15" s="112">
        <f t="shared" si="2"/>
        <v>0</v>
      </c>
      <c r="H15" s="113">
        <f t="shared" si="3"/>
        <v>0</v>
      </c>
      <c r="I15" s="111">
        <f t="shared" si="4"/>
        <v>0</v>
      </c>
      <c r="J15" s="112">
        <f t="shared" si="5"/>
        <v>0</v>
      </c>
      <c r="K15" s="113">
        <f t="shared" si="5"/>
        <v>0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0</v>
      </c>
      <c r="Q15" s="112">
        <f t="shared" si="8"/>
        <v>0</v>
      </c>
      <c r="R15" s="116">
        <f t="shared" si="15"/>
        <v>0</v>
      </c>
      <c r="S15" s="204">
        <v>0</v>
      </c>
      <c r="T15" s="142">
        <f t="shared" si="16"/>
        <v>0</v>
      </c>
      <c r="U15" s="10">
        <f>('NPV Summary'!$B$16-S15)+T15</f>
        <v>0</v>
      </c>
      <c r="V15" s="142">
        <f>LOOKUP(B15,Rates!$A$5:$B$168)</f>
        <v>1123</v>
      </c>
      <c r="W15" s="123">
        <f t="shared" si="9"/>
        <v>0</v>
      </c>
      <c r="X15" s="124">
        <f t="shared" si="17"/>
        <v>0</v>
      </c>
      <c r="Y15" s="64">
        <f t="shared" si="10"/>
        <v>0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5"/>
        <v>2010</v>
      </c>
      <c r="AH15" s="70">
        <f>Rates!B8</f>
        <v>701</v>
      </c>
      <c r="AI15"/>
      <c r="AJ15" s="68">
        <f t="shared" si="26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8"/>
        <v>2021</v>
      </c>
      <c r="AP15" s="136">
        <f t="shared" si="0"/>
        <v>0</v>
      </c>
      <c r="AQ15"/>
      <c r="AR15" s="219">
        <f t="shared" si="19"/>
        <v>2021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1"/>
        <v>2021</v>
      </c>
      <c r="BD15" s="136">
        <f t="shared" si="22"/>
        <v>0</v>
      </c>
      <c r="BF15" s="72">
        <f t="shared" si="23"/>
        <v>2021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2022</v>
      </c>
      <c r="C16" s="203">
        <v>0</v>
      </c>
      <c r="D16" s="203">
        <v>0</v>
      </c>
      <c r="E16" s="108">
        <f t="shared" si="12"/>
        <v>0</v>
      </c>
      <c r="F16" s="108">
        <f t="shared" si="1"/>
        <v>0</v>
      </c>
      <c r="G16" s="109">
        <f t="shared" si="2"/>
        <v>0</v>
      </c>
      <c r="H16" s="110">
        <f t="shared" si="3"/>
        <v>0</v>
      </c>
      <c r="I16" s="108">
        <f t="shared" si="4"/>
        <v>0</v>
      </c>
      <c r="J16" s="109">
        <f t="shared" si="5"/>
        <v>0</v>
      </c>
      <c r="K16" s="110">
        <f t="shared" si="5"/>
        <v>0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4"/>
        <v>0</v>
      </c>
      <c r="P16" s="147">
        <f t="shared" si="14"/>
        <v>0</v>
      </c>
      <c r="Q16" s="147">
        <f>(I16+J16+K16+ N16)-P16</f>
        <v>0</v>
      </c>
      <c r="R16" s="120">
        <f t="shared" si="15"/>
        <v>0</v>
      </c>
      <c r="S16" s="204">
        <v>0</v>
      </c>
      <c r="T16" s="10">
        <f t="shared" si="16"/>
        <v>0</v>
      </c>
      <c r="U16" s="10">
        <f>('NPV Summary'!$B$16-S16)+T16</f>
        <v>0</v>
      </c>
      <c r="V16" s="10">
        <f>LOOKUP(B16,Rates!$A$5:$B$168)</f>
        <v>1164</v>
      </c>
      <c r="W16" s="121">
        <f t="shared" si="9"/>
        <v>0</v>
      </c>
      <c r="X16" s="122">
        <f t="shared" si="17"/>
        <v>0</v>
      </c>
      <c r="Y16" s="37">
        <f t="shared" si="10"/>
        <v>0</v>
      </c>
      <c r="Z16" s="140">
        <f>IF(SUM(Z$11:Z15)&gt;0,0,IF(SUM(X16-R16)&gt;0,B16,0))</f>
        <v>0</v>
      </c>
      <c r="AG16" s="46">
        <f t="shared" si="25"/>
        <v>2011</v>
      </c>
      <c r="AH16" s="48">
        <f>Rates!B9</f>
        <v>744</v>
      </c>
      <c r="AJ16" s="47">
        <f t="shared" si="26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8"/>
        <v>2022</v>
      </c>
      <c r="AP16" s="135">
        <f t="shared" si="0"/>
        <v>0</v>
      </c>
      <c r="AR16" s="218">
        <f t="shared" si="19"/>
        <v>2022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1"/>
        <v>2022</v>
      </c>
      <c r="BD16" s="135">
        <f t="shared" si="22"/>
        <v>0</v>
      </c>
      <c r="BE16" s="1"/>
      <c r="BF16" s="27">
        <f t="shared" si="23"/>
        <v>2022</v>
      </c>
      <c r="BG16" s="135">
        <f>SUM($O$12:O15)</f>
        <v>0</v>
      </c>
      <c r="BH16" s="135">
        <f>SUM($O$12:O15)</f>
        <v>0</v>
      </c>
    </row>
    <row r="17" spans="1:75" s="65" customFormat="1" x14ac:dyDescent="0.25">
      <c r="A17" s="63">
        <f t="shared" si="11"/>
        <v>6</v>
      </c>
      <c r="B17" s="169">
        <f t="shared" si="11"/>
        <v>2023</v>
      </c>
      <c r="C17" s="203">
        <v>0</v>
      </c>
      <c r="D17" s="203">
        <v>0</v>
      </c>
      <c r="E17" s="108">
        <f>IF( $Q$5="Yes", ($R$5)*T17, 0)/1000000</f>
        <v>0</v>
      </c>
      <c r="F17" s="111">
        <f t="shared" si="1"/>
        <v>0</v>
      </c>
      <c r="G17" s="112">
        <f t="shared" si="2"/>
        <v>0</v>
      </c>
      <c r="H17" s="113">
        <f t="shared" si="3"/>
        <v>0</v>
      </c>
      <c r="I17" s="111">
        <f t="shared" si="4"/>
        <v>0</v>
      </c>
      <c r="J17" s="112">
        <f t="shared" si="5"/>
        <v>0</v>
      </c>
      <c r="K17" s="113">
        <f t="shared" si="5"/>
        <v>0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4"/>
        <v>0</v>
      </c>
      <c r="P17" s="112">
        <f t="shared" si="14"/>
        <v>0</v>
      </c>
      <c r="Q17" s="112">
        <f t="shared" si="8"/>
        <v>0</v>
      </c>
      <c r="R17" s="116">
        <f t="shared" si="15"/>
        <v>0</v>
      </c>
      <c r="S17" s="204">
        <v>0</v>
      </c>
      <c r="T17" s="142">
        <f t="shared" si="16"/>
        <v>0</v>
      </c>
      <c r="U17" s="10">
        <f>('NPV Summary'!$B$16-S17)+T17</f>
        <v>0</v>
      </c>
      <c r="V17" s="142">
        <f>LOOKUP(B17,Rates!$A$5:$B$168)</f>
        <v>1205</v>
      </c>
      <c r="W17" s="123">
        <f t="shared" si="9"/>
        <v>0</v>
      </c>
      <c r="X17" s="124">
        <f t="shared" si="17"/>
        <v>0</v>
      </c>
      <c r="Y17" s="64">
        <f t="shared" si="10"/>
        <v>0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5"/>
        <v>2012</v>
      </c>
      <c r="AH17" s="70">
        <f>Rates!B10</f>
        <v>794</v>
      </c>
      <c r="AI17"/>
      <c r="AJ17" s="68">
        <f t="shared" si="26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8"/>
        <v>2023</v>
      </c>
      <c r="AP17" s="136">
        <f t="shared" si="0"/>
        <v>0</v>
      </c>
      <c r="AQ17"/>
      <c r="AR17" s="219">
        <f t="shared" si="19"/>
        <v>2023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1"/>
        <v>2023</v>
      </c>
      <c r="BD17" s="136">
        <f t="shared" si="22"/>
        <v>0</v>
      </c>
      <c r="BF17" s="72">
        <f t="shared" si="23"/>
        <v>2023</v>
      </c>
      <c r="BG17" s="136">
        <f>SUM($O$12:O16)</f>
        <v>0</v>
      </c>
      <c r="BH17" s="136">
        <f>SUM($O$12:O16)</f>
        <v>0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2024</v>
      </c>
      <c r="C18" s="203">
        <v>0</v>
      </c>
      <c r="D18" s="203">
        <v>0</v>
      </c>
      <c r="E18" s="108">
        <f t="shared" si="12"/>
        <v>0</v>
      </c>
      <c r="F18" s="108">
        <f t="shared" si="1"/>
        <v>0</v>
      </c>
      <c r="G18" s="109">
        <f t="shared" si="2"/>
        <v>0</v>
      </c>
      <c r="H18" s="110">
        <f t="shared" si="3"/>
        <v>0</v>
      </c>
      <c r="I18" s="108">
        <f t="shared" si="4"/>
        <v>0</v>
      </c>
      <c r="J18" s="109">
        <f t="shared" si="5"/>
        <v>0</v>
      </c>
      <c r="K18" s="110">
        <f t="shared" si="5"/>
        <v>0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4"/>
        <v>0</v>
      </c>
      <c r="P18" s="147">
        <f t="shared" si="14"/>
        <v>0</v>
      </c>
      <c r="Q18" s="147">
        <f t="shared" si="8"/>
        <v>0</v>
      </c>
      <c r="R18" s="120">
        <f t="shared" si="15"/>
        <v>0</v>
      </c>
      <c r="S18" s="204">
        <v>0</v>
      </c>
      <c r="T18" s="10">
        <f t="shared" si="16"/>
        <v>0</v>
      </c>
      <c r="U18" s="10">
        <f>('NPV Summary'!$B$16-S18)+T18</f>
        <v>0</v>
      </c>
      <c r="V18" s="10">
        <f>LOOKUP(B18,Rates!$A$5:$B$168)</f>
        <v>1249</v>
      </c>
      <c r="W18" s="121">
        <f t="shared" si="9"/>
        <v>0</v>
      </c>
      <c r="X18" s="122">
        <f t="shared" si="17"/>
        <v>0</v>
      </c>
      <c r="Y18" s="37">
        <f t="shared" si="10"/>
        <v>0</v>
      </c>
      <c r="Z18" s="140">
        <f>IF(SUM(Z$11:Z17)&gt;0,0,IF(SUM(X18-R18)&gt;0,B18,0))</f>
        <v>0</v>
      </c>
      <c r="AG18" s="46">
        <f t="shared" si="25"/>
        <v>2013</v>
      </c>
      <c r="AH18" s="48">
        <f>Rates!B11</f>
        <v>847</v>
      </c>
      <c r="AJ18" s="47">
        <f t="shared" si="26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8"/>
        <v>2024</v>
      </c>
      <c r="AP18" s="135">
        <f t="shared" si="0"/>
        <v>0</v>
      </c>
      <c r="AR18" s="218">
        <f t="shared" si="19"/>
        <v>2024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1"/>
        <v>2024</v>
      </c>
      <c r="BD18" s="135">
        <f t="shared" si="22"/>
        <v>0</v>
      </c>
      <c r="BE18" s="1"/>
      <c r="BF18" s="27">
        <f t="shared" si="23"/>
        <v>2024</v>
      </c>
      <c r="BG18" s="135">
        <f>SUM($O$12:O17)</f>
        <v>0</v>
      </c>
      <c r="BH18" s="135">
        <f>SUM($O$12:O17)</f>
        <v>0</v>
      </c>
    </row>
    <row r="19" spans="1:75" s="65" customFormat="1" x14ac:dyDescent="0.25">
      <c r="A19" s="63">
        <f t="shared" si="11"/>
        <v>8</v>
      </c>
      <c r="B19" s="169">
        <f t="shared" si="11"/>
        <v>2025</v>
      </c>
      <c r="C19" s="203">
        <v>0</v>
      </c>
      <c r="D19" s="203">
        <v>0</v>
      </c>
      <c r="E19" s="108">
        <f t="shared" si="12"/>
        <v>0</v>
      </c>
      <c r="F19" s="111">
        <f t="shared" si="1"/>
        <v>0</v>
      </c>
      <c r="G19" s="112">
        <f t="shared" si="2"/>
        <v>0</v>
      </c>
      <c r="H19" s="113">
        <f t="shared" si="3"/>
        <v>0</v>
      </c>
      <c r="I19" s="111">
        <f t="shared" si="4"/>
        <v>0</v>
      </c>
      <c r="J19" s="112">
        <f t="shared" si="5"/>
        <v>0</v>
      </c>
      <c r="K19" s="113">
        <f t="shared" si="5"/>
        <v>0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4"/>
        <v>0</v>
      </c>
      <c r="P19" s="112">
        <f t="shared" si="14"/>
        <v>0</v>
      </c>
      <c r="Q19" s="112">
        <f t="shared" si="8"/>
        <v>0</v>
      </c>
      <c r="R19" s="116">
        <f t="shared" si="15"/>
        <v>0</v>
      </c>
      <c r="S19" s="204">
        <v>0</v>
      </c>
      <c r="T19" s="142">
        <f t="shared" si="16"/>
        <v>0</v>
      </c>
      <c r="U19" s="10">
        <f>('NPV Summary'!$B$16-S19)+T19</f>
        <v>0</v>
      </c>
      <c r="V19" s="142">
        <f>LOOKUP(B19,Rates!$A$5:$B$168)</f>
        <v>1296</v>
      </c>
      <c r="W19" s="123">
        <f t="shared" si="9"/>
        <v>0</v>
      </c>
      <c r="X19" s="124">
        <f t="shared" si="17"/>
        <v>0</v>
      </c>
      <c r="Y19" s="64">
        <f t="shared" si="10"/>
        <v>0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5"/>
        <v>2014</v>
      </c>
      <c r="AH19" s="74">
        <f>Rates!B12</f>
        <v>890</v>
      </c>
      <c r="AI19"/>
      <c r="AJ19" s="68">
        <f t="shared" si="26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8"/>
        <v>2025</v>
      </c>
      <c r="AP19" s="136">
        <f t="shared" si="0"/>
        <v>0</v>
      </c>
      <c r="AQ19"/>
      <c r="AR19" s="219">
        <f t="shared" si="19"/>
        <v>2025</v>
      </c>
      <c r="AS19" s="136">
        <f t="shared" ref="AS19:AS82" si="27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1"/>
        <v>2025</v>
      </c>
      <c r="BD19" s="136">
        <f t="shared" si="22"/>
        <v>0</v>
      </c>
      <c r="BF19" s="72">
        <f t="shared" si="23"/>
        <v>2025</v>
      </c>
      <c r="BG19" s="136">
        <f>SUM($O$12:O18)</f>
        <v>0</v>
      </c>
      <c r="BH19" s="136">
        <f>SUM($O$12:O18)</f>
        <v>0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2026</v>
      </c>
      <c r="C20" s="203">
        <v>0</v>
      </c>
      <c r="D20" s="203">
        <v>0</v>
      </c>
      <c r="E20" s="108">
        <f t="shared" si="12"/>
        <v>0</v>
      </c>
      <c r="F20" s="108">
        <f t="shared" si="1"/>
        <v>0</v>
      </c>
      <c r="G20" s="109">
        <f t="shared" si="2"/>
        <v>0</v>
      </c>
      <c r="H20" s="110">
        <f t="shared" si="3"/>
        <v>0</v>
      </c>
      <c r="I20" s="108">
        <f t="shared" si="4"/>
        <v>0</v>
      </c>
      <c r="J20" s="109">
        <f t="shared" si="5"/>
        <v>0</v>
      </c>
      <c r="K20" s="110">
        <f t="shared" si="5"/>
        <v>0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4"/>
        <v>0</v>
      </c>
      <c r="P20" s="147">
        <f t="shared" si="14"/>
        <v>0</v>
      </c>
      <c r="Q20" s="147">
        <f t="shared" si="8"/>
        <v>0</v>
      </c>
      <c r="R20" s="120">
        <f t="shared" si="15"/>
        <v>0</v>
      </c>
      <c r="S20" s="204">
        <v>0</v>
      </c>
      <c r="T20" s="10">
        <f t="shared" si="16"/>
        <v>0</v>
      </c>
      <c r="U20" s="10">
        <f>('NPV Summary'!$B$16-S20)+T20</f>
        <v>0</v>
      </c>
      <c r="V20" s="10">
        <f>LOOKUP(B20,Rates!$A$5:$B$168)</f>
        <v>1344</v>
      </c>
      <c r="W20" s="121">
        <f t="shared" si="9"/>
        <v>0</v>
      </c>
      <c r="X20" s="122">
        <f t="shared" si="17"/>
        <v>0</v>
      </c>
      <c r="Y20" s="37">
        <f t="shared" si="10"/>
        <v>0</v>
      </c>
      <c r="Z20" s="140">
        <f>IF(SUM(Z$11:Z19)&gt;0,0,IF(SUM(X20-R20)&gt;0,B20,0))</f>
        <v>0</v>
      </c>
      <c r="AG20" s="23">
        <f t="shared" si="25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8"/>
        <v>2026</v>
      </c>
      <c r="AP20" s="135">
        <f t="shared" si="0"/>
        <v>0</v>
      </c>
      <c r="AR20" s="218">
        <f t="shared" si="19"/>
        <v>2026</v>
      </c>
      <c r="AS20" s="135">
        <f t="shared" si="27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1"/>
        <v>2026</v>
      </c>
      <c r="BD20" s="135">
        <f t="shared" si="22"/>
        <v>0</v>
      </c>
      <c r="BE20" s="1"/>
      <c r="BF20" s="27">
        <f t="shared" si="23"/>
        <v>2026</v>
      </c>
      <c r="BG20" s="135">
        <f>SUM($O$12:O19)</f>
        <v>0</v>
      </c>
      <c r="BH20" s="135">
        <f>SUM($O$12:O19)</f>
        <v>0</v>
      </c>
    </row>
    <row r="21" spans="1:75" s="76" customFormat="1" x14ac:dyDescent="0.25">
      <c r="A21" s="63">
        <f t="shared" si="11"/>
        <v>10</v>
      </c>
      <c r="B21" s="169">
        <f t="shared" si="11"/>
        <v>2027</v>
      </c>
      <c r="C21" s="203">
        <v>0</v>
      </c>
      <c r="D21" s="203">
        <v>0</v>
      </c>
      <c r="E21" s="108">
        <f t="shared" si="12"/>
        <v>0</v>
      </c>
      <c r="F21" s="111">
        <f t="shared" si="1"/>
        <v>0</v>
      </c>
      <c r="G21" s="112">
        <f t="shared" si="2"/>
        <v>0</v>
      </c>
      <c r="H21" s="113">
        <f t="shared" si="3"/>
        <v>0</v>
      </c>
      <c r="I21" s="111">
        <f t="shared" si="4"/>
        <v>0</v>
      </c>
      <c r="J21" s="112">
        <f t="shared" si="5"/>
        <v>0</v>
      </c>
      <c r="K21" s="113">
        <f t="shared" si="5"/>
        <v>0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4"/>
        <v>0</v>
      </c>
      <c r="P21" s="112">
        <f t="shared" si="14"/>
        <v>0</v>
      </c>
      <c r="Q21" s="112">
        <f t="shared" si="8"/>
        <v>0</v>
      </c>
      <c r="R21" s="116">
        <f t="shared" si="15"/>
        <v>0</v>
      </c>
      <c r="S21" s="204">
        <v>0</v>
      </c>
      <c r="T21" s="142">
        <f t="shared" si="16"/>
        <v>0</v>
      </c>
      <c r="U21" s="10">
        <f>('NPV Summary'!$B$16-S21)+T21</f>
        <v>0</v>
      </c>
      <c r="V21" s="142">
        <f>LOOKUP(B21,Rates!$A$5:$B$168)</f>
        <v>1392.384</v>
      </c>
      <c r="W21" s="123">
        <f t="shared" si="9"/>
        <v>0</v>
      </c>
      <c r="X21" s="124">
        <f t="shared" si="17"/>
        <v>0</v>
      </c>
      <c r="Y21" s="64">
        <f t="shared" si="10"/>
        <v>0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5"/>
        <v>2016</v>
      </c>
      <c r="AH21" s="152">
        <f>Rates!B14</f>
        <v>942</v>
      </c>
      <c r="AI21"/>
      <c r="AJ21" s="77">
        <f t="shared" ref="AJ21:AJ84" si="28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8"/>
        <v>2027</v>
      </c>
      <c r="AP21" s="136">
        <f t="shared" si="0"/>
        <v>0</v>
      </c>
      <c r="AQ21"/>
      <c r="AR21" s="220">
        <f t="shared" si="19"/>
        <v>2027</v>
      </c>
      <c r="AS21" s="136">
        <f t="shared" si="27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1"/>
        <v>2027</v>
      </c>
      <c r="BD21" s="136">
        <f t="shared" si="22"/>
        <v>0</v>
      </c>
      <c r="BF21" s="72">
        <f t="shared" si="23"/>
        <v>2027</v>
      </c>
      <c r="BG21" s="136">
        <f>SUM($O$12:O20)</f>
        <v>0</v>
      </c>
      <c r="BH21" s="136">
        <f>SUM($O$12:O20)</f>
        <v>0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2028</v>
      </c>
      <c r="C22" s="203">
        <v>0</v>
      </c>
      <c r="D22" s="203">
        <v>0</v>
      </c>
      <c r="E22" s="108">
        <f t="shared" si="12"/>
        <v>0</v>
      </c>
      <c r="F22" s="108">
        <f t="shared" si="1"/>
        <v>0</v>
      </c>
      <c r="G22" s="109">
        <f t="shared" si="2"/>
        <v>0</v>
      </c>
      <c r="H22" s="110">
        <f t="shared" si="3"/>
        <v>0</v>
      </c>
      <c r="I22" s="108">
        <f t="shared" si="4"/>
        <v>0</v>
      </c>
      <c r="J22" s="109">
        <f t="shared" si="5"/>
        <v>0</v>
      </c>
      <c r="K22" s="110">
        <f t="shared" si="5"/>
        <v>0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4"/>
        <v>0</v>
      </c>
      <c r="P22" s="147">
        <f t="shared" si="14"/>
        <v>0</v>
      </c>
      <c r="Q22" s="147">
        <f t="shared" si="8"/>
        <v>0</v>
      </c>
      <c r="R22" s="120">
        <f t="shared" si="15"/>
        <v>0</v>
      </c>
      <c r="S22" s="204">
        <v>0</v>
      </c>
      <c r="T22" s="10">
        <f t="shared" si="16"/>
        <v>0</v>
      </c>
      <c r="U22" s="10">
        <f>('NPV Summary'!$B$16-S22)+T22</f>
        <v>0</v>
      </c>
      <c r="V22" s="10">
        <f>LOOKUP(B22,Rates!$A$5:$B$168)</f>
        <v>1442.509824</v>
      </c>
      <c r="W22" s="121">
        <f t="shared" si="9"/>
        <v>0</v>
      </c>
      <c r="X22" s="122">
        <f t="shared" si="17"/>
        <v>0</v>
      </c>
      <c r="Y22" s="37">
        <f t="shared" si="10"/>
        <v>0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5"/>
        <v>2017</v>
      </c>
      <c r="AH22" s="4">
        <f>Rates!B15</f>
        <v>979</v>
      </c>
      <c r="AI22"/>
      <c r="AJ22" s="23">
        <f t="shared" si="28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8"/>
        <v>2028</v>
      </c>
      <c r="AP22" s="135">
        <f t="shared" si="0"/>
        <v>0</v>
      </c>
      <c r="AQ22"/>
      <c r="AR22" s="221">
        <f t="shared" si="19"/>
        <v>2028</v>
      </c>
      <c r="AS22" s="135">
        <f t="shared" si="27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1"/>
        <v>2028</v>
      </c>
      <c r="BD22" s="135">
        <f t="shared" si="22"/>
        <v>0</v>
      </c>
      <c r="BF22" s="27">
        <f t="shared" si="23"/>
        <v>2028</v>
      </c>
      <c r="BG22" s="135">
        <f>SUM($O$12:O21)</f>
        <v>0</v>
      </c>
      <c r="BH22" s="135">
        <f>SUM($O$12:O21)</f>
        <v>0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2029</v>
      </c>
      <c r="C23" s="203">
        <v>0</v>
      </c>
      <c r="D23" s="203">
        <v>0</v>
      </c>
      <c r="E23" s="108">
        <f t="shared" si="12"/>
        <v>0</v>
      </c>
      <c r="F23" s="111">
        <f t="shared" si="1"/>
        <v>0</v>
      </c>
      <c r="G23" s="112">
        <f t="shared" si="2"/>
        <v>0</v>
      </c>
      <c r="H23" s="113">
        <f t="shared" si="3"/>
        <v>0</v>
      </c>
      <c r="I23" s="111">
        <f t="shared" si="4"/>
        <v>0</v>
      </c>
      <c r="J23" s="112">
        <f t="shared" si="5"/>
        <v>0</v>
      </c>
      <c r="K23" s="113">
        <f t="shared" si="5"/>
        <v>0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4"/>
        <v>0</v>
      </c>
      <c r="P23" s="112">
        <f t="shared" si="14"/>
        <v>0</v>
      </c>
      <c r="Q23" s="112">
        <f t="shared" si="8"/>
        <v>0</v>
      </c>
      <c r="R23" s="116">
        <f t="shared" si="15"/>
        <v>0</v>
      </c>
      <c r="S23" s="204">
        <v>0</v>
      </c>
      <c r="T23" s="142">
        <f t="shared" si="16"/>
        <v>0</v>
      </c>
      <c r="U23" s="10">
        <f>('NPV Summary'!$B$16-S23)+T23</f>
        <v>0</v>
      </c>
      <c r="V23" s="142">
        <f>LOOKUP(B23,Rates!$A$5:$B$168)</f>
        <v>1494.440177664</v>
      </c>
      <c r="W23" s="123">
        <f t="shared" si="9"/>
        <v>0</v>
      </c>
      <c r="X23" s="124">
        <f t="shared" si="17"/>
        <v>0</v>
      </c>
      <c r="Y23" s="64">
        <f t="shared" si="10"/>
        <v>0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5"/>
        <v>2018</v>
      </c>
      <c r="AH23" s="79">
        <f>Rates!B16</f>
        <v>1015</v>
      </c>
      <c r="AI23"/>
      <c r="AJ23" s="77">
        <f t="shared" si="28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8"/>
        <v>2029</v>
      </c>
      <c r="AP23" s="136">
        <f t="shared" si="0"/>
        <v>0</v>
      </c>
      <c r="AQ23"/>
      <c r="AR23" s="219">
        <f t="shared" si="19"/>
        <v>2029</v>
      </c>
      <c r="AS23" s="136">
        <f t="shared" si="27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1"/>
        <v>2029</v>
      </c>
      <c r="BD23" s="136">
        <f t="shared" si="22"/>
        <v>0</v>
      </c>
      <c r="BF23" s="72">
        <f t="shared" si="23"/>
        <v>2029</v>
      </c>
      <c r="BG23" s="136">
        <f>SUM($O$12:O22)</f>
        <v>0</v>
      </c>
      <c r="BH23" s="136">
        <f>SUM($O$12:O22)</f>
        <v>0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2030</v>
      </c>
      <c r="C24" s="203">
        <v>0</v>
      </c>
      <c r="D24" s="203">
        <v>0</v>
      </c>
      <c r="E24" s="108">
        <f t="shared" si="12"/>
        <v>0</v>
      </c>
      <c r="F24" s="108">
        <f t="shared" si="1"/>
        <v>0</v>
      </c>
      <c r="G24" s="109">
        <f t="shared" si="2"/>
        <v>0</v>
      </c>
      <c r="H24" s="110">
        <f t="shared" si="3"/>
        <v>0</v>
      </c>
      <c r="I24" s="108">
        <f t="shared" si="4"/>
        <v>0</v>
      </c>
      <c r="J24" s="109">
        <f t="shared" si="5"/>
        <v>0</v>
      </c>
      <c r="K24" s="110">
        <f t="shared" si="5"/>
        <v>0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4"/>
        <v>0</v>
      </c>
      <c r="P24" s="147">
        <f t="shared" si="14"/>
        <v>0</v>
      </c>
      <c r="Q24" s="147">
        <f t="shared" si="8"/>
        <v>0</v>
      </c>
      <c r="R24" s="120">
        <f t="shared" si="15"/>
        <v>0</v>
      </c>
      <c r="S24" s="204">
        <v>0</v>
      </c>
      <c r="T24" s="10">
        <f t="shared" si="16"/>
        <v>0</v>
      </c>
      <c r="U24" s="10">
        <f>('NPV Summary'!$B$16-S24)+T24</f>
        <v>0</v>
      </c>
      <c r="V24" s="10">
        <f>LOOKUP(B24,Rates!$A$5:$B$168)</f>
        <v>1548.240024059904</v>
      </c>
      <c r="W24" s="121">
        <f t="shared" si="9"/>
        <v>0</v>
      </c>
      <c r="X24" s="122">
        <f t="shared" si="17"/>
        <v>0</v>
      </c>
      <c r="Y24" s="37">
        <f t="shared" si="10"/>
        <v>0</v>
      </c>
      <c r="Z24" s="140">
        <f>IF(SUM(Z$11:Z23)&gt;0,0,IF(SUM(X24-R24)&gt;0,B24,0))</f>
        <v>0</v>
      </c>
      <c r="AG24" s="23">
        <f t="shared" si="25"/>
        <v>2019</v>
      </c>
      <c r="AH24" s="4">
        <f>Rates!B17</f>
        <v>1053</v>
      </c>
      <c r="AJ24" s="23">
        <f t="shared" si="28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8"/>
        <v>2030</v>
      </c>
      <c r="AP24" s="135">
        <f t="shared" si="0"/>
        <v>0</v>
      </c>
      <c r="AR24" s="218">
        <f t="shared" si="19"/>
        <v>2030</v>
      </c>
      <c r="AS24" s="135">
        <f t="shared" si="27"/>
        <v>0</v>
      </c>
      <c r="AT24" s="135">
        <f t="shared" ref="AT24:AT87" si="29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1"/>
        <v>2030</v>
      </c>
      <c r="BD24" s="135">
        <f t="shared" si="22"/>
        <v>0</v>
      </c>
      <c r="BE24" s="1"/>
      <c r="BF24" s="27">
        <f t="shared" si="23"/>
        <v>2030</v>
      </c>
      <c r="BG24" s="135">
        <f>SUM($O$12:O23)</f>
        <v>0</v>
      </c>
      <c r="BH24" s="135">
        <f>SUM($O$12:O23)</f>
        <v>0</v>
      </c>
    </row>
    <row r="25" spans="1:75" s="65" customFormat="1" x14ac:dyDescent="0.25">
      <c r="A25" s="63">
        <f t="shared" si="11"/>
        <v>14</v>
      </c>
      <c r="B25" s="169">
        <f t="shared" si="11"/>
        <v>2031</v>
      </c>
      <c r="C25" s="203">
        <v>0</v>
      </c>
      <c r="D25" s="203">
        <v>0</v>
      </c>
      <c r="E25" s="108">
        <f t="shared" si="12"/>
        <v>0</v>
      </c>
      <c r="F25" s="111">
        <f t="shared" si="1"/>
        <v>0</v>
      </c>
      <c r="G25" s="112">
        <f t="shared" si="2"/>
        <v>0</v>
      </c>
      <c r="H25" s="113">
        <f t="shared" si="3"/>
        <v>0</v>
      </c>
      <c r="I25" s="111">
        <f t="shared" si="4"/>
        <v>0</v>
      </c>
      <c r="J25" s="112">
        <f t="shared" si="5"/>
        <v>0</v>
      </c>
      <c r="K25" s="113">
        <f t="shared" si="5"/>
        <v>0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4"/>
        <v>0</v>
      </c>
      <c r="P25" s="112">
        <f t="shared" si="14"/>
        <v>0</v>
      </c>
      <c r="Q25" s="112">
        <f t="shared" si="8"/>
        <v>0</v>
      </c>
      <c r="R25" s="116">
        <f t="shared" si="15"/>
        <v>0</v>
      </c>
      <c r="S25" s="204">
        <v>0</v>
      </c>
      <c r="T25" s="142">
        <f t="shared" si="16"/>
        <v>0</v>
      </c>
      <c r="U25" s="10">
        <f>('NPV Summary'!$B$16-S25)+T25</f>
        <v>0</v>
      </c>
      <c r="V25" s="142">
        <f>LOOKUP(B25,Rates!$A$5:$B$168)</f>
        <v>1603.9766649260607</v>
      </c>
      <c r="W25" s="123">
        <f t="shared" si="9"/>
        <v>0</v>
      </c>
      <c r="X25" s="124">
        <f t="shared" si="17"/>
        <v>0</v>
      </c>
      <c r="Y25" s="64">
        <f t="shared" si="10"/>
        <v>0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5"/>
        <v>2020</v>
      </c>
      <c r="AH25" s="79">
        <f>Rates!B18</f>
        <v>1092</v>
      </c>
      <c r="AI25"/>
      <c r="AJ25" s="77">
        <f t="shared" si="28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8"/>
        <v>2031</v>
      </c>
      <c r="AP25" s="136">
        <f t="shared" si="0"/>
        <v>0</v>
      </c>
      <c r="AQ25"/>
      <c r="AR25" s="219">
        <f t="shared" si="19"/>
        <v>2031</v>
      </c>
      <c r="AS25" s="136">
        <f t="shared" si="27"/>
        <v>0</v>
      </c>
      <c r="AT25" s="136">
        <f t="shared" si="29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1"/>
        <v>2031</v>
      </c>
      <c r="BD25" s="136">
        <f t="shared" si="22"/>
        <v>0</v>
      </c>
      <c r="BF25" s="72">
        <f t="shared" si="23"/>
        <v>2031</v>
      </c>
      <c r="BG25" s="136">
        <f>SUM($O$12:O24)</f>
        <v>0</v>
      </c>
      <c r="BH25" s="136">
        <f>SUM($O$12:O24)</f>
        <v>0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2032</v>
      </c>
      <c r="C26" s="203">
        <v>0</v>
      </c>
      <c r="D26" s="203">
        <v>0</v>
      </c>
      <c r="E26" s="108">
        <f t="shared" si="12"/>
        <v>0</v>
      </c>
      <c r="F26" s="108">
        <f t="shared" si="1"/>
        <v>0</v>
      </c>
      <c r="G26" s="109">
        <f t="shared" si="2"/>
        <v>0</v>
      </c>
      <c r="H26" s="110">
        <f t="shared" si="3"/>
        <v>0</v>
      </c>
      <c r="I26" s="108">
        <f t="shared" si="4"/>
        <v>0</v>
      </c>
      <c r="J26" s="109">
        <f t="shared" si="5"/>
        <v>0</v>
      </c>
      <c r="K26" s="110">
        <f t="shared" si="5"/>
        <v>0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4"/>
        <v>0</v>
      </c>
      <c r="P26" s="147">
        <f t="shared" si="14"/>
        <v>0</v>
      </c>
      <c r="Q26" s="147">
        <f t="shared" si="8"/>
        <v>0</v>
      </c>
      <c r="R26" s="120">
        <f t="shared" si="15"/>
        <v>0</v>
      </c>
      <c r="S26" s="204">
        <v>0</v>
      </c>
      <c r="T26" s="10">
        <f t="shared" si="16"/>
        <v>0</v>
      </c>
      <c r="U26" s="10">
        <f>('NPV Summary'!$B$16-S26)+T26</f>
        <v>0</v>
      </c>
      <c r="V26" s="10">
        <f>LOOKUP(B26,Rates!$A$5:$B$168)</f>
        <v>1661.719824863399</v>
      </c>
      <c r="W26" s="121">
        <f t="shared" si="9"/>
        <v>0</v>
      </c>
      <c r="X26" s="122">
        <f t="shared" si="17"/>
        <v>0</v>
      </c>
      <c r="Y26" s="37">
        <f t="shared" si="10"/>
        <v>0</v>
      </c>
      <c r="Z26" s="140">
        <f>IF(SUM(Z$11:Z25)&gt;0,0,IF(SUM(X26-R26)&gt;0,B26,0))</f>
        <v>0</v>
      </c>
      <c r="AG26" s="23">
        <f t="shared" si="25"/>
        <v>2021</v>
      </c>
      <c r="AH26" s="4">
        <f>Rates!B19</f>
        <v>1123</v>
      </c>
      <c r="AJ26" s="23">
        <f t="shared" si="28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8"/>
        <v>2032</v>
      </c>
      <c r="AP26" s="135">
        <f t="shared" si="0"/>
        <v>0</v>
      </c>
      <c r="AR26" s="218">
        <f t="shared" si="19"/>
        <v>2032</v>
      </c>
      <c r="AS26" s="135">
        <f t="shared" si="27"/>
        <v>0</v>
      </c>
      <c r="AT26" s="135">
        <f t="shared" si="29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1"/>
        <v>2032</v>
      </c>
      <c r="BD26" s="135">
        <f t="shared" si="22"/>
        <v>0</v>
      </c>
      <c r="BE26" s="1"/>
      <c r="BF26" s="27">
        <f t="shared" si="23"/>
        <v>2032</v>
      </c>
      <c r="BG26" s="135">
        <f>SUM($O$12:O25)</f>
        <v>0</v>
      </c>
      <c r="BH26" s="135">
        <f>SUM($O$12:O25)</f>
        <v>0</v>
      </c>
    </row>
    <row r="27" spans="1:75" s="65" customFormat="1" x14ac:dyDescent="0.25">
      <c r="A27" s="63">
        <f t="shared" si="11"/>
        <v>16</v>
      </c>
      <c r="B27" s="169">
        <f t="shared" si="11"/>
        <v>2033</v>
      </c>
      <c r="C27" s="203">
        <v>0</v>
      </c>
      <c r="D27" s="203">
        <v>0</v>
      </c>
      <c r="E27" s="108">
        <f t="shared" si="12"/>
        <v>0</v>
      </c>
      <c r="F27" s="111">
        <f t="shared" si="1"/>
        <v>0</v>
      </c>
      <c r="G27" s="112">
        <f t="shared" si="2"/>
        <v>0</v>
      </c>
      <c r="H27" s="113">
        <f t="shared" si="3"/>
        <v>0</v>
      </c>
      <c r="I27" s="111">
        <f t="shared" si="4"/>
        <v>0</v>
      </c>
      <c r="J27" s="112">
        <f t="shared" si="5"/>
        <v>0</v>
      </c>
      <c r="K27" s="113">
        <f t="shared" si="5"/>
        <v>0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4"/>
        <v>0</v>
      </c>
      <c r="P27" s="112">
        <f t="shared" si="14"/>
        <v>0</v>
      </c>
      <c r="Q27" s="112">
        <f t="shared" si="8"/>
        <v>0</v>
      </c>
      <c r="R27" s="116">
        <f t="shared" si="15"/>
        <v>0</v>
      </c>
      <c r="S27" s="204">
        <v>0</v>
      </c>
      <c r="T27" s="142">
        <f t="shared" si="16"/>
        <v>0</v>
      </c>
      <c r="U27" s="10">
        <f>('NPV Summary'!$B$16-S27)+T27</f>
        <v>0</v>
      </c>
      <c r="V27" s="142">
        <f>LOOKUP(B27,Rates!$A$5:$B$168)</f>
        <v>1721.5417385584815</v>
      </c>
      <c r="W27" s="123">
        <f t="shared" si="9"/>
        <v>0</v>
      </c>
      <c r="X27" s="124">
        <f t="shared" si="17"/>
        <v>0</v>
      </c>
      <c r="Y27" s="64">
        <f t="shared" si="10"/>
        <v>0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5"/>
        <v>2022</v>
      </c>
      <c r="AH27" s="79">
        <f>Rates!B20</f>
        <v>1164</v>
      </c>
      <c r="AI27"/>
      <c r="AJ27" s="77">
        <f t="shared" si="28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8"/>
        <v>2033</v>
      </c>
      <c r="AP27" s="136">
        <f t="shared" si="0"/>
        <v>0</v>
      </c>
      <c r="AQ27"/>
      <c r="AR27" s="219">
        <f t="shared" si="19"/>
        <v>2033</v>
      </c>
      <c r="AS27" s="136">
        <f t="shared" si="27"/>
        <v>0</v>
      </c>
      <c r="AT27" s="136">
        <f t="shared" si="29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1"/>
        <v>2033</v>
      </c>
      <c r="BD27" s="136">
        <f t="shared" si="22"/>
        <v>0</v>
      </c>
      <c r="BF27" s="72">
        <f t="shared" si="23"/>
        <v>2033</v>
      </c>
      <c r="BG27" s="136">
        <f>SUM($O$12:O26)</f>
        <v>0</v>
      </c>
      <c r="BH27" s="136">
        <f>SUM($O$12:O26)</f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2034</v>
      </c>
      <c r="C28" s="203">
        <v>0</v>
      </c>
      <c r="D28" s="203">
        <v>0</v>
      </c>
      <c r="E28" s="108">
        <f t="shared" si="12"/>
        <v>0</v>
      </c>
      <c r="F28" s="108">
        <f t="shared" si="1"/>
        <v>0</v>
      </c>
      <c r="G28" s="109">
        <f t="shared" si="2"/>
        <v>0</v>
      </c>
      <c r="H28" s="110">
        <f t="shared" si="3"/>
        <v>0</v>
      </c>
      <c r="I28" s="108">
        <f t="shared" si="4"/>
        <v>0</v>
      </c>
      <c r="J28" s="109">
        <f t="shared" si="5"/>
        <v>0</v>
      </c>
      <c r="K28" s="110">
        <f t="shared" si="5"/>
        <v>0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4"/>
        <v>0</v>
      </c>
      <c r="P28" s="147">
        <f t="shared" si="14"/>
        <v>0</v>
      </c>
      <c r="Q28" s="147">
        <f t="shared" si="8"/>
        <v>0</v>
      </c>
      <c r="R28" s="120">
        <f t="shared" si="15"/>
        <v>0</v>
      </c>
      <c r="S28" s="204">
        <v>0</v>
      </c>
      <c r="T28" s="10">
        <f t="shared" si="16"/>
        <v>0</v>
      </c>
      <c r="U28" s="10">
        <f>('NPV Summary'!$B$16-S28)+T28</f>
        <v>0</v>
      </c>
      <c r="V28" s="10">
        <f>LOOKUP(B28,Rates!$A$5:$B$168)</f>
        <v>1783.5172411465869</v>
      </c>
      <c r="W28" s="125">
        <f t="shared" si="9"/>
        <v>0</v>
      </c>
      <c r="X28" s="126">
        <f t="shared" si="17"/>
        <v>0</v>
      </c>
      <c r="Y28" s="37">
        <f t="shared" si="10"/>
        <v>0</v>
      </c>
      <c r="Z28" s="140">
        <f>IF(SUM(Z$11:Z27)&gt;0,0,IF(SUM(X28-R28)&gt;0,B28,0))</f>
        <v>0</v>
      </c>
      <c r="AG28" s="23">
        <f t="shared" si="25"/>
        <v>2023</v>
      </c>
      <c r="AH28" s="4">
        <f>Rates!B21</f>
        <v>1205</v>
      </c>
      <c r="AJ28" s="23">
        <f t="shared" si="28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8"/>
        <v>2034</v>
      </c>
      <c r="AP28" s="135">
        <f t="shared" si="0"/>
        <v>0</v>
      </c>
      <c r="AR28" s="218">
        <f t="shared" si="19"/>
        <v>2034</v>
      </c>
      <c r="AS28" s="135">
        <f t="shared" si="27"/>
        <v>0</v>
      </c>
      <c r="AT28" s="135">
        <f t="shared" si="29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1"/>
        <v>2034</v>
      </c>
      <c r="BD28" s="135">
        <f t="shared" si="22"/>
        <v>0</v>
      </c>
      <c r="BE28" s="1"/>
      <c r="BF28" s="27">
        <f t="shared" si="23"/>
        <v>2034</v>
      </c>
      <c r="BG28" s="135">
        <f>SUM(O13:O27)</f>
        <v>0</v>
      </c>
      <c r="BH28" s="135">
        <f>SUM($O$12:O27)</f>
        <v>0</v>
      </c>
    </row>
    <row r="29" spans="1:75" s="65" customFormat="1" x14ac:dyDescent="0.25">
      <c r="A29" s="63">
        <f t="shared" ref="A29:B44" si="30">A28+1</f>
        <v>18</v>
      </c>
      <c r="B29" s="169">
        <f t="shared" si="30"/>
        <v>2035</v>
      </c>
      <c r="C29" s="203">
        <v>0</v>
      </c>
      <c r="D29" s="203">
        <v>0</v>
      </c>
      <c r="E29" s="108">
        <f t="shared" si="12"/>
        <v>0</v>
      </c>
      <c r="F29" s="111">
        <f t="shared" si="1"/>
        <v>0</v>
      </c>
      <c r="G29" s="112">
        <f t="shared" si="2"/>
        <v>0</v>
      </c>
      <c r="H29" s="113">
        <f t="shared" si="3"/>
        <v>0</v>
      </c>
      <c r="I29" s="111">
        <f t="shared" si="4"/>
        <v>0</v>
      </c>
      <c r="J29" s="112">
        <f t="shared" si="5"/>
        <v>0</v>
      </c>
      <c r="K29" s="113">
        <f t="shared" si="5"/>
        <v>0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4"/>
        <v>0</v>
      </c>
      <c r="P29" s="112">
        <f t="shared" si="14"/>
        <v>0</v>
      </c>
      <c r="Q29" s="112">
        <f t="shared" si="8"/>
        <v>0</v>
      </c>
      <c r="R29" s="116">
        <f t="shared" si="15"/>
        <v>0</v>
      </c>
      <c r="S29" s="204">
        <v>0</v>
      </c>
      <c r="T29" s="142">
        <f t="shared" si="16"/>
        <v>0</v>
      </c>
      <c r="U29" s="10">
        <f>('NPV Summary'!$B$16-S29)+T29</f>
        <v>0</v>
      </c>
      <c r="V29" s="142">
        <f>LOOKUP(B29,Rates!$A$5:$B$168)</f>
        <v>1847.7238618278641</v>
      </c>
      <c r="W29" s="123">
        <f t="shared" si="9"/>
        <v>0</v>
      </c>
      <c r="X29" s="124">
        <f t="shared" si="17"/>
        <v>0</v>
      </c>
      <c r="Y29" s="64">
        <f t="shared" si="10"/>
        <v>0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5"/>
        <v>2024</v>
      </c>
      <c r="AH29" s="79">
        <f>Rates!B22</f>
        <v>1249</v>
      </c>
      <c r="AI29"/>
      <c r="AJ29" s="77">
        <f t="shared" si="28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8"/>
        <v>2035</v>
      </c>
      <c r="AP29" s="136">
        <f t="shared" si="0"/>
        <v>0</v>
      </c>
      <c r="AQ29"/>
      <c r="AR29" s="219">
        <f t="shared" si="19"/>
        <v>2035</v>
      </c>
      <c r="AS29" s="136">
        <f t="shared" si="27"/>
        <v>0</v>
      </c>
      <c r="AT29" s="136">
        <f t="shared" si="29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1"/>
        <v>2035</v>
      </c>
      <c r="BD29" s="136">
        <f t="shared" si="22"/>
        <v>0</v>
      </c>
      <c r="BF29" s="72">
        <f t="shared" si="23"/>
        <v>2035</v>
      </c>
      <c r="BG29" s="136">
        <f t="shared" ref="BG29:BG92" si="32">SUM(O14:O28)</f>
        <v>0</v>
      </c>
      <c r="BH29" s="136">
        <f>SUM($O$12:O28)</f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0"/>
        <v>19</v>
      </c>
      <c r="B30" s="168">
        <f t="shared" si="30"/>
        <v>2036</v>
      </c>
      <c r="C30" s="203">
        <v>0</v>
      </c>
      <c r="D30" s="203">
        <v>0</v>
      </c>
      <c r="E30" s="108">
        <f t="shared" si="12"/>
        <v>0</v>
      </c>
      <c r="F30" s="108">
        <f t="shared" si="1"/>
        <v>0</v>
      </c>
      <c r="G30" s="109">
        <f t="shared" si="2"/>
        <v>0</v>
      </c>
      <c r="H30" s="110">
        <f t="shared" si="3"/>
        <v>0</v>
      </c>
      <c r="I30" s="108">
        <f t="shared" si="4"/>
        <v>0</v>
      </c>
      <c r="J30" s="109">
        <f t="shared" si="5"/>
        <v>0</v>
      </c>
      <c r="K30" s="110">
        <f t="shared" si="5"/>
        <v>0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4"/>
        <v>0</v>
      </c>
      <c r="P30" s="147">
        <f t="shared" si="14"/>
        <v>0</v>
      </c>
      <c r="Q30" s="147">
        <f t="shared" si="8"/>
        <v>0</v>
      </c>
      <c r="R30" s="120">
        <f t="shared" si="15"/>
        <v>0</v>
      </c>
      <c r="S30" s="204">
        <v>0</v>
      </c>
      <c r="T30" s="10">
        <f t="shared" si="16"/>
        <v>0</v>
      </c>
      <c r="U30" s="10">
        <f>('NPV Summary'!$B$16-S30)+T30</f>
        <v>0</v>
      </c>
      <c r="V30" s="10">
        <f>LOOKUP(B30,Rates!$A$5:$B$168)</f>
        <v>1914.2419208536674</v>
      </c>
      <c r="W30" s="121">
        <f t="shared" si="9"/>
        <v>0</v>
      </c>
      <c r="X30" s="122">
        <f t="shared" si="17"/>
        <v>0</v>
      </c>
      <c r="Y30" s="37">
        <f t="shared" si="10"/>
        <v>0</v>
      </c>
      <c r="Z30" s="140">
        <f>IF(SUM(Z$11:Z29)&gt;0,0,IF(SUM(X30-R30)&gt;0,B30,0))</f>
        <v>0</v>
      </c>
      <c r="AG30" s="23">
        <f t="shared" si="25"/>
        <v>2025</v>
      </c>
      <c r="AH30" s="4">
        <f>Rates!B23</f>
        <v>1296</v>
      </c>
      <c r="AJ30" s="23">
        <f t="shared" si="28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8"/>
        <v>2036</v>
      </c>
      <c r="AP30" s="135">
        <f t="shared" si="0"/>
        <v>0</v>
      </c>
      <c r="AR30" s="218">
        <f t="shared" si="19"/>
        <v>2036</v>
      </c>
      <c r="AS30" s="135">
        <f t="shared" si="27"/>
        <v>0</v>
      </c>
      <c r="AT30" s="135">
        <f t="shared" si="29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1"/>
        <v>2036</v>
      </c>
      <c r="BD30" s="135">
        <f t="shared" si="22"/>
        <v>0</v>
      </c>
      <c r="BE30" s="1"/>
      <c r="BF30" s="27">
        <f t="shared" si="23"/>
        <v>2036</v>
      </c>
      <c r="BG30" s="135">
        <f t="shared" si="32"/>
        <v>0</v>
      </c>
      <c r="BH30" s="135">
        <f>SUM($O$12:O29)</f>
        <v>0</v>
      </c>
    </row>
    <row r="31" spans="1:75" s="65" customFormat="1" x14ac:dyDescent="0.25">
      <c r="A31" s="63">
        <f t="shared" si="30"/>
        <v>20</v>
      </c>
      <c r="B31" s="169">
        <f t="shared" si="30"/>
        <v>2037</v>
      </c>
      <c r="C31" s="203">
        <v>0</v>
      </c>
      <c r="D31" s="203">
        <v>0</v>
      </c>
      <c r="E31" s="108">
        <f t="shared" si="12"/>
        <v>0</v>
      </c>
      <c r="F31" s="111">
        <f t="shared" si="1"/>
        <v>0</v>
      </c>
      <c r="G31" s="112">
        <f t="shared" si="2"/>
        <v>0</v>
      </c>
      <c r="H31" s="113">
        <f t="shared" si="3"/>
        <v>0</v>
      </c>
      <c r="I31" s="111">
        <f t="shared" si="4"/>
        <v>0</v>
      </c>
      <c r="J31" s="112">
        <f t="shared" si="5"/>
        <v>0</v>
      </c>
      <c r="K31" s="113">
        <f t="shared" si="5"/>
        <v>0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4"/>
        <v>0</v>
      </c>
      <c r="P31" s="112">
        <f t="shared" si="14"/>
        <v>0</v>
      </c>
      <c r="Q31" s="112">
        <f t="shared" si="8"/>
        <v>0</v>
      </c>
      <c r="R31" s="116">
        <f t="shared" si="15"/>
        <v>0</v>
      </c>
      <c r="S31" s="204">
        <v>0</v>
      </c>
      <c r="T31" s="142">
        <f t="shared" si="16"/>
        <v>0</v>
      </c>
      <c r="U31" s="10">
        <f>('NPV Summary'!$B$16-S31)+T31</f>
        <v>0</v>
      </c>
      <c r="V31" s="142">
        <f>LOOKUP(B31,Rates!$A$5:$B$168)</f>
        <v>1983.1546300043995</v>
      </c>
      <c r="W31" s="123">
        <f t="shared" si="9"/>
        <v>0</v>
      </c>
      <c r="X31" s="124">
        <f t="shared" si="17"/>
        <v>0</v>
      </c>
      <c r="Y31" s="64">
        <f t="shared" si="10"/>
        <v>0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5"/>
        <v>2026</v>
      </c>
      <c r="AH31" s="79">
        <f>Rates!B24</f>
        <v>1344</v>
      </c>
      <c r="AI31"/>
      <c r="AJ31" s="77">
        <f t="shared" si="28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8"/>
        <v>2037</v>
      </c>
      <c r="AP31" s="136">
        <f t="shared" si="0"/>
        <v>0</v>
      </c>
      <c r="AQ31"/>
      <c r="AR31" s="219">
        <f t="shared" si="19"/>
        <v>2037</v>
      </c>
      <c r="AS31" s="136">
        <f t="shared" si="27"/>
        <v>0</v>
      </c>
      <c r="AT31" s="136">
        <f t="shared" si="29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1"/>
        <v>2037</v>
      </c>
      <c r="BD31" s="136">
        <f t="shared" si="22"/>
        <v>0</v>
      </c>
      <c r="BF31" s="72">
        <f t="shared" si="23"/>
        <v>2037</v>
      </c>
      <c r="BG31" s="136">
        <f t="shared" si="32"/>
        <v>0</v>
      </c>
      <c r="BH31" s="136">
        <f>SUM($O$12:O30)</f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0"/>
        <v>21</v>
      </c>
      <c r="B32" s="168">
        <f t="shared" si="30"/>
        <v>2038</v>
      </c>
      <c r="C32" s="203">
        <v>0</v>
      </c>
      <c r="D32" s="203">
        <v>0</v>
      </c>
      <c r="E32" s="108">
        <f t="shared" si="12"/>
        <v>0</v>
      </c>
      <c r="F32" s="108">
        <f t="shared" si="1"/>
        <v>0</v>
      </c>
      <c r="G32" s="109">
        <f t="shared" si="2"/>
        <v>0</v>
      </c>
      <c r="H32" s="110">
        <f t="shared" si="3"/>
        <v>0</v>
      </c>
      <c r="I32" s="108">
        <f t="shared" si="4"/>
        <v>0</v>
      </c>
      <c r="J32" s="109">
        <f t="shared" si="5"/>
        <v>0</v>
      </c>
      <c r="K32" s="110">
        <f t="shared" si="5"/>
        <v>0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4"/>
        <v>0</v>
      </c>
      <c r="P32" s="147">
        <f t="shared" si="14"/>
        <v>0</v>
      </c>
      <c r="Q32" s="147">
        <f t="shared" si="8"/>
        <v>0</v>
      </c>
      <c r="R32" s="120">
        <f t="shared" si="15"/>
        <v>0</v>
      </c>
      <c r="S32" s="204">
        <v>0</v>
      </c>
      <c r="T32" s="10">
        <f t="shared" si="16"/>
        <v>0</v>
      </c>
      <c r="U32" s="10">
        <f>('NPV Summary'!$B$16-S32)+T32</f>
        <v>0</v>
      </c>
      <c r="V32" s="10">
        <f>LOOKUP(B32,Rates!$A$5:$B$168)</f>
        <v>2054.5481966845578</v>
      </c>
      <c r="W32" s="121">
        <f t="shared" si="9"/>
        <v>0</v>
      </c>
      <c r="X32" s="122">
        <f t="shared" si="17"/>
        <v>0</v>
      </c>
      <c r="Y32" s="37">
        <f t="shared" si="10"/>
        <v>0</v>
      </c>
      <c r="Z32" s="140">
        <f>IF(SUM(Z$11:Z31)&gt;0,0,IF(SUM(X32-R32)&gt;0,B32,0))</f>
        <v>0</v>
      </c>
      <c r="AG32" s="23">
        <f t="shared" si="25"/>
        <v>2027</v>
      </c>
      <c r="AH32" s="4">
        <f>Rates!B25</f>
        <v>1392.384</v>
      </c>
      <c r="AJ32" s="23">
        <f t="shared" si="28"/>
        <v>2027</v>
      </c>
      <c r="AK32" s="213">
        <f>Rates!E25</f>
        <v>3.5999999999999997E-2</v>
      </c>
      <c r="AL32" s="4">
        <f>Rates!F25</f>
        <v>1392.384</v>
      </c>
      <c r="AM32" s="217">
        <f>Rates!G25</f>
        <v>1094.0160000000001</v>
      </c>
      <c r="AO32" s="27">
        <f t="shared" si="18"/>
        <v>2038</v>
      </c>
      <c r="AP32" s="135">
        <f t="shared" si="0"/>
        <v>0</v>
      </c>
      <c r="AR32" s="218">
        <f t="shared" si="19"/>
        <v>2038</v>
      </c>
      <c r="AS32" s="135">
        <f t="shared" si="27"/>
        <v>0</v>
      </c>
      <c r="AT32" s="135">
        <f t="shared" si="29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1"/>
        <v>2038</v>
      </c>
      <c r="BD32" s="135">
        <f t="shared" si="22"/>
        <v>0</v>
      </c>
      <c r="BE32" s="1"/>
      <c r="BF32" s="27">
        <f t="shared" si="23"/>
        <v>2038</v>
      </c>
      <c r="BG32" s="135">
        <f t="shared" si="32"/>
        <v>0</v>
      </c>
      <c r="BH32" s="135">
        <f>SUM($O$12:O31)</f>
        <v>0</v>
      </c>
    </row>
    <row r="33" spans="1:75" s="65" customFormat="1" x14ac:dyDescent="0.25">
      <c r="A33" s="63">
        <f t="shared" si="30"/>
        <v>22</v>
      </c>
      <c r="B33" s="169">
        <f t="shared" si="30"/>
        <v>2039</v>
      </c>
      <c r="C33" s="203">
        <v>0</v>
      </c>
      <c r="D33" s="203">
        <v>0</v>
      </c>
      <c r="E33" s="108">
        <f t="shared" si="12"/>
        <v>0</v>
      </c>
      <c r="F33" s="111">
        <f t="shared" si="1"/>
        <v>0</v>
      </c>
      <c r="G33" s="112">
        <f t="shared" si="2"/>
        <v>0</v>
      </c>
      <c r="H33" s="113">
        <f t="shared" si="3"/>
        <v>0</v>
      </c>
      <c r="I33" s="111">
        <f t="shared" si="4"/>
        <v>0</v>
      </c>
      <c r="J33" s="112">
        <f t="shared" si="5"/>
        <v>0</v>
      </c>
      <c r="K33" s="113">
        <f t="shared" si="5"/>
        <v>0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4"/>
        <v>0</v>
      </c>
      <c r="P33" s="112">
        <f t="shared" si="14"/>
        <v>0</v>
      </c>
      <c r="Q33" s="112">
        <f t="shared" si="8"/>
        <v>0</v>
      </c>
      <c r="R33" s="116">
        <f t="shared" si="15"/>
        <v>0</v>
      </c>
      <c r="S33" s="204">
        <v>0</v>
      </c>
      <c r="T33" s="142">
        <f t="shared" si="16"/>
        <v>0</v>
      </c>
      <c r="U33" s="10">
        <f>('NPV Summary'!$B$16-S33)+T33</f>
        <v>0</v>
      </c>
      <c r="V33" s="142">
        <f>LOOKUP(B33,Rates!$A$5:$B$168)</f>
        <v>2128.511931765202</v>
      </c>
      <c r="W33" s="123">
        <f t="shared" si="9"/>
        <v>0</v>
      </c>
      <c r="X33" s="124">
        <f t="shared" si="17"/>
        <v>0</v>
      </c>
      <c r="Y33" s="64">
        <f t="shared" si="10"/>
        <v>0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5"/>
        <v>2028</v>
      </c>
      <c r="AH33" s="79">
        <f>Rates!B26</f>
        <v>1442.509824</v>
      </c>
      <c r="AI33"/>
      <c r="AJ33" s="77">
        <f t="shared" si="28"/>
        <v>2028</v>
      </c>
      <c r="AK33" s="214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8"/>
        <v>2039</v>
      </c>
      <c r="AP33" s="136">
        <f t="shared" si="0"/>
        <v>0</v>
      </c>
      <c r="AQ33"/>
      <c r="AR33" s="219">
        <f t="shared" si="19"/>
        <v>2039</v>
      </c>
      <c r="AS33" s="136">
        <f t="shared" si="27"/>
        <v>0</v>
      </c>
      <c r="AT33" s="136">
        <f t="shared" si="29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1"/>
        <v>2039</v>
      </c>
      <c r="BD33" s="136">
        <f t="shared" si="22"/>
        <v>0</v>
      </c>
      <c r="BF33" s="72">
        <f t="shared" si="23"/>
        <v>2039</v>
      </c>
      <c r="BG33" s="136">
        <f t="shared" si="32"/>
        <v>0</v>
      </c>
      <c r="BH33" s="136">
        <f>SUM($O$12:O32)</f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0"/>
        <v>23</v>
      </c>
      <c r="B34" s="168">
        <f t="shared" si="30"/>
        <v>2040</v>
      </c>
      <c r="C34" s="203">
        <v>0</v>
      </c>
      <c r="D34" s="203">
        <v>0</v>
      </c>
      <c r="E34" s="108">
        <f t="shared" si="12"/>
        <v>0</v>
      </c>
      <c r="F34" s="108">
        <f t="shared" si="1"/>
        <v>0</v>
      </c>
      <c r="G34" s="109">
        <f t="shared" si="2"/>
        <v>0</v>
      </c>
      <c r="H34" s="110">
        <f t="shared" si="3"/>
        <v>0</v>
      </c>
      <c r="I34" s="108">
        <f t="shared" si="4"/>
        <v>0</v>
      </c>
      <c r="J34" s="109">
        <f t="shared" si="5"/>
        <v>0</v>
      </c>
      <c r="K34" s="110">
        <f t="shared" si="5"/>
        <v>0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4"/>
        <v>0</v>
      </c>
      <c r="P34" s="147">
        <f t="shared" si="14"/>
        <v>0</v>
      </c>
      <c r="Q34" s="147">
        <f t="shared" si="8"/>
        <v>0</v>
      </c>
      <c r="R34" s="120">
        <f t="shared" si="15"/>
        <v>0</v>
      </c>
      <c r="S34" s="204">
        <v>0</v>
      </c>
      <c r="T34" s="10">
        <f t="shared" si="16"/>
        <v>0</v>
      </c>
      <c r="U34" s="10">
        <f>('NPV Summary'!$B$16-S34)+T34</f>
        <v>0</v>
      </c>
      <c r="V34" s="10">
        <f>LOOKUP(B34,Rates!$A$5:$B$168)</f>
        <v>2205.1383613087492</v>
      </c>
      <c r="W34" s="121">
        <f t="shared" si="9"/>
        <v>0</v>
      </c>
      <c r="X34" s="126">
        <f t="shared" si="17"/>
        <v>0</v>
      </c>
      <c r="Y34" s="37">
        <f t="shared" si="10"/>
        <v>0</v>
      </c>
      <c r="Z34" s="140">
        <f>IF(SUM(Z$11:Z33)&gt;0,0,IF(SUM(X34-R34)&gt;0,B34,0))</f>
        <v>0</v>
      </c>
      <c r="AG34" s="23">
        <f t="shared" si="25"/>
        <v>2029</v>
      </c>
      <c r="AH34" s="4">
        <f>Rates!B27</f>
        <v>1494.440177664</v>
      </c>
      <c r="AJ34" s="23">
        <f t="shared" si="28"/>
        <v>2029</v>
      </c>
      <c r="AK34" s="213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8"/>
        <v>2040</v>
      </c>
      <c r="AP34" s="135">
        <f t="shared" si="0"/>
        <v>0</v>
      </c>
      <c r="AR34" s="218">
        <f t="shared" si="19"/>
        <v>2040</v>
      </c>
      <c r="AS34" s="135">
        <f t="shared" si="27"/>
        <v>0</v>
      </c>
      <c r="AT34" s="135">
        <f t="shared" si="29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1"/>
        <v>2040</v>
      </c>
      <c r="BD34" s="135">
        <f t="shared" si="22"/>
        <v>0</v>
      </c>
      <c r="BE34" s="1"/>
      <c r="BF34" s="27">
        <f t="shared" si="23"/>
        <v>2040</v>
      </c>
      <c r="BG34" s="135">
        <f t="shared" si="32"/>
        <v>0</v>
      </c>
      <c r="BH34" s="135">
        <f>SUM($O$12:O33)</f>
        <v>0</v>
      </c>
    </row>
    <row r="35" spans="1:75" s="65" customFormat="1" x14ac:dyDescent="0.25">
      <c r="A35" s="63">
        <f t="shared" si="30"/>
        <v>24</v>
      </c>
      <c r="B35" s="169">
        <f t="shared" si="30"/>
        <v>2041</v>
      </c>
      <c r="C35" s="203">
        <v>0</v>
      </c>
      <c r="D35" s="203">
        <v>0</v>
      </c>
      <c r="E35" s="108">
        <f t="shared" si="12"/>
        <v>0</v>
      </c>
      <c r="F35" s="111">
        <f t="shared" si="1"/>
        <v>0</v>
      </c>
      <c r="G35" s="112">
        <f t="shared" si="2"/>
        <v>0</v>
      </c>
      <c r="H35" s="113">
        <f t="shared" si="3"/>
        <v>0</v>
      </c>
      <c r="I35" s="111">
        <f t="shared" si="4"/>
        <v>0</v>
      </c>
      <c r="J35" s="112">
        <f t="shared" si="5"/>
        <v>0</v>
      </c>
      <c r="K35" s="113">
        <f t="shared" si="5"/>
        <v>0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4"/>
        <v>0</v>
      </c>
      <c r="P35" s="112">
        <f t="shared" si="14"/>
        <v>0</v>
      </c>
      <c r="Q35" s="112">
        <f t="shared" si="8"/>
        <v>0</v>
      </c>
      <c r="R35" s="116">
        <f t="shared" si="15"/>
        <v>0</v>
      </c>
      <c r="S35" s="204">
        <v>0</v>
      </c>
      <c r="T35" s="142">
        <f t="shared" si="16"/>
        <v>0</v>
      </c>
      <c r="U35" s="10">
        <f>('NPV Summary'!$B$16-S35)+T35</f>
        <v>0</v>
      </c>
      <c r="V35" s="142">
        <f>LOOKUP(B35,Rates!$A$5:$B$168)</f>
        <v>2284.5233423158643</v>
      </c>
      <c r="W35" s="123">
        <f t="shared" si="9"/>
        <v>0</v>
      </c>
      <c r="X35" s="124">
        <f t="shared" si="17"/>
        <v>0</v>
      </c>
      <c r="Y35" s="64">
        <f t="shared" si="10"/>
        <v>0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5"/>
        <v>2030</v>
      </c>
      <c r="AH35" s="79">
        <f>Rates!B28</f>
        <v>1548.240024059904</v>
      </c>
      <c r="AI35"/>
      <c r="AJ35" s="77">
        <f t="shared" si="28"/>
        <v>2030</v>
      </c>
      <c r="AK35" s="214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8"/>
        <v>2041</v>
      </c>
      <c r="AP35" s="136">
        <f t="shared" si="0"/>
        <v>0</v>
      </c>
      <c r="AQ35"/>
      <c r="AR35" s="219">
        <f t="shared" si="19"/>
        <v>2041</v>
      </c>
      <c r="AS35" s="136">
        <f t="shared" si="27"/>
        <v>0</v>
      </c>
      <c r="AT35" s="136">
        <f t="shared" si="29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1"/>
        <v>2041</v>
      </c>
      <c r="BD35" s="136">
        <f t="shared" si="22"/>
        <v>0</v>
      </c>
      <c r="BF35" s="72">
        <f t="shared" si="23"/>
        <v>2041</v>
      </c>
      <c r="BG35" s="136">
        <f t="shared" si="32"/>
        <v>0</v>
      </c>
      <c r="BH35" s="136">
        <f>SUM($O$12:O34)</f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0"/>
        <v>25</v>
      </c>
      <c r="B36" s="168">
        <f t="shared" si="30"/>
        <v>2042</v>
      </c>
      <c r="C36" s="203">
        <v>0</v>
      </c>
      <c r="D36" s="203">
        <v>0</v>
      </c>
      <c r="E36" s="108">
        <f t="shared" si="12"/>
        <v>0</v>
      </c>
      <c r="F36" s="108">
        <f t="shared" si="1"/>
        <v>0</v>
      </c>
      <c r="G36" s="109">
        <f t="shared" si="2"/>
        <v>0</v>
      </c>
      <c r="H36" s="110">
        <f t="shared" si="3"/>
        <v>0</v>
      </c>
      <c r="I36" s="108">
        <f t="shared" si="4"/>
        <v>0</v>
      </c>
      <c r="J36" s="109">
        <f t="shared" si="5"/>
        <v>0</v>
      </c>
      <c r="K36" s="110">
        <f t="shared" si="5"/>
        <v>0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4"/>
        <v>0</v>
      </c>
      <c r="P36" s="147">
        <f t="shared" si="14"/>
        <v>0</v>
      </c>
      <c r="Q36" s="147">
        <f t="shared" si="8"/>
        <v>0</v>
      </c>
      <c r="R36" s="120">
        <f t="shared" si="15"/>
        <v>0</v>
      </c>
      <c r="S36" s="204">
        <v>0</v>
      </c>
      <c r="T36" s="10">
        <f t="shared" si="16"/>
        <v>0</v>
      </c>
      <c r="U36" s="10">
        <f>('NPV Summary'!$B$16-S36)+T36</f>
        <v>0</v>
      </c>
      <c r="V36" s="10">
        <f>LOOKUP(B36,Rates!$A$5:$B$168)</f>
        <v>2366.7661826392355</v>
      </c>
      <c r="W36" s="121">
        <f t="shared" si="9"/>
        <v>0</v>
      </c>
      <c r="X36" s="122">
        <f t="shared" si="17"/>
        <v>0</v>
      </c>
      <c r="Y36" s="37">
        <f t="shared" si="10"/>
        <v>0</v>
      </c>
      <c r="Z36" s="140">
        <f>IF(SUM(Z$11:Z35)&gt;0,0,IF(SUM(X36-R36)&gt;0,B36,0))</f>
        <v>0</v>
      </c>
      <c r="AG36" s="23">
        <f t="shared" si="25"/>
        <v>2031</v>
      </c>
      <c r="AH36" s="4">
        <f>Rates!B29</f>
        <v>1603.9766649260607</v>
      </c>
      <c r="AJ36" s="23">
        <f t="shared" si="28"/>
        <v>2031</v>
      </c>
      <c r="AK36" s="213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8"/>
        <v>2042</v>
      </c>
      <c r="AP36" s="135">
        <f t="shared" si="0"/>
        <v>0</v>
      </c>
      <c r="AR36" s="218">
        <f t="shared" si="19"/>
        <v>2042</v>
      </c>
      <c r="AS36" s="135">
        <f t="shared" si="27"/>
        <v>0</v>
      </c>
      <c r="AT36" s="135">
        <f t="shared" si="29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1"/>
        <v>2042</v>
      </c>
      <c r="BD36" s="135">
        <f t="shared" si="22"/>
        <v>0</v>
      </c>
      <c r="BE36" s="1"/>
      <c r="BF36" s="27">
        <f t="shared" si="23"/>
        <v>2042</v>
      </c>
      <c r="BG36" s="135">
        <f t="shared" si="32"/>
        <v>0</v>
      </c>
      <c r="BH36" s="135">
        <f>SUM($O$12:O35)</f>
        <v>0</v>
      </c>
    </row>
    <row r="37" spans="1:75" s="65" customFormat="1" x14ac:dyDescent="0.25">
      <c r="A37" s="63">
        <f t="shared" si="30"/>
        <v>26</v>
      </c>
      <c r="B37" s="169">
        <f t="shared" si="30"/>
        <v>2043</v>
      </c>
      <c r="C37" s="203">
        <v>0</v>
      </c>
      <c r="D37" s="203">
        <v>0</v>
      </c>
      <c r="E37" s="108">
        <f t="shared" si="12"/>
        <v>0</v>
      </c>
      <c r="F37" s="111">
        <f t="shared" si="1"/>
        <v>0</v>
      </c>
      <c r="G37" s="112">
        <f t="shared" si="2"/>
        <v>0</v>
      </c>
      <c r="H37" s="113">
        <f t="shared" si="3"/>
        <v>0</v>
      </c>
      <c r="I37" s="111">
        <f t="shared" si="4"/>
        <v>0</v>
      </c>
      <c r="J37" s="112">
        <f t="shared" si="5"/>
        <v>0</v>
      </c>
      <c r="K37" s="113">
        <f t="shared" si="5"/>
        <v>0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4"/>
        <v>0</v>
      </c>
      <c r="P37" s="112">
        <f t="shared" si="14"/>
        <v>0</v>
      </c>
      <c r="Q37" s="112">
        <f t="shared" si="8"/>
        <v>0</v>
      </c>
      <c r="R37" s="116">
        <f t="shared" si="15"/>
        <v>0</v>
      </c>
      <c r="S37" s="204">
        <v>0</v>
      </c>
      <c r="T37" s="142">
        <f t="shared" si="16"/>
        <v>0</v>
      </c>
      <c r="U37" s="10">
        <f>('NPV Summary'!$B$16-S37)+T37</f>
        <v>0</v>
      </c>
      <c r="V37" s="142">
        <f>LOOKUP(B37,Rates!$A$5:$B$168)</f>
        <v>2451.9697652142481</v>
      </c>
      <c r="W37" s="123">
        <f t="shared" si="9"/>
        <v>0</v>
      </c>
      <c r="X37" s="124">
        <f t="shared" si="17"/>
        <v>0</v>
      </c>
      <c r="Y37" s="64">
        <f t="shared" si="10"/>
        <v>0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5"/>
        <v>2032</v>
      </c>
      <c r="AH37" s="79">
        <f>Rates!B30</f>
        <v>1661.719824863399</v>
      </c>
      <c r="AI37"/>
      <c r="AJ37" s="77">
        <f t="shared" si="28"/>
        <v>2032</v>
      </c>
      <c r="AK37" s="214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8"/>
        <v>2043</v>
      </c>
      <c r="AP37" s="136">
        <f t="shared" si="0"/>
        <v>0</v>
      </c>
      <c r="AQ37"/>
      <c r="AR37" s="219">
        <f t="shared" si="19"/>
        <v>2043</v>
      </c>
      <c r="AS37" s="136">
        <f t="shared" si="27"/>
        <v>0</v>
      </c>
      <c r="AT37" s="136">
        <f t="shared" si="29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1"/>
        <v>2043</v>
      </c>
      <c r="BD37" s="136">
        <f t="shared" si="22"/>
        <v>0</v>
      </c>
      <c r="BF37" s="72">
        <f t="shared" si="23"/>
        <v>2043</v>
      </c>
      <c r="BG37" s="136">
        <f t="shared" si="32"/>
        <v>0</v>
      </c>
      <c r="BH37" s="136">
        <f>SUM($O$12:O36)</f>
        <v>0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0"/>
        <v>27</v>
      </c>
      <c r="B38" s="168">
        <f t="shared" si="30"/>
        <v>2044</v>
      </c>
      <c r="C38" s="203">
        <v>0</v>
      </c>
      <c r="D38" s="203">
        <v>0</v>
      </c>
      <c r="E38" s="108">
        <f t="shared" si="12"/>
        <v>0</v>
      </c>
      <c r="F38" s="108">
        <f t="shared" si="1"/>
        <v>0</v>
      </c>
      <c r="G38" s="109">
        <f t="shared" si="2"/>
        <v>0</v>
      </c>
      <c r="H38" s="110">
        <f t="shared" si="3"/>
        <v>0</v>
      </c>
      <c r="I38" s="108">
        <f t="shared" si="4"/>
        <v>0</v>
      </c>
      <c r="J38" s="109">
        <f t="shared" si="5"/>
        <v>0</v>
      </c>
      <c r="K38" s="110">
        <f t="shared" si="5"/>
        <v>0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4"/>
        <v>0</v>
      </c>
      <c r="P38" s="147">
        <f t="shared" si="14"/>
        <v>0</v>
      </c>
      <c r="Q38" s="147">
        <f t="shared" si="8"/>
        <v>0</v>
      </c>
      <c r="R38" s="120">
        <f t="shared" si="15"/>
        <v>0</v>
      </c>
      <c r="S38" s="204">
        <v>0</v>
      </c>
      <c r="T38" s="10">
        <f t="shared" si="16"/>
        <v>0</v>
      </c>
      <c r="U38" s="10">
        <f>('NPV Summary'!$B$16-S38)+T38</f>
        <v>0</v>
      </c>
      <c r="V38" s="10">
        <f>LOOKUP(B38,Rates!$A$5:$B$168)</f>
        <v>2540.2406767619609</v>
      </c>
      <c r="W38" s="121">
        <f t="shared" si="9"/>
        <v>0</v>
      </c>
      <c r="X38" s="122">
        <f t="shared" si="17"/>
        <v>0</v>
      </c>
      <c r="Y38" s="37">
        <f t="shared" si="10"/>
        <v>0</v>
      </c>
      <c r="Z38" s="140">
        <f>IF(SUM(Z$11:Z37)&gt;0,0,IF(SUM(X38-R38)&gt;0,B38,0))</f>
        <v>0</v>
      </c>
      <c r="AG38" s="23">
        <f t="shared" si="25"/>
        <v>2033</v>
      </c>
      <c r="AH38" s="4">
        <f>Rates!B31</f>
        <v>1721.5417385584815</v>
      </c>
      <c r="AJ38" s="23">
        <f t="shared" si="28"/>
        <v>2033</v>
      </c>
      <c r="AK38" s="213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8"/>
        <v>2044</v>
      </c>
      <c r="AP38" s="135">
        <f t="shared" si="0"/>
        <v>0</v>
      </c>
      <c r="AR38" s="218">
        <f t="shared" si="19"/>
        <v>2044</v>
      </c>
      <c r="AS38" s="135">
        <f t="shared" si="27"/>
        <v>0</v>
      </c>
      <c r="AT38" s="135">
        <f t="shared" si="29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1"/>
        <v>2044</v>
      </c>
      <c r="BD38" s="135">
        <f t="shared" si="22"/>
        <v>0</v>
      </c>
      <c r="BE38" s="1"/>
      <c r="BF38" s="27">
        <f t="shared" si="23"/>
        <v>2044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0"/>
        <v>28</v>
      </c>
      <c r="B39" s="169">
        <f t="shared" si="30"/>
        <v>2045</v>
      </c>
      <c r="C39" s="203">
        <v>0</v>
      </c>
      <c r="D39" s="203">
        <v>0</v>
      </c>
      <c r="E39" s="108">
        <f t="shared" si="12"/>
        <v>0</v>
      </c>
      <c r="F39" s="111">
        <f t="shared" si="1"/>
        <v>0</v>
      </c>
      <c r="G39" s="112">
        <f t="shared" si="2"/>
        <v>0</v>
      </c>
      <c r="H39" s="113">
        <f t="shared" si="3"/>
        <v>0</v>
      </c>
      <c r="I39" s="111">
        <f t="shared" si="4"/>
        <v>0</v>
      </c>
      <c r="J39" s="112">
        <f t="shared" si="5"/>
        <v>0</v>
      </c>
      <c r="K39" s="113">
        <f t="shared" si="5"/>
        <v>0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4"/>
        <v>0</v>
      </c>
      <c r="P39" s="112">
        <f t="shared" si="14"/>
        <v>0</v>
      </c>
      <c r="Q39" s="112">
        <f t="shared" si="8"/>
        <v>0</v>
      </c>
      <c r="R39" s="116">
        <f t="shared" si="15"/>
        <v>0</v>
      </c>
      <c r="S39" s="204">
        <v>0</v>
      </c>
      <c r="T39" s="142">
        <f t="shared" si="16"/>
        <v>0</v>
      </c>
      <c r="U39" s="10">
        <f>('NPV Summary'!$B$16-S39)+T39</f>
        <v>0</v>
      </c>
      <c r="V39" s="142">
        <f>LOOKUP(B39,Rates!$A$5:$B$168)</f>
        <v>2631.6893411253914</v>
      </c>
      <c r="W39" s="123">
        <f t="shared" si="9"/>
        <v>0</v>
      </c>
      <c r="X39" s="124">
        <f t="shared" si="17"/>
        <v>0</v>
      </c>
      <c r="Y39" s="64">
        <f t="shared" si="10"/>
        <v>0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5"/>
        <v>2034</v>
      </c>
      <c r="AH39" s="79">
        <f>Rates!B32</f>
        <v>1783.5172411465869</v>
      </c>
      <c r="AI39"/>
      <c r="AJ39" s="77">
        <f t="shared" si="28"/>
        <v>2034</v>
      </c>
      <c r="AK39" s="214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8"/>
        <v>2045</v>
      </c>
      <c r="AP39" s="136">
        <f t="shared" si="0"/>
        <v>0</v>
      </c>
      <c r="AQ39"/>
      <c r="AR39" s="219">
        <f t="shared" si="19"/>
        <v>2045</v>
      </c>
      <c r="AS39" s="136">
        <f t="shared" si="27"/>
        <v>0</v>
      </c>
      <c r="AT39" s="136">
        <f t="shared" si="29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1"/>
        <v>2045</v>
      </c>
      <c r="BD39" s="136">
        <f t="shared" si="22"/>
        <v>0</v>
      </c>
      <c r="BF39" s="72">
        <f t="shared" si="23"/>
        <v>2045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0"/>
        <v>29</v>
      </c>
      <c r="B40" s="168">
        <f t="shared" si="30"/>
        <v>2046</v>
      </c>
      <c r="C40" s="203">
        <v>0</v>
      </c>
      <c r="D40" s="203">
        <v>0</v>
      </c>
      <c r="E40" s="108">
        <f t="shared" si="12"/>
        <v>0</v>
      </c>
      <c r="F40" s="108">
        <f t="shared" si="1"/>
        <v>0</v>
      </c>
      <c r="G40" s="109">
        <f t="shared" si="2"/>
        <v>0</v>
      </c>
      <c r="H40" s="110">
        <f t="shared" si="3"/>
        <v>0</v>
      </c>
      <c r="I40" s="108">
        <f t="shared" si="4"/>
        <v>0</v>
      </c>
      <c r="J40" s="109">
        <f t="shared" si="5"/>
        <v>0</v>
      </c>
      <c r="K40" s="110">
        <f t="shared" si="5"/>
        <v>0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4"/>
        <v>0</v>
      </c>
      <c r="P40" s="147">
        <f t="shared" si="14"/>
        <v>0</v>
      </c>
      <c r="Q40" s="147">
        <f t="shared" si="8"/>
        <v>0</v>
      </c>
      <c r="R40" s="120">
        <f t="shared" si="15"/>
        <v>0</v>
      </c>
      <c r="S40" s="204">
        <v>0</v>
      </c>
      <c r="T40" s="10">
        <f t="shared" si="16"/>
        <v>0</v>
      </c>
      <c r="U40" s="10">
        <f>('NPV Summary'!$B$16-S40)+T40</f>
        <v>0</v>
      </c>
      <c r="V40" s="10">
        <f>LOOKUP(B40,Rates!$A$5:$B$168)</f>
        <v>2726.4301574059054</v>
      </c>
      <c r="W40" s="121">
        <f t="shared" si="9"/>
        <v>0</v>
      </c>
      <c r="X40" s="122">
        <f t="shared" si="17"/>
        <v>0</v>
      </c>
      <c r="Y40" s="37">
        <f t="shared" si="10"/>
        <v>0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5"/>
        <v>2035</v>
      </c>
      <c r="AH40" s="4">
        <f>Rates!B33</f>
        <v>1847.7238618278641</v>
      </c>
      <c r="AI40"/>
      <c r="AJ40" s="23">
        <f t="shared" si="28"/>
        <v>2035</v>
      </c>
      <c r="AK40" s="213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8"/>
        <v>2046</v>
      </c>
      <c r="AP40" s="135">
        <f t="shared" si="0"/>
        <v>0</v>
      </c>
      <c r="AQ40"/>
      <c r="AR40" s="222">
        <f t="shared" si="19"/>
        <v>2046</v>
      </c>
      <c r="AS40" s="135">
        <f t="shared" si="27"/>
        <v>0</v>
      </c>
      <c r="AT40" s="135">
        <f t="shared" si="29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1"/>
        <v>2046</v>
      </c>
      <c r="BD40" s="135">
        <f t="shared" si="22"/>
        <v>0</v>
      </c>
      <c r="BF40" s="27">
        <f t="shared" si="23"/>
        <v>2046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0"/>
        <v>30</v>
      </c>
      <c r="B41" s="169">
        <f t="shared" si="30"/>
        <v>2047</v>
      </c>
      <c r="C41" s="203">
        <v>0</v>
      </c>
      <c r="D41" s="203">
        <v>0</v>
      </c>
      <c r="E41" s="108">
        <f t="shared" si="12"/>
        <v>0</v>
      </c>
      <c r="F41" s="111">
        <f t="shared" si="1"/>
        <v>0</v>
      </c>
      <c r="G41" s="112">
        <f t="shared" si="2"/>
        <v>0</v>
      </c>
      <c r="H41" s="113">
        <f t="shared" si="3"/>
        <v>0</v>
      </c>
      <c r="I41" s="111">
        <f t="shared" si="4"/>
        <v>0</v>
      </c>
      <c r="J41" s="112">
        <f t="shared" si="5"/>
        <v>0</v>
      </c>
      <c r="K41" s="113">
        <f t="shared" si="5"/>
        <v>0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4"/>
        <v>0</v>
      </c>
      <c r="P41" s="112">
        <f t="shared" si="14"/>
        <v>0</v>
      </c>
      <c r="Q41" s="112">
        <f t="shared" si="8"/>
        <v>0</v>
      </c>
      <c r="R41" s="116">
        <f t="shared" si="15"/>
        <v>0</v>
      </c>
      <c r="S41" s="204">
        <v>0</v>
      </c>
      <c r="T41" s="142">
        <f t="shared" si="16"/>
        <v>0</v>
      </c>
      <c r="U41" s="10">
        <f>('NPV Summary'!$B$16-S41)+T41</f>
        <v>0</v>
      </c>
      <c r="V41" s="142">
        <f>LOOKUP(B41,Rates!$A$5:$B$168)</f>
        <v>2824.5816430725181</v>
      </c>
      <c r="W41" s="123">
        <f t="shared" si="9"/>
        <v>0</v>
      </c>
      <c r="X41" s="124">
        <f t="shared" si="17"/>
        <v>0</v>
      </c>
      <c r="Y41" s="64">
        <f t="shared" si="10"/>
        <v>0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5"/>
        <v>2036</v>
      </c>
      <c r="AH41" s="79">
        <f>Rates!B34</f>
        <v>1914.2419208536674</v>
      </c>
      <c r="AI41"/>
      <c r="AJ41" s="77">
        <f t="shared" si="28"/>
        <v>2036</v>
      </c>
      <c r="AK41" s="214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8"/>
        <v>2047</v>
      </c>
      <c r="AP41" s="136">
        <f t="shared" si="0"/>
        <v>0</v>
      </c>
      <c r="AQ41"/>
      <c r="AR41" s="219">
        <f t="shared" si="19"/>
        <v>2047</v>
      </c>
      <c r="AS41" s="136">
        <f t="shared" si="27"/>
        <v>0</v>
      </c>
      <c r="AT41" s="136">
        <f t="shared" si="29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1"/>
        <v>2047</v>
      </c>
      <c r="BD41" s="136">
        <f t="shared" si="22"/>
        <v>0</v>
      </c>
      <c r="BF41" s="72">
        <f t="shared" si="23"/>
        <v>2047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0"/>
        <v>31</v>
      </c>
      <c r="B42" s="168">
        <f t="shared" si="30"/>
        <v>2048</v>
      </c>
      <c r="C42" s="203">
        <v>0</v>
      </c>
      <c r="D42" s="203">
        <v>0</v>
      </c>
      <c r="E42" s="108">
        <f t="shared" si="12"/>
        <v>0</v>
      </c>
      <c r="F42" s="108">
        <f t="shared" si="1"/>
        <v>0</v>
      </c>
      <c r="G42" s="109">
        <f t="shared" si="2"/>
        <v>0</v>
      </c>
      <c r="H42" s="110">
        <f t="shared" si="3"/>
        <v>0</v>
      </c>
      <c r="I42" s="108">
        <f t="shared" si="4"/>
        <v>0</v>
      </c>
      <c r="J42" s="109">
        <f t="shared" si="5"/>
        <v>0</v>
      </c>
      <c r="K42" s="110">
        <f t="shared" si="5"/>
        <v>0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4"/>
        <v>0</v>
      </c>
      <c r="P42" s="147">
        <f t="shared" si="14"/>
        <v>0</v>
      </c>
      <c r="Q42" s="147">
        <f t="shared" si="8"/>
        <v>0</v>
      </c>
      <c r="R42" s="120">
        <f t="shared" si="15"/>
        <v>0</v>
      </c>
      <c r="S42" s="204">
        <v>0</v>
      </c>
      <c r="T42" s="10">
        <f t="shared" si="16"/>
        <v>0</v>
      </c>
      <c r="U42" s="10">
        <f>('NPV Summary'!$B$16-S42)+T42</f>
        <v>0</v>
      </c>
      <c r="V42" s="10">
        <f>LOOKUP(B42,Rates!$A$5:$B$168)</f>
        <v>2926.2665822231288</v>
      </c>
      <c r="W42" s="121">
        <f t="shared" si="9"/>
        <v>0</v>
      </c>
      <c r="X42" s="122">
        <f t="shared" si="17"/>
        <v>0</v>
      </c>
      <c r="Y42" s="37">
        <f t="shared" si="10"/>
        <v>0</v>
      </c>
      <c r="Z42" s="140">
        <f>IF(SUM(Z$11:Z41)&gt;0,0,IF(SUM(X42-R42)&gt;0,B42,0))</f>
        <v>0</v>
      </c>
      <c r="AG42" s="23">
        <f t="shared" si="25"/>
        <v>2037</v>
      </c>
      <c r="AH42" s="4">
        <f>Rates!B35</f>
        <v>1983.1546300043995</v>
      </c>
      <c r="AJ42" s="23">
        <f t="shared" si="28"/>
        <v>2037</v>
      </c>
      <c r="AK42" s="213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8"/>
        <v>2048</v>
      </c>
      <c r="AP42" s="135">
        <f t="shared" si="0"/>
        <v>0</v>
      </c>
      <c r="AR42" s="218">
        <f t="shared" si="19"/>
        <v>2048</v>
      </c>
      <c r="AS42" s="135">
        <f t="shared" si="27"/>
        <v>0</v>
      </c>
      <c r="AT42" s="135">
        <f t="shared" si="29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1"/>
        <v>2048</v>
      </c>
      <c r="BD42" s="135">
        <f t="shared" si="22"/>
        <v>0</v>
      </c>
      <c r="BE42" s="1"/>
      <c r="BF42" s="27">
        <f t="shared" si="23"/>
        <v>2048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30"/>
        <v>32</v>
      </c>
      <c r="B43" s="169">
        <f t="shared" si="30"/>
        <v>2049</v>
      </c>
      <c r="C43" s="203">
        <v>0</v>
      </c>
      <c r="D43" s="203">
        <v>0</v>
      </c>
      <c r="E43" s="108">
        <f t="shared" si="12"/>
        <v>0</v>
      </c>
      <c r="F43" s="111">
        <f t="shared" si="1"/>
        <v>0</v>
      </c>
      <c r="G43" s="112">
        <f t="shared" si="2"/>
        <v>0</v>
      </c>
      <c r="H43" s="113">
        <f t="shared" si="3"/>
        <v>0</v>
      </c>
      <c r="I43" s="111">
        <f t="shared" si="4"/>
        <v>0</v>
      </c>
      <c r="J43" s="112">
        <f t="shared" si="5"/>
        <v>0</v>
      </c>
      <c r="K43" s="113">
        <f t="shared" si="5"/>
        <v>0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4"/>
        <v>0</v>
      </c>
      <c r="P43" s="112">
        <f t="shared" si="14"/>
        <v>0</v>
      </c>
      <c r="Q43" s="112">
        <f t="shared" si="8"/>
        <v>0</v>
      </c>
      <c r="R43" s="116">
        <f t="shared" si="15"/>
        <v>0</v>
      </c>
      <c r="S43" s="204">
        <v>0</v>
      </c>
      <c r="T43" s="142">
        <f t="shared" si="16"/>
        <v>0</v>
      </c>
      <c r="U43" s="10">
        <f>('NPV Summary'!$B$16-S43)+T43</f>
        <v>0</v>
      </c>
      <c r="V43" s="142">
        <f>LOOKUP(B43,Rates!$A$5:$B$168)</f>
        <v>3031.6121791831615</v>
      </c>
      <c r="W43" s="123">
        <f t="shared" si="9"/>
        <v>0</v>
      </c>
      <c r="X43" s="124">
        <f t="shared" si="17"/>
        <v>0</v>
      </c>
      <c r="Y43" s="64">
        <f t="shared" si="10"/>
        <v>0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5"/>
        <v>2038</v>
      </c>
      <c r="AH43" s="79">
        <f>Rates!B36</f>
        <v>2054.5481966845578</v>
      </c>
      <c r="AI43"/>
      <c r="AJ43" s="77">
        <f t="shared" si="28"/>
        <v>2038</v>
      </c>
      <c r="AK43" s="214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8"/>
        <v>2049</v>
      </c>
      <c r="AP43" s="136">
        <f t="shared" si="0"/>
        <v>0</v>
      </c>
      <c r="AQ43"/>
      <c r="AR43" s="219">
        <f t="shared" si="19"/>
        <v>2049</v>
      </c>
      <c r="AS43" s="136">
        <f t="shared" si="27"/>
        <v>0</v>
      </c>
      <c r="AT43" s="136">
        <f t="shared" si="29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1"/>
        <v>2049</v>
      </c>
      <c r="BD43" s="136">
        <f t="shared" si="22"/>
        <v>0</v>
      </c>
      <c r="BF43" s="72">
        <f t="shared" si="23"/>
        <v>2049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0"/>
        <v>33</v>
      </c>
      <c r="B44" s="168">
        <f t="shared" si="30"/>
        <v>2050</v>
      </c>
      <c r="C44" s="203">
        <v>0</v>
      </c>
      <c r="D44" s="203">
        <v>0</v>
      </c>
      <c r="E44" s="108">
        <f t="shared" si="12"/>
        <v>0</v>
      </c>
      <c r="F44" s="108">
        <f t="shared" si="1"/>
        <v>0</v>
      </c>
      <c r="G44" s="109">
        <f t="shared" si="2"/>
        <v>0</v>
      </c>
      <c r="H44" s="110">
        <f t="shared" si="3"/>
        <v>0</v>
      </c>
      <c r="I44" s="108">
        <f t="shared" si="4"/>
        <v>0</v>
      </c>
      <c r="J44" s="109">
        <f t="shared" ref="J44:K75" si="37">G44</f>
        <v>0</v>
      </c>
      <c r="K44" s="110">
        <f t="shared" si="37"/>
        <v>0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4"/>
        <v>0</v>
      </c>
      <c r="P44" s="147">
        <f t="shared" si="14"/>
        <v>0</v>
      </c>
      <c r="Q44" s="147">
        <f t="shared" si="8"/>
        <v>0</v>
      </c>
      <c r="R44" s="120">
        <f t="shared" si="15"/>
        <v>0</v>
      </c>
      <c r="S44" s="204">
        <v>0</v>
      </c>
      <c r="T44" s="10">
        <f t="shared" si="16"/>
        <v>0</v>
      </c>
      <c r="U44" s="10">
        <f>('NPV Summary'!$B$16-S44)+T44</f>
        <v>0</v>
      </c>
      <c r="V44" s="10">
        <f>LOOKUP(B44,Rates!$A$5:$B$168)</f>
        <v>3140.7502176337553</v>
      </c>
      <c r="W44" s="121">
        <f t="shared" si="9"/>
        <v>0</v>
      </c>
      <c r="X44" s="122">
        <f t="shared" si="17"/>
        <v>0</v>
      </c>
      <c r="Y44" s="37">
        <f t="shared" si="10"/>
        <v>0</v>
      </c>
      <c r="Z44" s="140">
        <f>IF(SUM(Z$11:Z43)&gt;0,0,IF(SUM(X44-R44)&gt;0,B44,0))</f>
        <v>0</v>
      </c>
      <c r="AG44" s="23">
        <f t="shared" si="25"/>
        <v>2039</v>
      </c>
      <c r="AH44" s="4">
        <f>Rates!B37</f>
        <v>2128.511931765202</v>
      </c>
      <c r="AJ44" s="23">
        <f t="shared" si="28"/>
        <v>2039</v>
      </c>
      <c r="AK44" s="213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8"/>
        <v>2050</v>
      </c>
      <c r="AP44" s="135">
        <f t="shared" si="0"/>
        <v>0</v>
      </c>
      <c r="AR44" s="218">
        <f t="shared" si="19"/>
        <v>2050</v>
      </c>
      <c r="AS44" s="135">
        <f t="shared" si="27"/>
        <v>0</v>
      </c>
      <c r="AT44" s="135">
        <f t="shared" si="29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1"/>
        <v>2050</v>
      </c>
      <c r="BD44" s="135">
        <f t="shared" si="22"/>
        <v>0</v>
      </c>
      <c r="BE44" s="1"/>
      <c r="BF44" s="27">
        <f t="shared" si="23"/>
        <v>2050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60" si="39">A44+1</f>
        <v>34</v>
      </c>
      <c r="B45" s="169">
        <f t="shared" si="39"/>
        <v>2051</v>
      </c>
      <c r="C45" s="203">
        <v>0</v>
      </c>
      <c r="D45" s="203">
        <v>0</v>
      </c>
      <c r="E45" s="108">
        <f t="shared" si="12"/>
        <v>0</v>
      </c>
      <c r="F45" s="111">
        <f t="shared" si="1"/>
        <v>0</v>
      </c>
      <c r="G45" s="112">
        <f t="shared" si="2"/>
        <v>0</v>
      </c>
      <c r="H45" s="113">
        <f t="shared" si="3"/>
        <v>0</v>
      </c>
      <c r="I45" s="111">
        <f t="shared" si="4"/>
        <v>0</v>
      </c>
      <c r="J45" s="112">
        <f t="shared" si="37"/>
        <v>0</v>
      </c>
      <c r="K45" s="113">
        <f t="shared" si="37"/>
        <v>0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4"/>
        <v>0</v>
      </c>
      <c r="P45" s="112">
        <f t="shared" si="14"/>
        <v>0</v>
      </c>
      <c r="Q45" s="112">
        <f t="shared" si="8"/>
        <v>0</v>
      </c>
      <c r="R45" s="116">
        <f t="shared" si="15"/>
        <v>0</v>
      </c>
      <c r="S45" s="204">
        <v>0</v>
      </c>
      <c r="T45" s="142">
        <f t="shared" si="16"/>
        <v>0</v>
      </c>
      <c r="U45" s="10">
        <f>('NPV Summary'!$B$16-S45)+T45</f>
        <v>0</v>
      </c>
      <c r="V45" s="142">
        <f>LOOKUP(B45,Rates!$A$5:$B$168)</f>
        <v>3253.8172254685705</v>
      </c>
      <c r="W45" s="123">
        <f t="shared" si="9"/>
        <v>0</v>
      </c>
      <c r="X45" s="124">
        <f t="shared" si="17"/>
        <v>0</v>
      </c>
      <c r="Y45" s="64">
        <f t="shared" si="10"/>
        <v>0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5"/>
        <v>2040</v>
      </c>
      <c r="AH45" s="79">
        <f>Rates!B38</f>
        <v>2205.1383613087492</v>
      </c>
      <c r="AI45"/>
      <c r="AJ45" s="77">
        <f t="shared" si="28"/>
        <v>2040</v>
      </c>
      <c r="AK45" s="214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8"/>
        <v>2051</v>
      </c>
      <c r="AP45" s="136">
        <f t="shared" si="0"/>
        <v>0</v>
      </c>
      <c r="AQ45"/>
      <c r="AR45" s="219">
        <f t="shared" si="19"/>
        <v>2051</v>
      </c>
      <c r="AS45" s="136">
        <f t="shared" si="27"/>
        <v>0</v>
      </c>
      <c r="AT45" s="136">
        <f t="shared" si="29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1"/>
        <v>2051</v>
      </c>
      <c r="BD45" s="136">
        <f t="shared" si="22"/>
        <v>0</v>
      </c>
      <c r="BF45" s="72">
        <f t="shared" si="23"/>
        <v>2051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2052</v>
      </c>
      <c r="C46" s="203">
        <v>0</v>
      </c>
      <c r="D46" s="203">
        <v>0</v>
      </c>
      <c r="E46" s="108">
        <f t="shared" si="12"/>
        <v>0</v>
      </c>
      <c r="F46" s="108">
        <f t="shared" si="1"/>
        <v>0</v>
      </c>
      <c r="G46" s="109">
        <f t="shared" si="2"/>
        <v>0</v>
      </c>
      <c r="H46" s="110">
        <f t="shared" si="3"/>
        <v>0</v>
      </c>
      <c r="I46" s="108">
        <f t="shared" si="4"/>
        <v>0</v>
      </c>
      <c r="J46" s="109">
        <f t="shared" si="37"/>
        <v>0</v>
      </c>
      <c r="K46" s="110">
        <f t="shared" si="37"/>
        <v>0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4"/>
        <v>0</v>
      </c>
      <c r="P46" s="147">
        <f t="shared" si="14"/>
        <v>0</v>
      </c>
      <c r="Q46" s="147">
        <f t="shared" si="8"/>
        <v>0</v>
      </c>
      <c r="R46" s="120">
        <f t="shared" si="15"/>
        <v>0</v>
      </c>
      <c r="S46" s="204">
        <v>0</v>
      </c>
      <c r="T46" s="10">
        <f t="shared" si="16"/>
        <v>0</v>
      </c>
      <c r="U46" s="10">
        <f>('NPV Summary'!$B$16-S46)+T46</f>
        <v>0</v>
      </c>
      <c r="V46" s="10">
        <f>LOOKUP(B46,Rates!$A$5:$B$168)</f>
        <v>3370.9546455854393</v>
      </c>
      <c r="W46" s="121">
        <f t="shared" si="9"/>
        <v>0</v>
      </c>
      <c r="X46" s="122">
        <f t="shared" si="17"/>
        <v>0</v>
      </c>
      <c r="Y46" s="37">
        <f t="shared" si="10"/>
        <v>0</v>
      </c>
      <c r="Z46" s="140">
        <f>IF(SUM(Z$11:Z45)&gt;0,0,IF(SUM(X46-R46)&gt;0,B46,0))</f>
        <v>0</v>
      </c>
      <c r="AG46" s="23">
        <f t="shared" si="25"/>
        <v>2041</v>
      </c>
      <c r="AH46" s="4">
        <f>Rates!B39</f>
        <v>2284.5233423158643</v>
      </c>
      <c r="AJ46" s="23">
        <f t="shared" si="28"/>
        <v>2041</v>
      </c>
      <c r="AK46" s="213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8"/>
        <v>2052</v>
      </c>
      <c r="AP46" s="135">
        <f t="shared" si="0"/>
        <v>0</v>
      </c>
      <c r="AR46" s="218">
        <f t="shared" si="19"/>
        <v>2052</v>
      </c>
      <c r="AS46" s="135">
        <f t="shared" si="27"/>
        <v>0</v>
      </c>
      <c r="AT46" s="135">
        <f t="shared" si="29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1"/>
        <v>2052</v>
      </c>
      <c r="BD46" s="135">
        <f t="shared" si="22"/>
        <v>0</v>
      </c>
      <c r="BE46" s="1"/>
      <c r="BF46" s="27">
        <f t="shared" si="23"/>
        <v>2052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2053</v>
      </c>
      <c r="C47" s="203">
        <v>0</v>
      </c>
      <c r="D47" s="203">
        <v>0</v>
      </c>
      <c r="E47" s="108">
        <f t="shared" si="12"/>
        <v>0</v>
      </c>
      <c r="F47" s="111">
        <f t="shared" si="1"/>
        <v>0</v>
      </c>
      <c r="G47" s="112">
        <f t="shared" si="2"/>
        <v>0</v>
      </c>
      <c r="H47" s="113">
        <f t="shared" si="3"/>
        <v>0</v>
      </c>
      <c r="I47" s="111">
        <f t="shared" si="4"/>
        <v>0</v>
      </c>
      <c r="J47" s="112">
        <f t="shared" si="37"/>
        <v>0</v>
      </c>
      <c r="K47" s="113">
        <f t="shared" si="37"/>
        <v>0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4"/>
        <v>0</v>
      </c>
      <c r="P47" s="112">
        <f t="shared" si="14"/>
        <v>0</v>
      </c>
      <c r="Q47" s="112">
        <f t="shared" si="8"/>
        <v>0</v>
      </c>
      <c r="R47" s="116">
        <f t="shared" si="15"/>
        <v>0</v>
      </c>
      <c r="S47" s="204">
        <v>0</v>
      </c>
      <c r="T47" s="142">
        <f t="shared" si="16"/>
        <v>0</v>
      </c>
      <c r="U47" s="10">
        <f>('NPV Summary'!$B$16-S47)+T47</f>
        <v>0</v>
      </c>
      <c r="V47" s="142">
        <f>LOOKUP(B47,Rates!$A$5:$B$168)</f>
        <v>3492.3090128265153</v>
      </c>
      <c r="W47" s="123">
        <f t="shared" si="9"/>
        <v>0</v>
      </c>
      <c r="X47" s="124">
        <f t="shared" si="17"/>
        <v>0</v>
      </c>
      <c r="Y47" s="64">
        <f t="shared" si="10"/>
        <v>0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5"/>
        <v>2042</v>
      </c>
      <c r="AH47" s="79">
        <f>Rates!B40</f>
        <v>2366.7661826392355</v>
      </c>
      <c r="AI47"/>
      <c r="AJ47" s="77">
        <f t="shared" si="28"/>
        <v>2042</v>
      </c>
      <c r="AK47" s="214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8"/>
        <v>2053</v>
      </c>
      <c r="AP47" s="136">
        <f t="shared" si="0"/>
        <v>0</v>
      </c>
      <c r="AQ47"/>
      <c r="AR47" s="219">
        <f t="shared" si="19"/>
        <v>2053</v>
      </c>
      <c r="AS47" s="136">
        <f t="shared" si="27"/>
        <v>0</v>
      </c>
      <c r="AT47" s="136">
        <f t="shared" si="29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1"/>
        <v>2053</v>
      </c>
      <c r="BD47" s="136">
        <f t="shared" si="22"/>
        <v>0</v>
      </c>
      <c r="BF47" s="72">
        <f t="shared" si="23"/>
        <v>2053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2054</v>
      </c>
      <c r="C48" s="203">
        <v>0</v>
      </c>
      <c r="D48" s="203">
        <v>0</v>
      </c>
      <c r="E48" s="108">
        <f t="shared" si="12"/>
        <v>0</v>
      </c>
      <c r="F48" s="108">
        <f t="shared" si="1"/>
        <v>0</v>
      </c>
      <c r="G48" s="109">
        <f t="shared" si="2"/>
        <v>0</v>
      </c>
      <c r="H48" s="110">
        <f t="shared" si="3"/>
        <v>0</v>
      </c>
      <c r="I48" s="108">
        <f t="shared" si="4"/>
        <v>0</v>
      </c>
      <c r="J48" s="109">
        <f t="shared" si="37"/>
        <v>0</v>
      </c>
      <c r="K48" s="110">
        <f t="shared" si="37"/>
        <v>0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4"/>
        <v>0</v>
      </c>
      <c r="P48" s="147">
        <f t="shared" si="14"/>
        <v>0</v>
      </c>
      <c r="Q48" s="147">
        <f t="shared" si="8"/>
        <v>0</v>
      </c>
      <c r="R48" s="120">
        <f t="shared" si="15"/>
        <v>0</v>
      </c>
      <c r="S48" s="204">
        <v>0</v>
      </c>
      <c r="T48" s="10">
        <f t="shared" si="16"/>
        <v>0</v>
      </c>
      <c r="U48" s="10">
        <f>('NPV Summary'!$B$16-S48)+T48</f>
        <v>0</v>
      </c>
      <c r="V48" s="10">
        <f>LOOKUP(B48,Rates!$A$5:$B$168)</f>
        <v>3618.03213728827</v>
      </c>
      <c r="W48" s="121">
        <f t="shared" si="9"/>
        <v>0</v>
      </c>
      <c r="X48" s="122">
        <f t="shared" si="17"/>
        <v>0</v>
      </c>
      <c r="Y48" s="37">
        <f t="shared" si="10"/>
        <v>0</v>
      </c>
      <c r="Z48" s="140">
        <f>IF(SUM(Z$11:Z47)&gt;0,0,IF(SUM(X48-R48)&gt;0,B48,0))</f>
        <v>0</v>
      </c>
      <c r="AG48" s="23">
        <f t="shared" si="25"/>
        <v>2043</v>
      </c>
      <c r="AH48" s="4">
        <f>Rates!B41</f>
        <v>2451.9697652142481</v>
      </c>
      <c r="AJ48" s="23">
        <f t="shared" si="28"/>
        <v>2043</v>
      </c>
      <c r="AK48" s="213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8"/>
        <v>2054</v>
      </c>
      <c r="AP48" s="135">
        <f t="shared" si="0"/>
        <v>0</v>
      </c>
      <c r="AR48" s="218">
        <f t="shared" si="19"/>
        <v>2054</v>
      </c>
      <c r="AS48" s="135">
        <f t="shared" si="27"/>
        <v>0</v>
      </c>
      <c r="AT48" s="135">
        <f t="shared" si="29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1"/>
        <v>2054</v>
      </c>
      <c r="BD48" s="135">
        <f t="shared" si="22"/>
        <v>0</v>
      </c>
      <c r="BE48" s="1"/>
      <c r="BF48" s="27">
        <f t="shared" si="23"/>
        <v>2054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2055</v>
      </c>
      <c r="C49" s="203">
        <v>0</v>
      </c>
      <c r="D49" s="203">
        <v>0</v>
      </c>
      <c r="E49" s="108">
        <f t="shared" si="12"/>
        <v>0</v>
      </c>
      <c r="F49" s="111">
        <f t="shared" si="1"/>
        <v>0</v>
      </c>
      <c r="G49" s="112">
        <f t="shared" si="2"/>
        <v>0</v>
      </c>
      <c r="H49" s="113">
        <f t="shared" si="3"/>
        <v>0</v>
      </c>
      <c r="I49" s="111">
        <f t="shared" si="4"/>
        <v>0</v>
      </c>
      <c r="J49" s="112">
        <f t="shared" si="37"/>
        <v>0</v>
      </c>
      <c r="K49" s="113">
        <f t="shared" si="37"/>
        <v>0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4"/>
        <v>0</v>
      </c>
      <c r="P49" s="112">
        <f t="shared" si="14"/>
        <v>0</v>
      </c>
      <c r="Q49" s="112">
        <f t="shared" si="8"/>
        <v>0</v>
      </c>
      <c r="R49" s="116">
        <f t="shared" si="15"/>
        <v>0</v>
      </c>
      <c r="S49" s="204">
        <v>0</v>
      </c>
      <c r="T49" s="142">
        <f t="shared" si="16"/>
        <v>0</v>
      </c>
      <c r="U49" s="10">
        <f>('NPV Summary'!$B$16-S49)+T49</f>
        <v>0</v>
      </c>
      <c r="V49" s="142">
        <f>LOOKUP(B49,Rates!$A$5:$B$168)</f>
        <v>3748.2812942306477</v>
      </c>
      <c r="W49" s="123">
        <f t="shared" si="9"/>
        <v>0</v>
      </c>
      <c r="X49" s="124">
        <f t="shared" si="17"/>
        <v>0</v>
      </c>
      <c r="Y49" s="64">
        <f t="shared" si="10"/>
        <v>0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5"/>
        <v>2044</v>
      </c>
      <c r="AH49" s="79">
        <f>Rates!B42</f>
        <v>2540.2406767619609</v>
      </c>
      <c r="AI49"/>
      <c r="AJ49" s="77">
        <f t="shared" si="28"/>
        <v>2044</v>
      </c>
      <c r="AK49" s="214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8"/>
        <v>2055</v>
      </c>
      <c r="AP49" s="136">
        <f t="shared" si="0"/>
        <v>0</v>
      </c>
      <c r="AQ49"/>
      <c r="AR49" s="219">
        <f t="shared" si="19"/>
        <v>2055</v>
      </c>
      <c r="AS49" s="136">
        <f t="shared" si="27"/>
        <v>0</v>
      </c>
      <c r="AT49" s="136">
        <f t="shared" si="29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1"/>
        <v>2055</v>
      </c>
      <c r="BD49" s="136">
        <f t="shared" si="22"/>
        <v>0</v>
      </c>
      <c r="BF49" s="72">
        <f t="shared" si="23"/>
        <v>2055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2056</v>
      </c>
      <c r="C50" s="203">
        <v>0</v>
      </c>
      <c r="D50" s="203">
        <v>0</v>
      </c>
      <c r="E50" s="108">
        <f t="shared" si="12"/>
        <v>0</v>
      </c>
      <c r="F50" s="108">
        <f t="shared" si="1"/>
        <v>0</v>
      </c>
      <c r="G50" s="109">
        <f t="shared" si="2"/>
        <v>0</v>
      </c>
      <c r="H50" s="110">
        <f t="shared" si="3"/>
        <v>0</v>
      </c>
      <c r="I50" s="108">
        <f t="shared" si="4"/>
        <v>0</v>
      </c>
      <c r="J50" s="109">
        <f t="shared" si="37"/>
        <v>0</v>
      </c>
      <c r="K50" s="110">
        <f t="shared" si="37"/>
        <v>0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4"/>
        <v>0</v>
      </c>
      <c r="P50" s="147">
        <f t="shared" si="14"/>
        <v>0</v>
      </c>
      <c r="Q50" s="147">
        <f t="shared" si="8"/>
        <v>0</v>
      </c>
      <c r="R50" s="120">
        <f t="shared" si="15"/>
        <v>0</v>
      </c>
      <c r="S50" s="204">
        <v>0</v>
      </c>
      <c r="T50" s="10">
        <f t="shared" si="16"/>
        <v>0</v>
      </c>
      <c r="U50" s="10">
        <f>('NPV Summary'!$B$16-S50)+T50</f>
        <v>0</v>
      </c>
      <c r="V50" s="10">
        <f>LOOKUP(B50,Rates!$A$5:$B$168)</f>
        <v>3883.2194208229512</v>
      </c>
      <c r="W50" s="121">
        <f t="shared" si="9"/>
        <v>0</v>
      </c>
      <c r="X50" s="122">
        <f t="shared" si="17"/>
        <v>0</v>
      </c>
      <c r="Y50" s="37">
        <f t="shared" si="10"/>
        <v>0</v>
      </c>
      <c r="Z50" s="140">
        <f>IF(SUM(Z$11:Z49)&gt;0,0,IF(SUM(X50-R50)&gt;0,B50,0))</f>
        <v>0</v>
      </c>
      <c r="AG50" s="23">
        <f t="shared" si="25"/>
        <v>2045</v>
      </c>
      <c r="AH50" s="4">
        <f>Rates!B43</f>
        <v>2631.6893411253914</v>
      </c>
      <c r="AJ50" s="23">
        <f t="shared" si="28"/>
        <v>2045</v>
      </c>
      <c r="AK50" s="213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8"/>
        <v>2056</v>
      </c>
      <c r="AP50" s="135">
        <f t="shared" si="0"/>
        <v>0</v>
      </c>
      <c r="AR50" s="218">
        <f t="shared" si="19"/>
        <v>2056</v>
      </c>
      <c r="AS50" s="135">
        <f t="shared" si="27"/>
        <v>0</v>
      </c>
      <c r="AT50" s="135">
        <f t="shared" si="29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1"/>
        <v>2056</v>
      </c>
      <c r="BD50" s="135">
        <f t="shared" si="22"/>
        <v>0</v>
      </c>
      <c r="BE50" s="1"/>
      <c r="BF50" s="27">
        <f t="shared" si="23"/>
        <v>2056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2057</v>
      </c>
      <c r="C51" s="203">
        <v>0</v>
      </c>
      <c r="D51" s="203">
        <v>0</v>
      </c>
      <c r="E51" s="108">
        <f t="shared" si="12"/>
        <v>0</v>
      </c>
      <c r="F51" s="111">
        <f t="shared" si="1"/>
        <v>0</v>
      </c>
      <c r="G51" s="112">
        <f t="shared" si="2"/>
        <v>0</v>
      </c>
      <c r="H51" s="113">
        <f t="shared" si="3"/>
        <v>0</v>
      </c>
      <c r="I51" s="111">
        <f t="shared" si="4"/>
        <v>0</v>
      </c>
      <c r="J51" s="112">
        <f t="shared" si="37"/>
        <v>0</v>
      </c>
      <c r="K51" s="113">
        <f t="shared" si="37"/>
        <v>0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4"/>
        <v>0</v>
      </c>
      <c r="P51" s="112">
        <f t="shared" si="14"/>
        <v>0</v>
      </c>
      <c r="Q51" s="112">
        <f t="shared" si="8"/>
        <v>0</v>
      </c>
      <c r="R51" s="116">
        <f t="shared" si="15"/>
        <v>0</v>
      </c>
      <c r="S51" s="204">
        <v>0</v>
      </c>
      <c r="T51" s="142">
        <f t="shared" si="16"/>
        <v>0</v>
      </c>
      <c r="U51" s="10">
        <f>('NPV Summary'!$B$16-S51)+T51</f>
        <v>0</v>
      </c>
      <c r="V51" s="142">
        <f>LOOKUP(B51,Rates!$A$5:$B$168)</f>
        <v>4023.0153199725773</v>
      </c>
      <c r="W51" s="123">
        <f t="shared" si="9"/>
        <v>0</v>
      </c>
      <c r="X51" s="127">
        <f t="shared" si="17"/>
        <v>0</v>
      </c>
      <c r="Y51" s="64">
        <f t="shared" si="10"/>
        <v>0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5"/>
        <v>2046</v>
      </c>
      <c r="AH51" s="79">
        <f>Rates!B44</f>
        <v>2726.4301574059054</v>
      </c>
      <c r="AI51"/>
      <c r="AJ51" s="77">
        <f t="shared" si="28"/>
        <v>2046</v>
      </c>
      <c r="AK51" s="214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8"/>
        <v>2057</v>
      </c>
      <c r="AP51" s="136">
        <f t="shared" si="0"/>
        <v>0</v>
      </c>
      <c r="AQ51"/>
      <c r="AR51" s="219">
        <f t="shared" si="19"/>
        <v>2057</v>
      </c>
      <c r="AS51" s="136">
        <f t="shared" si="27"/>
        <v>0</v>
      </c>
      <c r="AT51" s="136">
        <f t="shared" si="29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1"/>
        <v>2057</v>
      </c>
      <c r="BD51" s="136">
        <f t="shared" si="22"/>
        <v>0</v>
      </c>
      <c r="BF51" s="72">
        <f t="shared" si="23"/>
        <v>2057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2058</v>
      </c>
      <c r="C52" s="203">
        <v>0</v>
      </c>
      <c r="D52" s="203">
        <v>0</v>
      </c>
      <c r="E52" s="108">
        <f t="shared" si="12"/>
        <v>0</v>
      </c>
      <c r="F52" s="108">
        <f t="shared" si="1"/>
        <v>0</v>
      </c>
      <c r="G52" s="109">
        <f t="shared" si="2"/>
        <v>0</v>
      </c>
      <c r="H52" s="110">
        <f t="shared" si="3"/>
        <v>0</v>
      </c>
      <c r="I52" s="108">
        <f t="shared" si="4"/>
        <v>0</v>
      </c>
      <c r="J52" s="109">
        <f t="shared" si="37"/>
        <v>0</v>
      </c>
      <c r="K52" s="110">
        <f t="shared" si="37"/>
        <v>0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4"/>
        <v>0</v>
      </c>
      <c r="P52" s="147">
        <f t="shared" si="14"/>
        <v>0</v>
      </c>
      <c r="Q52" s="147">
        <f t="shared" si="8"/>
        <v>0</v>
      </c>
      <c r="R52" s="120">
        <f t="shared" si="15"/>
        <v>0</v>
      </c>
      <c r="S52" s="204">
        <v>0</v>
      </c>
      <c r="T52" s="10">
        <f t="shared" si="16"/>
        <v>0</v>
      </c>
      <c r="U52" s="10">
        <f>('NPV Summary'!$B$16-S52)+T52</f>
        <v>0</v>
      </c>
      <c r="V52" s="10">
        <f>LOOKUP(B52,Rates!$A$5:$B$168)</f>
        <v>4167.8438714915901</v>
      </c>
      <c r="W52" s="121">
        <f t="shared" si="9"/>
        <v>0</v>
      </c>
      <c r="X52" s="122">
        <f t="shared" si="17"/>
        <v>0</v>
      </c>
      <c r="Y52" s="37">
        <f t="shared" si="10"/>
        <v>0</v>
      </c>
      <c r="Z52" s="140">
        <f>IF(SUM(Z$11:Z51)&gt;0,0,IF(SUM(X52-R52)&gt;0,B52,0))</f>
        <v>0</v>
      </c>
      <c r="AG52" s="23">
        <f t="shared" si="25"/>
        <v>2047</v>
      </c>
      <c r="AH52" s="15">
        <f>Rates!B45</f>
        <v>2824.5816430725181</v>
      </c>
      <c r="AJ52" s="23">
        <f t="shared" si="28"/>
        <v>2047</v>
      </c>
      <c r="AK52" s="215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8"/>
        <v>2058</v>
      </c>
      <c r="AP52" s="135">
        <f t="shared" si="0"/>
        <v>0</v>
      </c>
      <c r="AR52" s="218">
        <f t="shared" si="19"/>
        <v>2058</v>
      </c>
      <c r="AS52" s="135">
        <f t="shared" si="27"/>
        <v>0</v>
      </c>
      <c r="AT52" s="135">
        <f t="shared" si="29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1"/>
        <v>2058</v>
      </c>
      <c r="BD52" s="135">
        <f t="shared" si="22"/>
        <v>0</v>
      </c>
      <c r="BE52" s="1"/>
      <c r="BF52" s="27">
        <f t="shared" si="23"/>
        <v>2058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2059</v>
      </c>
      <c r="C53" s="203">
        <v>0</v>
      </c>
      <c r="D53" s="203">
        <v>0</v>
      </c>
      <c r="E53" s="108">
        <f t="shared" si="12"/>
        <v>0</v>
      </c>
      <c r="F53" s="111">
        <f t="shared" si="1"/>
        <v>0</v>
      </c>
      <c r="G53" s="112">
        <f t="shared" si="2"/>
        <v>0</v>
      </c>
      <c r="H53" s="113">
        <f t="shared" si="3"/>
        <v>0</v>
      </c>
      <c r="I53" s="111">
        <f t="shared" si="4"/>
        <v>0</v>
      </c>
      <c r="J53" s="112">
        <f t="shared" si="37"/>
        <v>0</v>
      </c>
      <c r="K53" s="113">
        <f t="shared" si="37"/>
        <v>0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4"/>
        <v>0</v>
      </c>
      <c r="P53" s="112">
        <f t="shared" si="14"/>
        <v>0</v>
      </c>
      <c r="Q53" s="112">
        <f t="shared" si="8"/>
        <v>0</v>
      </c>
      <c r="R53" s="116">
        <f t="shared" si="15"/>
        <v>0</v>
      </c>
      <c r="S53" s="204">
        <v>0</v>
      </c>
      <c r="T53" s="142">
        <f t="shared" si="16"/>
        <v>0</v>
      </c>
      <c r="U53" s="10">
        <f>('NPV Summary'!$B$16-S53)+T53</f>
        <v>0</v>
      </c>
      <c r="V53" s="142">
        <f>LOOKUP(B53,Rates!$A$5:$B$168)</f>
        <v>4317.8862508652874</v>
      </c>
      <c r="W53" s="123">
        <f t="shared" si="9"/>
        <v>0</v>
      </c>
      <c r="X53" s="124">
        <f t="shared" si="17"/>
        <v>0</v>
      </c>
      <c r="Y53" s="64">
        <f t="shared" si="10"/>
        <v>0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5"/>
        <v>2048</v>
      </c>
      <c r="AH53" s="79">
        <f>Rates!B46</f>
        <v>2926.2665822231288</v>
      </c>
      <c r="AI53"/>
      <c r="AJ53" s="77">
        <f t="shared" si="28"/>
        <v>2048</v>
      </c>
      <c r="AK53" s="214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8"/>
        <v>2059</v>
      </c>
      <c r="AP53" s="136">
        <f t="shared" si="0"/>
        <v>0</v>
      </c>
      <c r="AQ53"/>
      <c r="AR53" s="219">
        <f t="shared" si="19"/>
        <v>2059</v>
      </c>
      <c r="AS53" s="136">
        <f t="shared" si="27"/>
        <v>0</v>
      </c>
      <c r="AT53" s="136">
        <f t="shared" si="29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1"/>
        <v>2059</v>
      </c>
      <c r="BD53" s="136">
        <f t="shared" si="22"/>
        <v>0</v>
      </c>
      <c r="BF53" s="72">
        <f t="shared" si="23"/>
        <v>2059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2060</v>
      </c>
      <c r="C54" s="203">
        <v>0</v>
      </c>
      <c r="D54" s="203">
        <v>0</v>
      </c>
      <c r="E54" s="108">
        <f t="shared" si="12"/>
        <v>0</v>
      </c>
      <c r="F54" s="108">
        <f t="shared" si="1"/>
        <v>0</v>
      </c>
      <c r="G54" s="109">
        <f t="shared" si="2"/>
        <v>0</v>
      </c>
      <c r="H54" s="110">
        <f t="shared" si="3"/>
        <v>0</v>
      </c>
      <c r="I54" s="108">
        <f t="shared" si="4"/>
        <v>0</v>
      </c>
      <c r="J54" s="109">
        <f t="shared" si="37"/>
        <v>0</v>
      </c>
      <c r="K54" s="110">
        <f t="shared" si="37"/>
        <v>0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4"/>
        <v>0</v>
      </c>
      <c r="P54" s="147">
        <f t="shared" si="14"/>
        <v>0</v>
      </c>
      <c r="Q54" s="147">
        <f t="shared" si="8"/>
        <v>0</v>
      </c>
      <c r="R54" s="120">
        <f t="shared" si="15"/>
        <v>0</v>
      </c>
      <c r="S54" s="204">
        <v>0</v>
      </c>
      <c r="T54" s="10">
        <f t="shared" si="16"/>
        <v>0</v>
      </c>
      <c r="U54" s="10">
        <f>('NPV Summary'!$B$16-S54)+T54</f>
        <v>0</v>
      </c>
      <c r="V54" s="10">
        <f>LOOKUP(B54,Rates!$A$5:$B$168)</f>
        <v>4473.3301558964376</v>
      </c>
      <c r="W54" s="121">
        <f t="shared" si="9"/>
        <v>0</v>
      </c>
      <c r="X54" s="122">
        <f t="shared" si="17"/>
        <v>0</v>
      </c>
      <c r="Y54" s="37">
        <f t="shared" si="10"/>
        <v>0</v>
      </c>
      <c r="Z54" s="140">
        <f>IF(SUM(Z$11:Z53)&gt;0,0,IF(SUM(X54-R54)&gt;0,B54,0))</f>
        <v>0</v>
      </c>
      <c r="AG54" s="23">
        <f t="shared" si="25"/>
        <v>2049</v>
      </c>
      <c r="AH54" s="4">
        <f>Rates!B47</f>
        <v>3031.6121791831615</v>
      </c>
      <c r="AJ54" s="23">
        <f t="shared" si="28"/>
        <v>2049</v>
      </c>
      <c r="AK54" s="213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8"/>
        <v>2060</v>
      </c>
      <c r="AP54" s="135">
        <f t="shared" si="0"/>
        <v>0</v>
      </c>
      <c r="AR54" s="218">
        <f t="shared" si="19"/>
        <v>2060</v>
      </c>
      <c r="AS54" s="135">
        <f t="shared" si="27"/>
        <v>0</v>
      </c>
      <c r="AT54" s="135">
        <f t="shared" si="29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1"/>
        <v>2060</v>
      </c>
      <c r="BD54" s="135">
        <f t="shared" si="22"/>
        <v>0</v>
      </c>
      <c r="BE54" s="1"/>
      <c r="BF54" s="27">
        <f t="shared" si="23"/>
        <v>2060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2061</v>
      </c>
      <c r="C55" s="203">
        <v>0</v>
      </c>
      <c r="D55" s="203">
        <v>0</v>
      </c>
      <c r="E55" s="108">
        <f t="shared" si="12"/>
        <v>0</v>
      </c>
      <c r="F55" s="111">
        <f t="shared" si="1"/>
        <v>0</v>
      </c>
      <c r="G55" s="112">
        <f t="shared" si="2"/>
        <v>0</v>
      </c>
      <c r="H55" s="113">
        <f t="shared" si="3"/>
        <v>0</v>
      </c>
      <c r="I55" s="111">
        <f t="shared" si="4"/>
        <v>0</v>
      </c>
      <c r="J55" s="112">
        <f t="shared" si="37"/>
        <v>0</v>
      </c>
      <c r="K55" s="113">
        <f t="shared" si="37"/>
        <v>0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4"/>
        <v>0</v>
      </c>
      <c r="P55" s="112">
        <f t="shared" si="14"/>
        <v>0</v>
      </c>
      <c r="Q55" s="112">
        <f t="shared" si="8"/>
        <v>0</v>
      </c>
      <c r="R55" s="116">
        <f t="shared" si="15"/>
        <v>0</v>
      </c>
      <c r="S55" s="204">
        <v>0</v>
      </c>
      <c r="T55" s="142">
        <f t="shared" si="16"/>
        <v>0</v>
      </c>
      <c r="U55" s="10">
        <f>('NPV Summary'!$B$16-S55)+T55</f>
        <v>0</v>
      </c>
      <c r="V55" s="142">
        <f>LOOKUP(B55,Rates!$A$5:$B$168)</f>
        <v>4634.3700415087096</v>
      </c>
      <c r="W55" s="123">
        <f t="shared" si="9"/>
        <v>0</v>
      </c>
      <c r="X55" s="124">
        <f t="shared" si="17"/>
        <v>0</v>
      </c>
      <c r="Y55" s="64">
        <f t="shared" si="10"/>
        <v>0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5"/>
        <v>2050</v>
      </c>
      <c r="AH55" s="79">
        <f>Rates!B48</f>
        <v>3140.7502176337553</v>
      </c>
      <c r="AI55"/>
      <c r="AJ55" s="77">
        <f t="shared" si="28"/>
        <v>2050</v>
      </c>
      <c r="AK55" s="214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8"/>
        <v>2061</v>
      </c>
      <c r="AP55" s="136">
        <f t="shared" si="0"/>
        <v>0</v>
      </c>
      <c r="AQ55"/>
      <c r="AR55" s="219">
        <f t="shared" si="19"/>
        <v>2061</v>
      </c>
      <c r="AS55" s="136">
        <f t="shared" si="27"/>
        <v>0</v>
      </c>
      <c r="AT55" s="136">
        <f t="shared" si="29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1"/>
        <v>2061</v>
      </c>
      <c r="BD55" s="136">
        <f t="shared" si="22"/>
        <v>0</v>
      </c>
      <c r="BF55" s="72">
        <f t="shared" si="23"/>
        <v>2061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2062</v>
      </c>
      <c r="C56" s="203">
        <v>0</v>
      </c>
      <c r="D56" s="203">
        <v>0</v>
      </c>
      <c r="E56" s="108">
        <f t="shared" si="12"/>
        <v>0</v>
      </c>
      <c r="F56" s="108">
        <f t="shared" si="1"/>
        <v>0</v>
      </c>
      <c r="G56" s="109">
        <f t="shared" si="2"/>
        <v>0</v>
      </c>
      <c r="H56" s="110">
        <f t="shared" si="3"/>
        <v>0</v>
      </c>
      <c r="I56" s="108">
        <f t="shared" si="4"/>
        <v>0</v>
      </c>
      <c r="J56" s="109">
        <f t="shared" si="37"/>
        <v>0</v>
      </c>
      <c r="K56" s="110">
        <f t="shared" si="37"/>
        <v>0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4"/>
        <v>0</v>
      </c>
      <c r="P56" s="147">
        <f t="shared" si="14"/>
        <v>0</v>
      </c>
      <c r="Q56" s="147">
        <f t="shared" si="8"/>
        <v>0</v>
      </c>
      <c r="R56" s="120">
        <f t="shared" si="15"/>
        <v>0</v>
      </c>
      <c r="S56" s="204">
        <v>0</v>
      </c>
      <c r="T56" s="10">
        <f t="shared" si="16"/>
        <v>0</v>
      </c>
      <c r="U56" s="10">
        <f>('NPV Summary'!$B$16-S56)+T56</f>
        <v>0</v>
      </c>
      <c r="V56" s="10">
        <f>LOOKUP(B56,Rates!$A$5:$B$168)</f>
        <v>4801.2073630030236</v>
      </c>
      <c r="W56" s="121">
        <f t="shared" si="9"/>
        <v>0</v>
      </c>
      <c r="X56" s="122">
        <f t="shared" si="17"/>
        <v>0</v>
      </c>
      <c r="Y56" s="37">
        <f t="shared" si="10"/>
        <v>0</v>
      </c>
      <c r="Z56" s="140">
        <f>IF(SUM(Z$11:Z55)&gt;0,0,IF(SUM(X56-R56)&gt;0,B56,0))</f>
        <v>0</v>
      </c>
      <c r="AG56" s="23">
        <f t="shared" si="25"/>
        <v>2051</v>
      </c>
      <c r="AH56" s="4">
        <f>Rates!B49</f>
        <v>3253.8172254685705</v>
      </c>
      <c r="AJ56" s="23">
        <f t="shared" si="28"/>
        <v>2051</v>
      </c>
      <c r="AK56" s="213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8"/>
        <v>2062</v>
      </c>
      <c r="AP56" s="135">
        <f t="shared" si="0"/>
        <v>0</v>
      </c>
      <c r="AR56" s="218">
        <f t="shared" si="19"/>
        <v>2062</v>
      </c>
      <c r="AS56" s="135">
        <f t="shared" si="27"/>
        <v>0</v>
      </c>
      <c r="AT56" s="135">
        <f t="shared" si="29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1"/>
        <v>2062</v>
      </c>
      <c r="BD56" s="135">
        <f t="shared" si="22"/>
        <v>0</v>
      </c>
      <c r="BE56" s="1"/>
      <c r="BF56" s="27">
        <f t="shared" si="23"/>
        <v>2062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2063</v>
      </c>
      <c r="C57" s="203">
        <v>0</v>
      </c>
      <c r="D57" s="203">
        <v>0</v>
      </c>
      <c r="E57" s="108">
        <f t="shared" si="12"/>
        <v>0</v>
      </c>
      <c r="F57" s="111">
        <f t="shared" si="1"/>
        <v>0</v>
      </c>
      <c r="G57" s="112">
        <f t="shared" si="2"/>
        <v>0</v>
      </c>
      <c r="H57" s="113">
        <f t="shared" si="3"/>
        <v>0</v>
      </c>
      <c r="I57" s="111">
        <f t="shared" si="4"/>
        <v>0</v>
      </c>
      <c r="J57" s="112">
        <f t="shared" si="37"/>
        <v>0</v>
      </c>
      <c r="K57" s="113">
        <f t="shared" si="37"/>
        <v>0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4"/>
        <v>0</v>
      </c>
      <c r="P57" s="112">
        <f t="shared" si="14"/>
        <v>0</v>
      </c>
      <c r="Q57" s="112">
        <f t="shared" si="8"/>
        <v>0</v>
      </c>
      <c r="R57" s="116">
        <f t="shared" si="15"/>
        <v>0</v>
      </c>
      <c r="S57" s="204">
        <v>0</v>
      </c>
      <c r="T57" s="142">
        <f t="shared" si="16"/>
        <v>0</v>
      </c>
      <c r="U57" s="10">
        <f>('NPV Summary'!$B$16-S57)+T57</f>
        <v>0</v>
      </c>
      <c r="V57" s="142">
        <f>LOOKUP(B57,Rates!$A$5:$B$168)</f>
        <v>4974.0508280711329</v>
      </c>
      <c r="W57" s="123">
        <f t="shared" si="9"/>
        <v>0</v>
      </c>
      <c r="X57" s="124">
        <f t="shared" si="17"/>
        <v>0</v>
      </c>
      <c r="Y57" s="64">
        <f t="shared" si="10"/>
        <v>0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5"/>
        <v>2052</v>
      </c>
      <c r="AH57" s="79">
        <f>Rates!B50</f>
        <v>3370.9546455854393</v>
      </c>
      <c r="AI57"/>
      <c r="AJ57" s="77">
        <f t="shared" si="28"/>
        <v>2052</v>
      </c>
      <c r="AK57" s="214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8"/>
        <v>2063</v>
      </c>
      <c r="AP57" s="136">
        <f t="shared" si="0"/>
        <v>0</v>
      </c>
      <c r="AQ57"/>
      <c r="AR57" s="219">
        <f t="shared" si="19"/>
        <v>2063</v>
      </c>
      <c r="AS57" s="136">
        <f t="shared" si="27"/>
        <v>0</v>
      </c>
      <c r="AT57" s="136">
        <f t="shared" si="29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1"/>
        <v>2063</v>
      </c>
      <c r="BD57" s="136">
        <f t="shared" si="22"/>
        <v>0</v>
      </c>
      <c r="BF57" s="72">
        <f t="shared" si="23"/>
        <v>2063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2064</v>
      </c>
      <c r="C58" s="203">
        <v>0</v>
      </c>
      <c r="D58" s="203">
        <v>0</v>
      </c>
      <c r="E58" s="108">
        <f t="shared" si="12"/>
        <v>0</v>
      </c>
      <c r="F58" s="108">
        <f t="shared" si="1"/>
        <v>0</v>
      </c>
      <c r="G58" s="109">
        <f t="shared" si="2"/>
        <v>0</v>
      </c>
      <c r="H58" s="110">
        <f t="shared" si="3"/>
        <v>0</v>
      </c>
      <c r="I58" s="108">
        <f t="shared" si="4"/>
        <v>0</v>
      </c>
      <c r="J58" s="109">
        <f t="shared" si="37"/>
        <v>0</v>
      </c>
      <c r="K58" s="110">
        <f t="shared" si="37"/>
        <v>0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4"/>
        <v>0</v>
      </c>
      <c r="P58" s="147">
        <f t="shared" si="14"/>
        <v>0</v>
      </c>
      <c r="Q58" s="147">
        <f t="shared" si="8"/>
        <v>0</v>
      </c>
      <c r="R58" s="120">
        <f t="shared" si="15"/>
        <v>0</v>
      </c>
      <c r="S58" s="204">
        <v>0</v>
      </c>
      <c r="T58" s="10">
        <f t="shared" si="16"/>
        <v>0</v>
      </c>
      <c r="U58" s="10">
        <f>('NPV Summary'!$B$16-S58)+T58</f>
        <v>0</v>
      </c>
      <c r="V58" s="10">
        <f>LOOKUP(B58,Rates!$A$5:$B$168)</f>
        <v>5153.1166578816938</v>
      </c>
      <c r="W58" s="121">
        <f t="shared" si="9"/>
        <v>0</v>
      </c>
      <c r="X58" s="128">
        <f t="shared" si="17"/>
        <v>0</v>
      </c>
      <c r="Y58" s="37">
        <f t="shared" si="10"/>
        <v>0</v>
      </c>
      <c r="Z58" s="140">
        <f>IF(SUM(Z$11:Z57)&gt;0,0,IF(SUM(X58-R58)&gt;0,B58,0))</f>
        <v>0</v>
      </c>
      <c r="AG58" s="23">
        <f t="shared" si="25"/>
        <v>2053</v>
      </c>
      <c r="AH58" s="4">
        <f>Rates!B51</f>
        <v>3492.3090128265153</v>
      </c>
      <c r="AJ58" s="23">
        <f t="shared" si="28"/>
        <v>2053</v>
      </c>
      <c r="AK58" s="213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8"/>
        <v>2064</v>
      </c>
      <c r="AP58" s="135">
        <f t="shared" si="0"/>
        <v>0</v>
      </c>
      <c r="AR58" s="218">
        <f t="shared" si="19"/>
        <v>2064</v>
      </c>
      <c r="AS58" s="135">
        <f t="shared" si="27"/>
        <v>0</v>
      </c>
      <c r="AT58" s="135">
        <f t="shared" si="29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1"/>
        <v>2064</v>
      </c>
      <c r="BD58" s="135">
        <f t="shared" si="22"/>
        <v>0</v>
      </c>
      <c r="BE58" s="1"/>
      <c r="BF58" s="27">
        <f t="shared" si="23"/>
        <v>2064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2065</v>
      </c>
      <c r="C59" s="203">
        <v>0</v>
      </c>
      <c r="D59" s="203">
        <v>0</v>
      </c>
      <c r="E59" s="108">
        <f t="shared" si="12"/>
        <v>0</v>
      </c>
      <c r="F59" s="111">
        <f t="shared" si="1"/>
        <v>0</v>
      </c>
      <c r="G59" s="112">
        <f t="shared" si="2"/>
        <v>0</v>
      </c>
      <c r="H59" s="113">
        <f t="shared" si="3"/>
        <v>0</v>
      </c>
      <c r="I59" s="111">
        <f t="shared" si="4"/>
        <v>0</v>
      </c>
      <c r="J59" s="112">
        <f t="shared" si="37"/>
        <v>0</v>
      </c>
      <c r="K59" s="113">
        <f t="shared" si="37"/>
        <v>0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4"/>
        <v>0</v>
      </c>
      <c r="P59" s="112">
        <f t="shared" si="14"/>
        <v>0</v>
      </c>
      <c r="Q59" s="112">
        <f t="shared" si="8"/>
        <v>0</v>
      </c>
      <c r="R59" s="116">
        <f t="shared" si="15"/>
        <v>0</v>
      </c>
      <c r="S59" s="204">
        <v>0</v>
      </c>
      <c r="T59" s="142">
        <f t="shared" si="16"/>
        <v>0</v>
      </c>
      <c r="U59" s="10">
        <f>('NPV Summary'!$B$16-S59)+T59</f>
        <v>0</v>
      </c>
      <c r="V59" s="142">
        <f>LOOKUP(B59,Rates!$A$5:$B$168)</f>
        <v>5338.6288575654353</v>
      </c>
      <c r="W59" s="123">
        <f t="shared" si="9"/>
        <v>0</v>
      </c>
      <c r="X59" s="124">
        <f t="shared" si="17"/>
        <v>0</v>
      </c>
      <c r="Y59" s="64">
        <f t="shared" si="10"/>
        <v>0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5"/>
        <v>2054</v>
      </c>
      <c r="AH59" s="79">
        <f>Rates!B52</f>
        <v>3618.03213728827</v>
      </c>
      <c r="AI59"/>
      <c r="AJ59" s="77">
        <f t="shared" si="28"/>
        <v>2054</v>
      </c>
      <c r="AK59" s="214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8"/>
        <v>2065</v>
      </c>
      <c r="AP59" s="136">
        <f t="shared" si="0"/>
        <v>0</v>
      </c>
      <c r="AQ59"/>
      <c r="AR59" s="219">
        <f t="shared" si="19"/>
        <v>2065</v>
      </c>
      <c r="AS59" s="136">
        <f t="shared" si="27"/>
        <v>0</v>
      </c>
      <c r="AT59" s="136">
        <f t="shared" si="29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1"/>
        <v>2065</v>
      </c>
      <c r="BD59" s="136">
        <f t="shared" si="22"/>
        <v>0</v>
      </c>
      <c r="BF59" s="72">
        <f t="shared" si="23"/>
        <v>2065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2066</v>
      </c>
      <c r="C60" s="203">
        <v>0</v>
      </c>
      <c r="D60" s="203">
        <v>0</v>
      </c>
      <c r="E60" s="108">
        <f t="shared" si="12"/>
        <v>0</v>
      </c>
      <c r="F60" s="108">
        <f t="shared" si="1"/>
        <v>0</v>
      </c>
      <c r="G60" s="109">
        <f t="shared" si="2"/>
        <v>0</v>
      </c>
      <c r="H60" s="110">
        <f t="shared" si="3"/>
        <v>0</v>
      </c>
      <c r="I60" s="108">
        <f t="shared" si="4"/>
        <v>0</v>
      </c>
      <c r="J60" s="109">
        <f t="shared" si="37"/>
        <v>0</v>
      </c>
      <c r="K60" s="110">
        <f t="shared" si="37"/>
        <v>0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4"/>
        <v>0</v>
      </c>
      <c r="P60" s="147">
        <f t="shared" si="14"/>
        <v>0</v>
      </c>
      <c r="Q60" s="147">
        <f t="shared" si="8"/>
        <v>0</v>
      </c>
      <c r="R60" s="120">
        <f t="shared" si="15"/>
        <v>0</v>
      </c>
      <c r="S60" s="204">
        <v>0</v>
      </c>
      <c r="T60" s="10">
        <f t="shared" si="16"/>
        <v>0</v>
      </c>
      <c r="U60" s="10">
        <f>('NPV Summary'!$B$16-S60)+T60</f>
        <v>0</v>
      </c>
      <c r="V60" s="10">
        <f>LOOKUP(B60,Rates!$A$5:$B$168)</f>
        <v>5530.8194964377908</v>
      </c>
      <c r="W60" s="121">
        <f t="shared" si="9"/>
        <v>0</v>
      </c>
      <c r="X60" s="122">
        <f t="shared" si="17"/>
        <v>0</v>
      </c>
      <c r="Y60" s="37">
        <f t="shared" si="10"/>
        <v>0</v>
      </c>
      <c r="Z60" s="140">
        <f>IF(SUM(Z$11:Z59)&gt;0,0,IF(SUM(X60-R60)&gt;0,B60,0))</f>
        <v>0</v>
      </c>
      <c r="AG60" s="23">
        <f t="shared" si="25"/>
        <v>2055</v>
      </c>
      <c r="AH60" s="4">
        <f>Rates!B53</f>
        <v>3748.2812942306477</v>
      </c>
      <c r="AJ60" s="23">
        <f t="shared" si="28"/>
        <v>2055</v>
      </c>
      <c r="AK60" s="213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8"/>
        <v>2066</v>
      </c>
      <c r="AP60" s="135">
        <f t="shared" si="0"/>
        <v>0</v>
      </c>
      <c r="AR60" s="218">
        <f t="shared" si="19"/>
        <v>2066</v>
      </c>
      <c r="AS60" s="135">
        <f t="shared" si="27"/>
        <v>0</v>
      </c>
      <c r="AT60" s="135">
        <f t="shared" si="29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1"/>
        <v>2066</v>
      </c>
      <c r="BD60" s="135">
        <f t="shared" si="22"/>
        <v>0</v>
      </c>
      <c r="BE60" s="1"/>
      <c r="BF60" s="27">
        <f t="shared" si="23"/>
        <v>2066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ref="A61:B76" si="42">A60+1</f>
        <v>50</v>
      </c>
      <c r="B61" s="169">
        <f t="shared" si="42"/>
        <v>2067</v>
      </c>
      <c r="C61" s="203">
        <v>0</v>
      </c>
      <c r="D61" s="203">
        <v>0</v>
      </c>
      <c r="E61" s="108">
        <f t="shared" si="12"/>
        <v>0</v>
      </c>
      <c r="F61" s="111">
        <f t="shared" si="1"/>
        <v>0</v>
      </c>
      <c r="G61" s="112">
        <f t="shared" si="2"/>
        <v>0</v>
      </c>
      <c r="H61" s="113">
        <f t="shared" si="3"/>
        <v>0</v>
      </c>
      <c r="I61" s="111">
        <f t="shared" si="4"/>
        <v>0</v>
      </c>
      <c r="J61" s="112">
        <f t="shared" si="37"/>
        <v>0</v>
      </c>
      <c r="K61" s="113">
        <f t="shared" si="37"/>
        <v>0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4"/>
        <v>0</v>
      </c>
      <c r="P61" s="112">
        <f t="shared" si="14"/>
        <v>0</v>
      </c>
      <c r="Q61" s="112">
        <f t="shared" si="8"/>
        <v>0</v>
      </c>
      <c r="R61" s="116">
        <f t="shared" si="15"/>
        <v>0</v>
      </c>
      <c r="S61" s="204">
        <v>0</v>
      </c>
      <c r="T61" s="142">
        <f t="shared" si="16"/>
        <v>0</v>
      </c>
      <c r="U61" s="10">
        <f>('NPV Summary'!$B$16-S61)+T61</f>
        <v>0</v>
      </c>
      <c r="V61" s="142">
        <f>LOOKUP(B61,Rates!$A$5:$B$168)</f>
        <v>5729.9289983095514</v>
      </c>
      <c r="W61" s="123">
        <f t="shared" si="9"/>
        <v>0</v>
      </c>
      <c r="X61" s="124">
        <f t="shared" si="17"/>
        <v>0</v>
      </c>
      <c r="Y61" s="64">
        <f t="shared" si="10"/>
        <v>0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5"/>
        <v>2056</v>
      </c>
      <c r="AH61" s="79">
        <f>Rates!B54</f>
        <v>3883.2194208229512</v>
      </c>
      <c r="AI61"/>
      <c r="AJ61" s="77">
        <f t="shared" si="28"/>
        <v>2056</v>
      </c>
      <c r="AK61" s="214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8"/>
        <v>2067</v>
      </c>
      <c r="AP61" s="136">
        <f t="shared" si="0"/>
        <v>0</v>
      </c>
      <c r="AQ61"/>
      <c r="AR61" s="219">
        <f t="shared" si="19"/>
        <v>2067</v>
      </c>
      <c r="AS61" s="136">
        <f t="shared" si="27"/>
        <v>0</v>
      </c>
      <c r="AT61" s="136">
        <f t="shared" si="29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1"/>
        <v>2067</v>
      </c>
      <c r="BD61" s="136">
        <f t="shared" si="22"/>
        <v>0</v>
      </c>
      <c r="BF61" s="72">
        <f t="shared" si="23"/>
        <v>2067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2"/>
        <v>51</v>
      </c>
      <c r="B62" s="168">
        <f t="shared" si="42"/>
        <v>2068</v>
      </c>
      <c r="C62" s="203">
        <v>0</v>
      </c>
      <c r="D62" s="203">
        <v>0</v>
      </c>
      <c r="E62" s="108">
        <f t="shared" si="12"/>
        <v>0</v>
      </c>
      <c r="F62" s="108">
        <f t="shared" si="1"/>
        <v>0</v>
      </c>
      <c r="G62" s="109">
        <f t="shared" si="2"/>
        <v>0</v>
      </c>
      <c r="H62" s="110">
        <f t="shared" si="3"/>
        <v>0</v>
      </c>
      <c r="I62" s="108">
        <f t="shared" si="4"/>
        <v>0</v>
      </c>
      <c r="J62" s="109">
        <f t="shared" si="37"/>
        <v>0</v>
      </c>
      <c r="K62" s="110">
        <f t="shared" si="37"/>
        <v>0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4"/>
        <v>0</v>
      </c>
      <c r="P62" s="147">
        <f t="shared" si="14"/>
        <v>0</v>
      </c>
      <c r="Q62" s="147">
        <f t="shared" si="8"/>
        <v>0</v>
      </c>
      <c r="R62" s="120">
        <f t="shared" si="15"/>
        <v>0</v>
      </c>
      <c r="S62" s="204">
        <v>0</v>
      </c>
      <c r="T62" s="10">
        <f t="shared" si="16"/>
        <v>0</v>
      </c>
      <c r="U62" s="10">
        <f>('NPV Summary'!$B$16-S62)+T62</f>
        <v>0</v>
      </c>
      <c r="V62" s="10">
        <f>LOOKUP(B62,Rates!$A$5:$B$168)</f>
        <v>5936.2064422486956</v>
      </c>
      <c r="W62" s="121">
        <f t="shared" si="9"/>
        <v>0</v>
      </c>
      <c r="X62" s="122">
        <f t="shared" si="17"/>
        <v>0</v>
      </c>
      <c r="Y62" s="37">
        <f t="shared" si="10"/>
        <v>0</v>
      </c>
      <c r="Z62" s="140">
        <f>IF(SUM(Z$11:Z61)&gt;0,0,IF(SUM(X62-R62)&gt;0,B62,0))</f>
        <v>0</v>
      </c>
      <c r="AG62" s="23">
        <f t="shared" si="25"/>
        <v>2057</v>
      </c>
      <c r="AH62" s="4">
        <f>Rates!B55</f>
        <v>4023.0153199725773</v>
      </c>
      <c r="AJ62" s="23">
        <f t="shared" si="28"/>
        <v>2057</v>
      </c>
      <c r="AK62" s="213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8"/>
        <v>2068</v>
      </c>
      <c r="AP62" s="135">
        <f t="shared" si="0"/>
        <v>0</v>
      </c>
      <c r="AR62" s="218">
        <f t="shared" si="19"/>
        <v>2068</v>
      </c>
      <c r="AS62" s="135">
        <f t="shared" si="27"/>
        <v>0</v>
      </c>
      <c r="AT62" s="135">
        <f t="shared" si="29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1"/>
        <v>2068</v>
      </c>
      <c r="BD62" s="135">
        <f t="shared" si="22"/>
        <v>0</v>
      </c>
      <c r="BE62" s="1"/>
      <c r="BF62" s="27">
        <f t="shared" si="23"/>
        <v>2068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42"/>
        <v>52</v>
      </c>
      <c r="B63" s="169">
        <f t="shared" si="42"/>
        <v>2069</v>
      </c>
      <c r="C63" s="203">
        <v>0</v>
      </c>
      <c r="D63" s="203">
        <v>0</v>
      </c>
      <c r="E63" s="108">
        <f t="shared" si="12"/>
        <v>0</v>
      </c>
      <c r="F63" s="111">
        <f t="shared" si="1"/>
        <v>0</v>
      </c>
      <c r="G63" s="112">
        <f t="shared" si="2"/>
        <v>0</v>
      </c>
      <c r="H63" s="113">
        <f t="shared" si="3"/>
        <v>0</v>
      </c>
      <c r="I63" s="111">
        <f t="shared" si="4"/>
        <v>0</v>
      </c>
      <c r="J63" s="112">
        <f t="shared" si="37"/>
        <v>0</v>
      </c>
      <c r="K63" s="113">
        <f t="shared" si="37"/>
        <v>0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4"/>
        <v>0</v>
      </c>
      <c r="P63" s="112">
        <f t="shared" si="14"/>
        <v>0</v>
      </c>
      <c r="Q63" s="112">
        <f t="shared" si="8"/>
        <v>0</v>
      </c>
      <c r="R63" s="116">
        <f t="shared" si="15"/>
        <v>0</v>
      </c>
      <c r="S63" s="204">
        <v>0</v>
      </c>
      <c r="T63" s="142">
        <f t="shared" si="16"/>
        <v>0</v>
      </c>
      <c r="U63" s="10">
        <f>('NPV Summary'!$B$16-S63)+T63</f>
        <v>0</v>
      </c>
      <c r="V63" s="142">
        <f>LOOKUP(B63,Rates!$A$5:$B$168)</f>
        <v>6149.9098741696489</v>
      </c>
      <c r="W63" s="123">
        <f t="shared" si="9"/>
        <v>0</v>
      </c>
      <c r="X63" s="124">
        <f t="shared" si="17"/>
        <v>0</v>
      </c>
      <c r="Y63" s="64">
        <f t="shared" si="10"/>
        <v>0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5"/>
        <v>2058</v>
      </c>
      <c r="AH63" s="79">
        <f>Rates!B56</f>
        <v>4167.8438714915901</v>
      </c>
      <c r="AI63"/>
      <c r="AJ63" s="77">
        <f t="shared" si="28"/>
        <v>2058</v>
      </c>
      <c r="AK63" s="214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8"/>
        <v>2069</v>
      </c>
      <c r="AP63" s="136">
        <f t="shared" si="0"/>
        <v>0</v>
      </c>
      <c r="AQ63"/>
      <c r="AR63" s="219">
        <f t="shared" si="19"/>
        <v>2069</v>
      </c>
      <c r="AS63" s="136">
        <f t="shared" si="27"/>
        <v>0</v>
      </c>
      <c r="AT63" s="136">
        <f t="shared" si="29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1"/>
        <v>2069</v>
      </c>
      <c r="BD63" s="136">
        <f t="shared" si="22"/>
        <v>0</v>
      </c>
      <c r="BF63" s="72">
        <f t="shared" si="23"/>
        <v>2069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2"/>
        <v>53</v>
      </c>
      <c r="B64" s="168">
        <f t="shared" si="42"/>
        <v>2070</v>
      </c>
      <c r="C64" s="203">
        <v>0</v>
      </c>
      <c r="D64" s="203">
        <v>0</v>
      </c>
      <c r="E64" s="108">
        <f t="shared" si="12"/>
        <v>0</v>
      </c>
      <c r="F64" s="108">
        <f t="shared" si="1"/>
        <v>0</v>
      </c>
      <c r="G64" s="109">
        <f t="shared" si="2"/>
        <v>0</v>
      </c>
      <c r="H64" s="110">
        <f t="shared" si="3"/>
        <v>0</v>
      </c>
      <c r="I64" s="108">
        <f t="shared" si="4"/>
        <v>0</v>
      </c>
      <c r="J64" s="109">
        <f t="shared" si="37"/>
        <v>0</v>
      </c>
      <c r="K64" s="110">
        <f t="shared" si="37"/>
        <v>0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4"/>
        <v>0</v>
      </c>
      <c r="P64" s="147">
        <f t="shared" si="14"/>
        <v>0</v>
      </c>
      <c r="Q64" s="147">
        <f t="shared" si="8"/>
        <v>0</v>
      </c>
      <c r="R64" s="120">
        <f t="shared" si="15"/>
        <v>0</v>
      </c>
      <c r="S64" s="204">
        <v>0</v>
      </c>
      <c r="T64" s="10">
        <f t="shared" si="16"/>
        <v>0</v>
      </c>
      <c r="U64" s="10">
        <f>('NPV Summary'!$B$16-S64)+T64</f>
        <v>0</v>
      </c>
      <c r="V64" s="10">
        <f>LOOKUP(B64,Rates!$A$5:$B$168)</f>
        <v>6371.3066296397565</v>
      </c>
      <c r="W64" s="121">
        <f t="shared" si="9"/>
        <v>0</v>
      </c>
      <c r="X64" s="122">
        <f t="shared" si="17"/>
        <v>0</v>
      </c>
      <c r="Y64" s="37">
        <f t="shared" si="10"/>
        <v>0</v>
      </c>
      <c r="Z64" s="140">
        <f>IF(SUM(Z$11:Z63)&gt;0,0,IF(SUM(X64-R64)&gt;0,B64,0))</f>
        <v>0</v>
      </c>
      <c r="AG64" s="23">
        <f t="shared" si="25"/>
        <v>2059</v>
      </c>
      <c r="AH64" s="4">
        <f>Rates!B57</f>
        <v>4317.8862508652874</v>
      </c>
      <c r="AJ64" s="23">
        <f t="shared" si="28"/>
        <v>2059</v>
      </c>
      <c r="AK64" s="213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8"/>
        <v>2070</v>
      </c>
      <c r="AP64" s="135">
        <f t="shared" si="0"/>
        <v>0</v>
      </c>
      <c r="AR64" s="218">
        <f t="shared" si="19"/>
        <v>2070</v>
      </c>
      <c r="AS64" s="135">
        <f t="shared" si="27"/>
        <v>0</v>
      </c>
      <c r="AT64" s="135">
        <f t="shared" si="29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1"/>
        <v>2070</v>
      </c>
      <c r="BD64" s="135">
        <f t="shared" si="22"/>
        <v>0</v>
      </c>
      <c r="BE64" s="1"/>
      <c r="BF64" s="27">
        <f t="shared" si="23"/>
        <v>2070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42"/>
        <v>54</v>
      </c>
      <c r="B65" s="169">
        <f t="shared" si="42"/>
        <v>2071</v>
      </c>
      <c r="C65" s="203">
        <v>0</v>
      </c>
      <c r="D65" s="203">
        <v>0</v>
      </c>
      <c r="E65" s="108">
        <f t="shared" si="12"/>
        <v>0</v>
      </c>
      <c r="F65" s="111">
        <f t="shared" si="1"/>
        <v>0</v>
      </c>
      <c r="G65" s="112">
        <f t="shared" si="2"/>
        <v>0</v>
      </c>
      <c r="H65" s="113">
        <f t="shared" si="3"/>
        <v>0</v>
      </c>
      <c r="I65" s="111">
        <f t="shared" si="4"/>
        <v>0</v>
      </c>
      <c r="J65" s="112">
        <f t="shared" si="37"/>
        <v>0</v>
      </c>
      <c r="K65" s="113">
        <f t="shared" si="37"/>
        <v>0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4"/>
        <v>0</v>
      </c>
      <c r="P65" s="112">
        <f t="shared" si="14"/>
        <v>0</v>
      </c>
      <c r="Q65" s="112">
        <f t="shared" si="8"/>
        <v>0</v>
      </c>
      <c r="R65" s="116">
        <f t="shared" si="15"/>
        <v>0</v>
      </c>
      <c r="S65" s="204">
        <v>0</v>
      </c>
      <c r="T65" s="142">
        <f t="shared" si="16"/>
        <v>0</v>
      </c>
      <c r="U65" s="10">
        <f>('NPV Summary'!$B$16-S65)+T65</f>
        <v>0</v>
      </c>
      <c r="V65" s="142">
        <f>LOOKUP(B65,Rates!$A$5:$B$168)</f>
        <v>6600.6736683067875</v>
      </c>
      <c r="W65" s="123">
        <f t="shared" si="9"/>
        <v>0</v>
      </c>
      <c r="X65" s="127">
        <f t="shared" si="17"/>
        <v>0</v>
      </c>
      <c r="Y65" s="64">
        <f t="shared" si="10"/>
        <v>0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5"/>
        <v>2060</v>
      </c>
      <c r="AH65" s="79">
        <f>Rates!B58</f>
        <v>4473.3301558964376</v>
      </c>
      <c r="AI65"/>
      <c r="AJ65" s="77">
        <f t="shared" si="28"/>
        <v>2060</v>
      </c>
      <c r="AK65" s="214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8"/>
        <v>2071</v>
      </c>
      <c r="AP65" s="136">
        <f t="shared" si="0"/>
        <v>0</v>
      </c>
      <c r="AQ65"/>
      <c r="AR65" s="219">
        <f t="shared" si="19"/>
        <v>2071</v>
      </c>
      <c r="AS65" s="136">
        <f t="shared" si="27"/>
        <v>0</v>
      </c>
      <c r="AT65" s="136">
        <f t="shared" si="29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1"/>
        <v>2071</v>
      </c>
      <c r="BD65" s="136">
        <f t="shared" si="22"/>
        <v>0</v>
      </c>
      <c r="BF65" s="72">
        <f t="shared" si="23"/>
        <v>2071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2"/>
        <v>55</v>
      </c>
      <c r="B66" s="168">
        <f t="shared" si="42"/>
        <v>2072</v>
      </c>
      <c r="C66" s="203">
        <v>0</v>
      </c>
      <c r="D66" s="203">
        <v>0</v>
      </c>
      <c r="E66" s="108">
        <f t="shared" si="12"/>
        <v>0</v>
      </c>
      <c r="F66" s="108">
        <f t="shared" si="1"/>
        <v>0</v>
      </c>
      <c r="G66" s="109">
        <f t="shared" si="2"/>
        <v>0</v>
      </c>
      <c r="H66" s="110">
        <f t="shared" si="3"/>
        <v>0</v>
      </c>
      <c r="I66" s="108">
        <f t="shared" si="4"/>
        <v>0</v>
      </c>
      <c r="J66" s="109">
        <f t="shared" si="37"/>
        <v>0</v>
      </c>
      <c r="K66" s="110">
        <f t="shared" si="37"/>
        <v>0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4"/>
        <v>0</v>
      </c>
      <c r="P66" s="147">
        <f t="shared" si="14"/>
        <v>0</v>
      </c>
      <c r="Q66" s="147">
        <f t="shared" si="8"/>
        <v>0</v>
      </c>
      <c r="R66" s="120">
        <f t="shared" si="15"/>
        <v>0</v>
      </c>
      <c r="S66" s="204">
        <v>0</v>
      </c>
      <c r="T66" s="10">
        <f t="shared" si="16"/>
        <v>0</v>
      </c>
      <c r="U66" s="10">
        <f>('NPV Summary'!$B$16-S66)+T66</f>
        <v>0</v>
      </c>
      <c r="V66" s="10">
        <f>LOOKUP(B66,Rates!$A$5:$B$168)</f>
        <v>6838.2979203658324</v>
      </c>
      <c r="W66" s="121">
        <f t="shared" si="9"/>
        <v>0</v>
      </c>
      <c r="X66" s="122">
        <f t="shared" si="17"/>
        <v>0</v>
      </c>
      <c r="Y66" s="37">
        <f t="shared" si="10"/>
        <v>0</v>
      </c>
      <c r="Z66" s="140">
        <f>IF(SUM(Z$11:Z65)&gt;0,0,IF(SUM(X66-R66)&gt;0,B66,0))</f>
        <v>0</v>
      </c>
      <c r="AG66" s="23">
        <f t="shared" si="25"/>
        <v>2061</v>
      </c>
      <c r="AH66" s="4">
        <f>Rates!B59</f>
        <v>4634.3700415087096</v>
      </c>
      <c r="AJ66" s="23">
        <f t="shared" si="28"/>
        <v>2061</v>
      </c>
      <c r="AK66" s="213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8"/>
        <v>2072</v>
      </c>
      <c r="AP66" s="135">
        <f t="shared" si="0"/>
        <v>0</v>
      </c>
      <c r="AR66" s="218">
        <f t="shared" si="19"/>
        <v>2072</v>
      </c>
      <c r="AS66" s="135">
        <f t="shared" si="27"/>
        <v>0</v>
      </c>
      <c r="AT66" s="135">
        <f t="shared" si="29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1"/>
        <v>2072</v>
      </c>
      <c r="BD66" s="135">
        <f t="shared" si="22"/>
        <v>0</v>
      </c>
      <c r="BE66" s="1"/>
      <c r="BF66" s="27">
        <f t="shared" si="23"/>
        <v>2072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42"/>
        <v>56</v>
      </c>
      <c r="B67" s="169">
        <f t="shared" si="42"/>
        <v>2073</v>
      </c>
      <c r="C67" s="203">
        <v>0</v>
      </c>
      <c r="D67" s="203">
        <v>0</v>
      </c>
      <c r="E67" s="108">
        <f t="shared" si="12"/>
        <v>0</v>
      </c>
      <c r="F67" s="111">
        <f t="shared" si="1"/>
        <v>0</v>
      </c>
      <c r="G67" s="112">
        <f t="shared" si="2"/>
        <v>0</v>
      </c>
      <c r="H67" s="113">
        <f t="shared" si="3"/>
        <v>0</v>
      </c>
      <c r="I67" s="111">
        <f t="shared" si="4"/>
        <v>0</v>
      </c>
      <c r="J67" s="112">
        <f t="shared" si="37"/>
        <v>0</v>
      </c>
      <c r="K67" s="113">
        <f t="shared" si="37"/>
        <v>0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4"/>
        <v>0</v>
      </c>
      <c r="P67" s="112">
        <f t="shared" si="14"/>
        <v>0</v>
      </c>
      <c r="Q67" s="112">
        <f t="shared" si="8"/>
        <v>0</v>
      </c>
      <c r="R67" s="116">
        <f t="shared" si="15"/>
        <v>0</v>
      </c>
      <c r="S67" s="204">
        <v>0</v>
      </c>
      <c r="T67" s="142">
        <f t="shared" si="16"/>
        <v>0</v>
      </c>
      <c r="U67" s="10">
        <f>('NPV Summary'!$B$16-S67)+T67</f>
        <v>0</v>
      </c>
      <c r="V67" s="142">
        <f>LOOKUP(B67,Rates!$A$5:$B$168)</f>
        <v>7084.4766454990022</v>
      </c>
      <c r="W67" s="123">
        <f t="shared" si="9"/>
        <v>0</v>
      </c>
      <c r="X67" s="124">
        <f t="shared" si="17"/>
        <v>0</v>
      </c>
      <c r="Y67" s="64">
        <f t="shared" si="10"/>
        <v>0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5"/>
        <v>2062</v>
      </c>
      <c r="AH67" s="79">
        <f>Rates!B60</f>
        <v>4801.2073630030236</v>
      </c>
      <c r="AI67"/>
      <c r="AJ67" s="77">
        <f t="shared" si="28"/>
        <v>2062</v>
      </c>
      <c r="AK67" s="214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8"/>
        <v>2073</v>
      </c>
      <c r="AP67" s="136">
        <f t="shared" si="0"/>
        <v>0</v>
      </c>
      <c r="AQ67"/>
      <c r="AR67" s="219">
        <f t="shared" si="19"/>
        <v>2073</v>
      </c>
      <c r="AS67" s="136">
        <f t="shared" si="27"/>
        <v>0</v>
      </c>
      <c r="AT67" s="136">
        <f t="shared" si="29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1"/>
        <v>2073</v>
      </c>
      <c r="BD67" s="136">
        <f t="shared" si="22"/>
        <v>0</v>
      </c>
      <c r="BF67" s="72">
        <f t="shared" si="23"/>
        <v>2073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2"/>
        <v>57</v>
      </c>
      <c r="B68" s="168">
        <f t="shared" si="42"/>
        <v>2074</v>
      </c>
      <c r="C68" s="203">
        <v>0</v>
      </c>
      <c r="D68" s="203">
        <v>0</v>
      </c>
      <c r="E68" s="108">
        <f t="shared" si="12"/>
        <v>0</v>
      </c>
      <c r="F68" s="108">
        <f t="shared" si="1"/>
        <v>0</v>
      </c>
      <c r="G68" s="109">
        <f t="shared" si="2"/>
        <v>0</v>
      </c>
      <c r="H68" s="110">
        <f t="shared" si="3"/>
        <v>0</v>
      </c>
      <c r="I68" s="108">
        <f t="shared" si="4"/>
        <v>0</v>
      </c>
      <c r="J68" s="109">
        <f t="shared" si="37"/>
        <v>0</v>
      </c>
      <c r="K68" s="110">
        <f t="shared" si="37"/>
        <v>0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4"/>
        <v>0</v>
      </c>
      <c r="P68" s="147">
        <f t="shared" si="14"/>
        <v>0</v>
      </c>
      <c r="Q68" s="147">
        <f t="shared" si="8"/>
        <v>0</v>
      </c>
      <c r="R68" s="120">
        <f t="shared" si="15"/>
        <v>0</v>
      </c>
      <c r="S68" s="204">
        <v>0</v>
      </c>
      <c r="T68" s="10">
        <f t="shared" si="16"/>
        <v>0</v>
      </c>
      <c r="U68" s="10">
        <f>('NPV Summary'!$B$16-S68)+T68</f>
        <v>0</v>
      </c>
      <c r="V68" s="10">
        <f>LOOKUP(B68,Rates!$A$5:$B$168)</f>
        <v>7339.5178047369664</v>
      </c>
      <c r="W68" s="121">
        <f t="shared" si="9"/>
        <v>0</v>
      </c>
      <c r="X68" s="122">
        <f t="shared" si="17"/>
        <v>0</v>
      </c>
      <c r="Y68" s="37">
        <f t="shared" si="10"/>
        <v>0</v>
      </c>
      <c r="Z68" s="140">
        <f>IF(SUM(Z$11:Z67)&gt;0,0,IF(SUM(X68-R68)&gt;0,B68,0))</f>
        <v>0</v>
      </c>
      <c r="AG68" s="23">
        <f t="shared" si="25"/>
        <v>2063</v>
      </c>
      <c r="AH68" s="4">
        <f>Rates!B61</f>
        <v>4974.0508280711329</v>
      </c>
      <c r="AJ68" s="23">
        <f t="shared" si="28"/>
        <v>2063</v>
      </c>
      <c r="AK68" s="213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8"/>
        <v>2074</v>
      </c>
      <c r="AP68" s="135">
        <f t="shared" si="0"/>
        <v>0</v>
      </c>
      <c r="AR68" s="218">
        <f t="shared" si="19"/>
        <v>2074</v>
      </c>
      <c r="AS68" s="135">
        <f t="shared" si="27"/>
        <v>0</v>
      </c>
      <c r="AT68" s="135">
        <f t="shared" si="29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1"/>
        <v>2074</v>
      </c>
      <c r="BD68" s="135">
        <f t="shared" si="22"/>
        <v>0</v>
      </c>
      <c r="BE68" s="1"/>
      <c r="BF68" s="27">
        <f t="shared" si="23"/>
        <v>2074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42"/>
        <v>58</v>
      </c>
      <c r="B69" s="169">
        <f t="shared" si="42"/>
        <v>2075</v>
      </c>
      <c r="C69" s="203">
        <v>0</v>
      </c>
      <c r="D69" s="203">
        <v>0</v>
      </c>
      <c r="E69" s="108">
        <f t="shared" si="12"/>
        <v>0</v>
      </c>
      <c r="F69" s="111">
        <f t="shared" si="1"/>
        <v>0</v>
      </c>
      <c r="G69" s="112">
        <f t="shared" si="2"/>
        <v>0</v>
      </c>
      <c r="H69" s="113">
        <f t="shared" si="3"/>
        <v>0</v>
      </c>
      <c r="I69" s="111">
        <f t="shared" si="4"/>
        <v>0</v>
      </c>
      <c r="J69" s="112">
        <f t="shared" si="37"/>
        <v>0</v>
      </c>
      <c r="K69" s="113">
        <f t="shared" si="37"/>
        <v>0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4"/>
        <v>0</v>
      </c>
      <c r="P69" s="112">
        <f t="shared" si="14"/>
        <v>0</v>
      </c>
      <c r="Q69" s="112">
        <f t="shared" si="8"/>
        <v>0</v>
      </c>
      <c r="R69" s="116">
        <f t="shared" si="15"/>
        <v>0</v>
      </c>
      <c r="S69" s="204">
        <v>0</v>
      </c>
      <c r="T69" s="142">
        <f t="shared" si="16"/>
        <v>0</v>
      </c>
      <c r="U69" s="10">
        <f>('NPV Summary'!$B$16-S69)+T69</f>
        <v>0</v>
      </c>
      <c r="V69" s="142">
        <f>LOOKUP(B69,Rates!$A$5:$B$168)</f>
        <v>7603.7404457074972</v>
      </c>
      <c r="W69" s="123">
        <f t="shared" si="9"/>
        <v>0</v>
      </c>
      <c r="X69" s="124">
        <f t="shared" si="17"/>
        <v>0</v>
      </c>
      <c r="Y69" s="64">
        <f t="shared" si="10"/>
        <v>0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5"/>
        <v>2064</v>
      </c>
      <c r="AH69" s="79">
        <f>Rates!B62</f>
        <v>5153.1166578816938</v>
      </c>
      <c r="AI69"/>
      <c r="AJ69" s="77">
        <f t="shared" si="28"/>
        <v>2064</v>
      </c>
      <c r="AK69" s="214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8"/>
        <v>2075</v>
      </c>
      <c r="AP69" s="136">
        <f t="shared" si="0"/>
        <v>0</v>
      </c>
      <c r="AQ69"/>
      <c r="AR69" s="219">
        <f t="shared" si="19"/>
        <v>2075</v>
      </c>
      <c r="AS69" s="136">
        <f t="shared" si="27"/>
        <v>0</v>
      </c>
      <c r="AT69" s="136">
        <f t="shared" si="29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1"/>
        <v>2075</v>
      </c>
      <c r="BD69" s="136">
        <f t="shared" si="22"/>
        <v>0</v>
      </c>
      <c r="BF69" s="72">
        <f t="shared" si="23"/>
        <v>2075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2"/>
        <v>59</v>
      </c>
      <c r="B70" s="170">
        <f t="shared" si="42"/>
        <v>2076</v>
      </c>
      <c r="C70" s="203">
        <v>0</v>
      </c>
      <c r="D70" s="203">
        <v>0</v>
      </c>
      <c r="E70" s="108">
        <f t="shared" si="12"/>
        <v>0</v>
      </c>
      <c r="F70" s="108">
        <f t="shared" si="1"/>
        <v>0</v>
      </c>
      <c r="G70" s="109">
        <f t="shared" si="2"/>
        <v>0</v>
      </c>
      <c r="H70" s="110">
        <f t="shared" si="3"/>
        <v>0</v>
      </c>
      <c r="I70" s="108">
        <f t="shared" si="4"/>
        <v>0</v>
      </c>
      <c r="J70" s="109">
        <f t="shared" si="37"/>
        <v>0</v>
      </c>
      <c r="K70" s="110">
        <f t="shared" si="37"/>
        <v>0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4"/>
        <v>0</v>
      </c>
      <c r="P70" s="147">
        <f t="shared" si="14"/>
        <v>0</v>
      </c>
      <c r="Q70" s="147">
        <f t="shared" si="8"/>
        <v>0</v>
      </c>
      <c r="R70" s="120">
        <f t="shared" si="15"/>
        <v>0</v>
      </c>
      <c r="S70" s="204">
        <v>0</v>
      </c>
      <c r="T70" s="10">
        <f t="shared" si="16"/>
        <v>0</v>
      </c>
      <c r="U70" s="10">
        <f>('NPV Summary'!$B$16-S70)+T70</f>
        <v>0</v>
      </c>
      <c r="V70" s="10">
        <f>LOOKUP(B70,Rates!$A$5:$B$168)</f>
        <v>7877.475101752967</v>
      </c>
      <c r="W70" s="121">
        <f t="shared" si="9"/>
        <v>0</v>
      </c>
      <c r="X70" s="122">
        <f t="shared" si="17"/>
        <v>0</v>
      </c>
      <c r="Y70" s="37">
        <f t="shared" si="10"/>
        <v>0</v>
      </c>
      <c r="Z70" s="140">
        <f>IF(SUM(Z$11:Z69)&gt;0,0,IF(SUM(X70-R70)&gt;0,B70,0))</f>
        <v>0</v>
      </c>
      <c r="AG70" s="23">
        <f t="shared" si="25"/>
        <v>2065</v>
      </c>
      <c r="AH70" s="4">
        <f>Rates!B63</f>
        <v>5338.6288575654353</v>
      </c>
      <c r="AJ70" s="23">
        <f t="shared" si="28"/>
        <v>2065</v>
      </c>
      <c r="AK70" s="213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8"/>
        <v>2076</v>
      </c>
      <c r="AP70" s="135">
        <f t="shared" si="0"/>
        <v>0</v>
      </c>
      <c r="AR70" s="218">
        <f t="shared" si="19"/>
        <v>2076</v>
      </c>
      <c r="AS70" s="135">
        <f t="shared" si="27"/>
        <v>0</v>
      </c>
      <c r="AT70" s="135">
        <f t="shared" si="29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1"/>
        <v>2076</v>
      </c>
      <c r="BD70" s="135">
        <f t="shared" si="22"/>
        <v>0</v>
      </c>
      <c r="BE70" s="1"/>
      <c r="BF70" s="27">
        <f t="shared" si="23"/>
        <v>2076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42"/>
        <v>60</v>
      </c>
      <c r="B71" s="169">
        <f t="shared" si="42"/>
        <v>2077</v>
      </c>
      <c r="C71" s="203">
        <v>0</v>
      </c>
      <c r="D71" s="203">
        <v>0</v>
      </c>
      <c r="E71" s="108">
        <f t="shared" si="12"/>
        <v>0</v>
      </c>
      <c r="F71" s="111">
        <f t="shared" si="1"/>
        <v>0</v>
      </c>
      <c r="G71" s="112">
        <f t="shared" si="2"/>
        <v>0</v>
      </c>
      <c r="H71" s="113">
        <f t="shared" si="3"/>
        <v>0</v>
      </c>
      <c r="I71" s="111">
        <f t="shared" si="4"/>
        <v>0</v>
      </c>
      <c r="J71" s="112">
        <f t="shared" si="37"/>
        <v>0</v>
      </c>
      <c r="K71" s="113">
        <f t="shared" si="37"/>
        <v>0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4"/>
        <v>0</v>
      </c>
      <c r="P71" s="112">
        <f t="shared" si="14"/>
        <v>0</v>
      </c>
      <c r="Q71" s="112">
        <f t="shared" si="8"/>
        <v>0</v>
      </c>
      <c r="R71" s="116">
        <f t="shared" si="15"/>
        <v>0</v>
      </c>
      <c r="S71" s="204">
        <v>0</v>
      </c>
      <c r="T71" s="142">
        <f t="shared" si="16"/>
        <v>0</v>
      </c>
      <c r="U71" s="10">
        <f>('NPV Summary'!$B$16-S71)+T71</f>
        <v>0</v>
      </c>
      <c r="V71" s="142">
        <f>LOOKUP(B71,Rates!$A$5:$B$168)</f>
        <v>8161.0642054160744</v>
      </c>
      <c r="W71" s="123">
        <f t="shared" si="9"/>
        <v>0</v>
      </c>
      <c r="X71" s="124">
        <f t="shared" si="17"/>
        <v>0</v>
      </c>
      <c r="Y71" s="64">
        <f t="shared" si="10"/>
        <v>0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5"/>
        <v>2066</v>
      </c>
      <c r="AH71" s="79">
        <f>Rates!B64</f>
        <v>5530.8194964377908</v>
      </c>
      <c r="AI71"/>
      <c r="AJ71" s="77">
        <f t="shared" si="28"/>
        <v>2066</v>
      </c>
      <c r="AK71" s="214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8"/>
        <v>2077</v>
      </c>
      <c r="AP71" s="136">
        <f t="shared" si="0"/>
        <v>0</v>
      </c>
      <c r="AQ71"/>
      <c r="AR71" s="219">
        <f t="shared" si="19"/>
        <v>2077</v>
      </c>
      <c r="AS71" s="136">
        <f t="shared" si="27"/>
        <v>0</v>
      </c>
      <c r="AT71" s="136">
        <f t="shared" si="29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1"/>
        <v>2077</v>
      </c>
      <c r="BD71" s="136">
        <f t="shared" si="22"/>
        <v>0</v>
      </c>
      <c r="BF71" s="72">
        <f t="shared" si="23"/>
        <v>2077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2"/>
        <v>61</v>
      </c>
      <c r="B72" s="170">
        <f t="shared" si="42"/>
        <v>2078</v>
      </c>
      <c r="C72" s="203">
        <v>0</v>
      </c>
      <c r="D72" s="203">
        <v>0</v>
      </c>
      <c r="E72" s="108">
        <f t="shared" si="12"/>
        <v>0</v>
      </c>
      <c r="F72" s="108">
        <f t="shared" si="1"/>
        <v>0</v>
      </c>
      <c r="G72" s="109">
        <f t="shared" si="2"/>
        <v>0</v>
      </c>
      <c r="H72" s="110">
        <f t="shared" si="3"/>
        <v>0</v>
      </c>
      <c r="I72" s="108">
        <f t="shared" si="4"/>
        <v>0</v>
      </c>
      <c r="J72" s="109">
        <f t="shared" si="37"/>
        <v>0</v>
      </c>
      <c r="K72" s="110">
        <f t="shared" si="37"/>
        <v>0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4"/>
        <v>0</v>
      </c>
      <c r="P72" s="147">
        <f t="shared" si="14"/>
        <v>0</v>
      </c>
      <c r="Q72" s="147">
        <f t="shared" si="8"/>
        <v>0</v>
      </c>
      <c r="R72" s="120">
        <f t="shared" si="15"/>
        <v>0</v>
      </c>
      <c r="S72" s="204">
        <v>0</v>
      </c>
      <c r="T72" s="10">
        <f t="shared" si="16"/>
        <v>0</v>
      </c>
      <c r="U72" s="10">
        <f>('NPV Summary'!$B$16-S72)+T72</f>
        <v>0</v>
      </c>
      <c r="V72" s="10">
        <f>LOOKUP(B72,Rates!$A$5:$B$168)</f>
        <v>8454.8625168110539</v>
      </c>
      <c r="W72" s="121">
        <f t="shared" si="9"/>
        <v>0</v>
      </c>
      <c r="X72" s="128">
        <f t="shared" si="17"/>
        <v>0</v>
      </c>
      <c r="Y72" s="37">
        <f t="shared" si="10"/>
        <v>0</v>
      </c>
      <c r="Z72" s="140">
        <f>IF(SUM(Z$11:Z71)&gt;0,0,IF(SUM(X72-R72)&gt;0,B72,0))</f>
        <v>0</v>
      </c>
      <c r="AG72" s="23">
        <f t="shared" si="25"/>
        <v>2067</v>
      </c>
      <c r="AH72" s="4">
        <f>Rates!B65</f>
        <v>5729.9289983095514</v>
      </c>
      <c r="AJ72" s="23">
        <f t="shared" si="28"/>
        <v>2067</v>
      </c>
      <c r="AK72" s="213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8"/>
        <v>2078</v>
      </c>
      <c r="AP72" s="135">
        <f t="shared" si="0"/>
        <v>0</v>
      </c>
      <c r="AR72" s="218">
        <f t="shared" si="19"/>
        <v>2078</v>
      </c>
      <c r="AS72" s="135">
        <f t="shared" si="27"/>
        <v>0</v>
      </c>
      <c r="AT72" s="135">
        <f t="shared" si="29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1"/>
        <v>2078</v>
      </c>
      <c r="BD72" s="135">
        <f t="shared" si="22"/>
        <v>0</v>
      </c>
      <c r="BE72" s="1"/>
      <c r="BF72" s="27">
        <f t="shared" si="23"/>
        <v>2078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42"/>
        <v>62</v>
      </c>
      <c r="B73" s="169">
        <f t="shared" si="42"/>
        <v>2079</v>
      </c>
      <c r="C73" s="203">
        <v>0</v>
      </c>
      <c r="D73" s="203">
        <v>0</v>
      </c>
      <c r="E73" s="108">
        <f t="shared" si="12"/>
        <v>0</v>
      </c>
      <c r="F73" s="111">
        <f t="shared" si="1"/>
        <v>0</v>
      </c>
      <c r="G73" s="112">
        <f t="shared" si="2"/>
        <v>0</v>
      </c>
      <c r="H73" s="113">
        <f t="shared" si="3"/>
        <v>0</v>
      </c>
      <c r="I73" s="111">
        <f t="shared" si="4"/>
        <v>0</v>
      </c>
      <c r="J73" s="112">
        <f t="shared" si="37"/>
        <v>0</v>
      </c>
      <c r="K73" s="113">
        <f t="shared" si="37"/>
        <v>0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4"/>
        <v>0</v>
      </c>
      <c r="P73" s="112">
        <f t="shared" si="14"/>
        <v>0</v>
      </c>
      <c r="Q73" s="112">
        <f t="shared" si="8"/>
        <v>0</v>
      </c>
      <c r="R73" s="116">
        <f t="shared" si="15"/>
        <v>0</v>
      </c>
      <c r="S73" s="204">
        <v>0</v>
      </c>
      <c r="T73" s="142">
        <f t="shared" si="16"/>
        <v>0</v>
      </c>
      <c r="U73" s="10">
        <f>('NPV Summary'!$B$16-S73)+T73</f>
        <v>0</v>
      </c>
      <c r="V73" s="142">
        <f>LOOKUP(B73,Rates!$A$5:$B$168)</f>
        <v>8759.2375674162522</v>
      </c>
      <c r="W73" s="123">
        <f t="shared" si="9"/>
        <v>0</v>
      </c>
      <c r="X73" s="124">
        <f t="shared" si="17"/>
        <v>0</v>
      </c>
      <c r="Y73" s="64">
        <f t="shared" si="10"/>
        <v>0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5"/>
        <v>2068</v>
      </c>
      <c r="AH73" s="79">
        <f>Rates!B66</f>
        <v>5936.2064422486956</v>
      </c>
      <c r="AI73"/>
      <c r="AJ73" s="77">
        <f t="shared" si="28"/>
        <v>2068</v>
      </c>
      <c r="AK73" s="214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8"/>
        <v>2079</v>
      </c>
      <c r="AP73" s="136">
        <f t="shared" si="0"/>
        <v>0</v>
      </c>
      <c r="AQ73"/>
      <c r="AR73" s="219">
        <f t="shared" si="19"/>
        <v>2079</v>
      </c>
      <c r="AS73" s="136">
        <f t="shared" si="27"/>
        <v>0</v>
      </c>
      <c r="AT73" s="136">
        <f t="shared" si="29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1"/>
        <v>2079</v>
      </c>
      <c r="BD73" s="136">
        <f t="shared" si="22"/>
        <v>0</v>
      </c>
      <c r="BF73" s="72">
        <f t="shared" si="23"/>
        <v>2079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2"/>
        <v>63</v>
      </c>
      <c r="B74" s="170">
        <f t="shared" si="42"/>
        <v>2080</v>
      </c>
      <c r="C74" s="203">
        <v>0</v>
      </c>
      <c r="D74" s="203">
        <v>0</v>
      </c>
      <c r="E74" s="108">
        <f t="shared" si="12"/>
        <v>0</v>
      </c>
      <c r="F74" s="108">
        <f t="shared" si="1"/>
        <v>0</v>
      </c>
      <c r="G74" s="109">
        <f t="shared" si="2"/>
        <v>0</v>
      </c>
      <c r="H74" s="110">
        <f t="shared" si="3"/>
        <v>0</v>
      </c>
      <c r="I74" s="108">
        <f t="shared" si="4"/>
        <v>0</v>
      </c>
      <c r="J74" s="109">
        <f t="shared" si="37"/>
        <v>0</v>
      </c>
      <c r="K74" s="110">
        <f t="shared" si="37"/>
        <v>0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4"/>
        <v>0</v>
      </c>
      <c r="P74" s="147">
        <f t="shared" si="14"/>
        <v>0</v>
      </c>
      <c r="Q74" s="147">
        <f t="shared" si="8"/>
        <v>0</v>
      </c>
      <c r="R74" s="120">
        <f t="shared" si="15"/>
        <v>0</v>
      </c>
      <c r="S74" s="204">
        <v>0</v>
      </c>
      <c r="T74" s="10">
        <f t="shared" si="16"/>
        <v>0</v>
      </c>
      <c r="U74" s="10">
        <f>('NPV Summary'!$B$16-S74)+T74</f>
        <v>0</v>
      </c>
      <c r="V74" s="10">
        <f>LOOKUP(B74,Rates!$A$5:$B$168)</f>
        <v>9074.570119843238</v>
      </c>
      <c r="W74" s="121">
        <f t="shared" si="9"/>
        <v>0</v>
      </c>
      <c r="X74" s="122">
        <f t="shared" si="17"/>
        <v>0</v>
      </c>
      <c r="Y74" s="37">
        <f t="shared" si="10"/>
        <v>0</v>
      </c>
      <c r="Z74" s="140">
        <f>IF(SUM(Z$11:Z73)&gt;0,0,IF(SUM(X74-R74)&gt;0,B74,0))</f>
        <v>0</v>
      </c>
      <c r="AG74" s="23">
        <f t="shared" si="25"/>
        <v>2069</v>
      </c>
      <c r="AH74" s="4">
        <f>Rates!B67</f>
        <v>6149.9098741696489</v>
      </c>
      <c r="AJ74" s="23">
        <f t="shared" si="28"/>
        <v>2069</v>
      </c>
      <c r="AK74" s="213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8"/>
        <v>2080</v>
      </c>
      <c r="AP74" s="135">
        <f t="shared" si="0"/>
        <v>0</v>
      </c>
      <c r="AR74" s="218">
        <f t="shared" si="19"/>
        <v>2080</v>
      </c>
      <c r="AS74" s="135">
        <f t="shared" si="27"/>
        <v>0</v>
      </c>
      <c r="AT74" s="135">
        <f t="shared" si="29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1"/>
        <v>2080</v>
      </c>
      <c r="BD74" s="135">
        <f t="shared" si="22"/>
        <v>0</v>
      </c>
      <c r="BE74" s="1"/>
      <c r="BF74" s="27">
        <f t="shared" si="23"/>
        <v>2080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42"/>
        <v>64</v>
      </c>
      <c r="B75" s="169">
        <f t="shared" si="42"/>
        <v>2081</v>
      </c>
      <c r="C75" s="203">
        <v>0</v>
      </c>
      <c r="D75" s="203">
        <v>0</v>
      </c>
      <c r="E75" s="108">
        <f t="shared" si="12"/>
        <v>0</v>
      </c>
      <c r="F75" s="111">
        <f t="shared" si="1"/>
        <v>0</v>
      </c>
      <c r="G75" s="112">
        <f t="shared" si="2"/>
        <v>0</v>
      </c>
      <c r="H75" s="113">
        <f t="shared" si="3"/>
        <v>0</v>
      </c>
      <c r="I75" s="111">
        <f t="shared" si="4"/>
        <v>0</v>
      </c>
      <c r="J75" s="112">
        <f t="shared" si="37"/>
        <v>0</v>
      </c>
      <c r="K75" s="113">
        <f t="shared" si="37"/>
        <v>0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4"/>
        <v>0</v>
      </c>
      <c r="P75" s="112">
        <f t="shared" si="14"/>
        <v>0</v>
      </c>
      <c r="Q75" s="112">
        <f t="shared" si="8"/>
        <v>0</v>
      </c>
      <c r="R75" s="116">
        <f t="shared" si="15"/>
        <v>0</v>
      </c>
      <c r="S75" s="204">
        <v>0</v>
      </c>
      <c r="T75" s="142">
        <f t="shared" si="16"/>
        <v>0</v>
      </c>
      <c r="U75" s="10">
        <f>('NPV Summary'!$B$16-S75)+T75</f>
        <v>0</v>
      </c>
      <c r="V75" s="142">
        <f>LOOKUP(B75,Rates!$A$5:$B$168)</f>
        <v>9401.2546441575942</v>
      </c>
      <c r="W75" s="123">
        <f t="shared" si="9"/>
        <v>0</v>
      </c>
      <c r="X75" s="124">
        <f t="shared" si="17"/>
        <v>0</v>
      </c>
      <c r="Y75" s="64">
        <f t="shared" si="10"/>
        <v>0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5"/>
        <v>2070</v>
      </c>
      <c r="AH75" s="79">
        <f>Rates!B68</f>
        <v>6371.3066296397565</v>
      </c>
      <c r="AI75"/>
      <c r="AJ75" s="77">
        <f t="shared" si="28"/>
        <v>2070</v>
      </c>
      <c r="AK75" s="214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8"/>
        <v>2081</v>
      </c>
      <c r="AP75" s="136">
        <f t="shared" ref="AP75:AP97" si="43">IF($J$5=5,AS75,IF($J$5=10,AT75,IF($J$5=15,AU75,IF($J$5=18,AV75,IF($J$5=20,AW75,IF($J$5=25,AX75,IF($J$5=30,AY75,IF($J$5=35,AZ75,IF($J$5=40,BA75)))))))))</f>
        <v>0</v>
      </c>
      <c r="AQ75"/>
      <c r="AR75" s="219">
        <f t="shared" si="19"/>
        <v>2081</v>
      </c>
      <c r="AS75" s="136">
        <f t="shared" si="27"/>
        <v>0</v>
      </c>
      <c r="AT75" s="136">
        <f t="shared" si="29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1"/>
        <v>2081</v>
      </c>
      <c r="BD75" s="136">
        <f t="shared" si="22"/>
        <v>0</v>
      </c>
      <c r="BF75" s="72">
        <f t="shared" si="23"/>
        <v>2081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2"/>
        <v>65</v>
      </c>
      <c r="B76" s="170">
        <f t="shared" si="42"/>
        <v>2082</v>
      </c>
      <c r="C76" s="203">
        <v>0</v>
      </c>
      <c r="D76" s="203">
        <v>0</v>
      </c>
      <c r="E76" s="108">
        <f t="shared" si="12"/>
        <v>0</v>
      </c>
      <c r="F76" s="108">
        <f t="shared" ref="F76:F97" si="44">IF(B76&gt;$B$5,(C76)*(1+$F$5)^(B76-$B$5),C76)</f>
        <v>0</v>
      </c>
      <c r="G76" s="109">
        <f t="shared" ref="G76:G97" si="45">IF(B76&gt;$B$5, (D76)*(1+$G$5)^(B76-$B$5),D76)</f>
        <v>0</v>
      </c>
      <c r="H76" s="110">
        <f t="shared" ref="H76:H97" si="46">IF(B76&gt;$B$5, (E76)*(1+$H$5)^(B76-$B$5),E76)</f>
        <v>0</v>
      </c>
      <c r="I76" s="108">
        <f t="shared" ref="I76:I97" si="47">IF(B76&gt;$B$5, F76*(1-$I$5), F76)</f>
        <v>0</v>
      </c>
      <c r="J76" s="109">
        <f t="shared" ref="J76:K97" si="48">G76</f>
        <v>0</v>
      </c>
      <c r="K76" s="110">
        <f t="shared" si="48"/>
        <v>0</v>
      </c>
      <c r="L76" s="108">
        <f t="shared" ref="L76:L97" si="49">IF(B76&gt;$B$5, (F76)*($I$5),0)</f>
        <v>0</v>
      </c>
      <c r="M76" s="114">
        <f t="shared" ref="M76:M97" si="50">ABS(PMT($K$5,$J$5,L76))</f>
        <v>0</v>
      </c>
      <c r="N76" s="114">
        <f t="shared" si="13"/>
        <v>0</v>
      </c>
      <c r="O76" s="108">
        <f t="shared" si="24"/>
        <v>0</v>
      </c>
      <c r="P76" s="147">
        <f t="shared" si="14"/>
        <v>0</v>
      </c>
      <c r="Q76" s="147">
        <f t="shared" ref="Q76:Q97" si="51">(I76+J76+K76+ N76)-P76</f>
        <v>0</v>
      </c>
      <c r="R76" s="120">
        <f t="shared" si="15"/>
        <v>0</v>
      </c>
      <c r="S76" s="204">
        <v>0</v>
      </c>
      <c r="T76" s="10">
        <f t="shared" si="16"/>
        <v>0</v>
      </c>
      <c r="U76" s="10">
        <f>('NPV Summary'!$B$16-S76)+T76</f>
        <v>0</v>
      </c>
      <c r="V76" s="10">
        <f>LOOKUP(B76,Rates!$A$5:$B$168)</f>
        <v>9739.6998113472673</v>
      </c>
      <c r="W76" s="121">
        <f t="shared" ref="W76:W97" si="52">(U76*V76)/1000000</f>
        <v>0</v>
      </c>
      <c r="X76" s="122">
        <f t="shared" si="17"/>
        <v>0</v>
      </c>
      <c r="Y76" s="37">
        <f t="shared" ref="Y76:Y97" si="53">SUM(W76-Q76)</f>
        <v>0</v>
      </c>
      <c r="Z76" s="140">
        <f>IF(SUM(Z$11:Z75)&gt;0,0,IF(SUM(X76-R76)&gt;0,B76,0))</f>
        <v>0</v>
      </c>
      <c r="AG76" s="23">
        <f t="shared" si="25"/>
        <v>2071</v>
      </c>
      <c r="AH76" s="4">
        <f>Rates!B69</f>
        <v>6600.6736683067875</v>
      </c>
      <c r="AJ76" s="23">
        <f t="shared" si="28"/>
        <v>2071</v>
      </c>
      <c r="AK76" s="213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8"/>
        <v>2082</v>
      </c>
      <c r="AP76" s="135">
        <f t="shared" si="43"/>
        <v>0</v>
      </c>
      <c r="AR76" s="218">
        <f t="shared" si="19"/>
        <v>2082</v>
      </c>
      <c r="AS76" s="135">
        <f t="shared" si="27"/>
        <v>0</v>
      </c>
      <c r="AT76" s="135">
        <f t="shared" si="29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1"/>
        <v>2082</v>
      </c>
      <c r="BD76" s="135">
        <f t="shared" si="22"/>
        <v>0</v>
      </c>
      <c r="BE76" s="1"/>
      <c r="BF76" s="27">
        <f t="shared" si="23"/>
        <v>2082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2" si="54">A76+1</f>
        <v>66</v>
      </c>
      <c r="B77" s="169">
        <f t="shared" si="54"/>
        <v>2083</v>
      </c>
      <c r="C77" s="203">
        <v>0</v>
      </c>
      <c r="D77" s="203">
        <v>0</v>
      </c>
      <c r="E77" s="108">
        <f t="shared" ref="E77:E97" si="55">IF( $Q$5="Yes", ($R$5)*T77, 0)/1000000</f>
        <v>0</v>
      </c>
      <c r="F77" s="111">
        <f t="shared" si="44"/>
        <v>0</v>
      </c>
      <c r="G77" s="112">
        <f t="shared" si="45"/>
        <v>0</v>
      </c>
      <c r="H77" s="113">
        <f t="shared" si="46"/>
        <v>0</v>
      </c>
      <c r="I77" s="111">
        <f t="shared" si="47"/>
        <v>0</v>
      </c>
      <c r="J77" s="112">
        <f t="shared" si="48"/>
        <v>0</v>
      </c>
      <c r="K77" s="113">
        <f t="shared" si="48"/>
        <v>0</v>
      </c>
      <c r="L77" s="111">
        <f t="shared" si="49"/>
        <v>0</v>
      </c>
      <c r="M77" s="115">
        <f t="shared" si="50"/>
        <v>0</v>
      </c>
      <c r="N77" s="115">
        <f t="shared" ref="N77:N97" si="56">AP77</f>
        <v>0</v>
      </c>
      <c r="O77" s="111">
        <f t="shared" si="24"/>
        <v>0</v>
      </c>
      <c r="P77" s="112">
        <f t="shared" ref="P77:P97" si="57">BD77</f>
        <v>0</v>
      </c>
      <c r="Q77" s="112">
        <f t="shared" si="51"/>
        <v>0</v>
      </c>
      <c r="R77" s="116">
        <f t="shared" ref="R77:R97" si="58">R76+Q77</f>
        <v>0</v>
      </c>
      <c r="S77" s="204">
        <v>0</v>
      </c>
      <c r="T77" s="142">
        <f t="shared" ref="T77:T97" si="59">IF($Q$5="Yes", IF(B77&lt;$T$5, 0, $S$5), 0)</f>
        <v>0</v>
      </c>
      <c r="U77" s="10">
        <f>('NPV Summary'!$B$16-S77)+T77</f>
        <v>0</v>
      </c>
      <c r="V77" s="142">
        <f>LOOKUP(B77,Rates!$A$5:$B$168)</f>
        <v>10090.32900455577</v>
      </c>
      <c r="W77" s="123">
        <f t="shared" si="52"/>
        <v>0</v>
      </c>
      <c r="X77" s="124">
        <f t="shared" ref="X77:X97" si="60">X76+W77</f>
        <v>0</v>
      </c>
      <c r="Y77" s="64">
        <f t="shared" si="53"/>
        <v>0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5"/>
        <v>2072</v>
      </c>
      <c r="AH77" s="79">
        <f>Rates!B70</f>
        <v>6838.2979203658324</v>
      </c>
      <c r="AI77"/>
      <c r="AJ77" s="77">
        <f t="shared" si="28"/>
        <v>2072</v>
      </c>
      <c r="AK77" s="214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1">AR77</f>
        <v>2083</v>
      </c>
      <c r="AP77" s="136">
        <f t="shared" si="43"/>
        <v>0</v>
      </c>
      <c r="AQ77"/>
      <c r="AR77" s="219">
        <f t="shared" ref="AR77:AR97" si="62">B77</f>
        <v>2083</v>
      </c>
      <c r="AS77" s="136">
        <f t="shared" si="27"/>
        <v>0</v>
      </c>
      <c r="AT77" s="136">
        <f t="shared" si="29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3">BF77</f>
        <v>2083</v>
      </c>
      <c r="BD77" s="136">
        <f t="shared" ref="BD77:BD97" si="64">IF($N$5=15,BG77,IF($N$5=25,BH77,))</f>
        <v>0</v>
      </c>
      <c r="BF77" s="72">
        <f t="shared" ref="BF77:BF97" si="65">B77</f>
        <v>2083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4"/>
        <v>67</v>
      </c>
      <c r="B78" s="171">
        <f t="shared" si="54"/>
        <v>2084</v>
      </c>
      <c r="C78" s="203">
        <v>0</v>
      </c>
      <c r="D78" s="203">
        <v>0</v>
      </c>
      <c r="E78" s="108">
        <f t="shared" si="55"/>
        <v>0</v>
      </c>
      <c r="F78" s="108">
        <f t="shared" si="44"/>
        <v>0</v>
      </c>
      <c r="G78" s="109">
        <f t="shared" si="45"/>
        <v>0</v>
      </c>
      <c r="H78" s="110">
        <f t="shared" si="46"/>
        <v>0</v>
      </c>
      <c r="I78" s="108">
        <f t="shared" si="47"/>
        <v>0</v>
      </c>
      <c r="J78" s="109">
        <f t="shared" si="48"/>
        <v>0</v>
      </c>
      <c r="K78" s="110">
        <f t="shared" si="48"/>
        <v>0</v>
      </c>
      <c r="L78" s="108">
        <f t="shared" si="49"/>
        <v>0</v>
      </c>
      <c r="M78" s="114">
        <f t="shared" si="50"/>
        <v>0</v>
      </c>
      <c r="N78" s="114">
        <f t="shared" si="56"/>
        <v>0</v>
      </c>
      <c r="O78" s="108">
        <f t="shared" ref="O78:O97" si="66">IF($L$5="Yes", IF( U78&gt;U77, (U78-U77)*$M$5/1000000,0),0)</f>
        <v>0</v>
      </c>
      <c r="P78" s="147">
        <f t="shared" si="57"/>
        <v>0</v>
      </c>
      <c r="Q78" s="147">
        <f t="shared" si="51"/>
        <v>0</v>
      </c>
      <c r="R78" s="120">
        <f t="shared" si="58"/>
        <v>0</v>
      </c>
      <c r="S78" s="204">
        <v>0</v>
      </c>
      <c r="T78" s="10">
        <f t="shared" si="59"/>
        <v>0</v>
      </c>
      <c r="U78" s="10">
        <f>('NPV Summary'!$B$16-S78)+T78</f>
        <v>0</v>
      </c>
      <c r="V78" s="10">
        <f>LOOKUP(B78,Rates!$A$5:$B$168)</f>
        <v>10453.580848719777</v>
      </c>
      <c r="W78" s="121">
        <f t="shared" si="52"/>
        <v>0</v>
      </c>
      <c r="X78" s="122">
        <f t="shared" si="60"/>
        <v>0</v>
      </c>
      <c r="Y78" s="37">
        <f t="shared" si="53"/>
        <v>0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8"/>
        <v>2073</v>
      </c>
      <c r="AK78" s="213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1"/>
        <v>2084</v>
      </c>
      <c r="AP78" s="135">
        <f t="shared" si="43"/>
        <v>0</v>
      </c>
      <c r="AR78" s="218">
        <f t="shared" si="62"/>
        <v>2084</v>
      </c>
      <c r="AS78" s="135">
        <f t="shared" si="27"/>
        <v>0</v>
      </c>
      <c r="AT78" s="135">
        <f t="shared" si="29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3"/>
        <v>2084</v>
      </c>
      <c r="BD78" s="135">
        <f t="shared" si="64"/>
        <v>0</v>
      </c>
      <c r="BE78" s="1"/>
      <c r="BF78" s="27">
        <f t="shared" si="65"/>
        <v>2084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4"/>
        <v>68</v>
      </c>
      <c r="B79" s="169">
        <f t="shared" si="54"/>
        <v>2085</v>
      </c>
      <c r="C79" s="203">
        <v>0</v>
      </c>
      <c r="D79" s="203">
        <v>0</v>
      </c>
      <c r="E79" s="108">
        <f t="shared" si="55"/>
        <v>0</v>
      </c>
      <c r="F79" s="111">
        <f t="shared" si="44"/>
        <v>0</v>
      </c>
      <c r="G79" s="112">
        <f t="shared" si="45"/>
        <v>0</v>
      </c>
      <c r="H79" s="113">
        <f t="shared" si="46"/>
        <v>0</v>
      </c>
      <c r="I79" s="111">
        <f t="shared" si="47"/>
        <v>0</v>
      </c>
      <c r="J79" s="112">
        <f t="shared" si="48"/>
        <v>0</v>
      </c>
      <c r="K79" s="113">
        <f t="shared" si="48"/>
        <v>0</v>
      </c>
      <c r="L79" s="111">
        <f t="shared" si="49"/>
        <v>0</v>
      </c>
      <c r="M79" s="115">
        <f t="shared" si="50"/>
        <v>0</v>
      </c>
      <c r="N79" s="115">
        <f t="shared" si="56"/>
        <v>0</v>
      </c>
      <c r="O79" s="111">
        <f t="shared" si="66"/>
        <v>0</v>
      </c>
      <c r="P79" s="112">
        <f t="shared" si="57"/>
        <v>0</v>
      </c>
      <c r="Q79" s="112">
        <f t="shared" si="51"/>
        <v>0</v>
      </c>
      <c r="R79" s="116">
        <f t="shared" si="58"/>
        <v>0</v>
      </c>
      <c r="S79" s="204">
        <v>0</v>
      </c>
      <c r="T79" s="142">
        <f t="shared" si="59"/>
        <v>0</v>
      </c>
      <c r="U79" s="10">
        <f>('NPV Summary'!$B$16-S79)+T79</f>
        <v>0</v>
      </c>
      <c r="V79" s="142">
        <f>LOOKUP(B79,Rates!$A$5:$B$168)</f>
        <v>10829.909759273689</v>
      </c>
      <c r="W79" s="129">
        <f t="shared" si="52"/>
        <v>0</v>
      </c>
      <c r="X79" s="130">
        <f t="shared" si="60"/>
        <v>0</v>
      </c>
      <c r="Y79" s="64">
        <f t="shared" si="53"/>
        <v>0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8"/>
        <v>2074</v>
      </c>
      <c r="AK79" s="214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1"/>
        <v>2085</v>
      </c>
      <c r="AP79" s="136">
        <f t="shared" si="43"/>
        <v>0</v>
      </c>
      <c r="AQ79"/>
      <c r="AR79" s="219">
        <f t="shared" si="62"/>
        <v>2085</v>
      </c>
      <c r="AS79" s="136">
        <f t="shared" si="27"/>
        <v>0</v>
      </c>
      <c r="AT79" s="136">
        <f t="shared" si="29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3"/>
        <v>2085</v>
      </c>
      <c r="BD79" s="136">
        <f t="shared" si="64"/>
        <v>0</v>
      </c>
      <c r="BF79" s="72">
        <f t="shared" si="65"/>
        <v>2085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4"/>
        <v>69</v>
      </c>
      <c r="B80" s="170">
        <f t="shared" si="54"/>
        <v>2086</v>
      </c>
      <c r="C80" s="203">
        <v>0</v>
      </c>
      <c r="D80" s="203">
        <v>0</v>
      </c>
      <c r="E80" s="108">
        <f t="shared" si="55"/>
        <v>0</v>
      </c>
      <c r="F80" s="108">
        <f t="shared" si="44"/>
        <v>0</v>
      </c>
      <c r="G80" s="109">
        <f t="shared" si="45"/>
        <v>0</v>
      </c>
      <c r="H80" s="110">
        <f t="shared" si="46"/>
        <v>0</v>
      </c>
      <c r="I80" s="108">
        <f t="shared" si="47"/>
        <v>0</v>
      </c>
      <c r="J80" s="109">
        <f t="shared" si="48"/>
        <v>0</v>
      </c>
      <c r="K80" s="110">
        <f t="shared" si="48"/>
        <v>0</v>
      </c>
      <c r="L80" s="108">
        <f t="shared" si="49"/>
        <v>0</v>
      </c>
      <c r="M80" s="114">
        <f t="shared" si="50"/>
        <v>0</v>
      </c>
      <c r="N80" s="114">
        <f t="shared" si="56"/>
        <v>0</v>
      </c>
      <c r="O80" s="108">
        <f t="shared" si="66"/>
        <v>0</v>
      </c>
      <c r="P80" s="147">
        <f t="shared" si="57"/>
        <v>0</v>
      </c>
      <c r="Q80" s="147">
        <f t="shared" si="51"/>
        <v>0</v>
      </c>
      <c r="R80" s="120">
        <f t="shared" si="58"/>
        <v>0</v>
      </c>
      <c r="S80" s="204">
        <v>0</v>
      </c>
      <c r="T80" s="10">
        <f t="shared" si="59"/>
        <v>0</v>
      </c>
      <c r="U80" s="10">
        <f>('NPV Summary'!$B$16-S80)+T80</f>
        <v>0</v>
      </c>
      <c r="V80" s="10">
        <f>LOOKUP(B80,Rates!$A$5:$B$168)</f>
        <v>11219.786510607542</v>
      </c>
      <c r="W80" s="121">
        <f t="shared" si="52"/>
        <v>0</v>
      </c>
      <c r="X80" s="122">
        <f t="shared" si="60"/>
        <v>0</v>
      </c>
      <c r="Y80" s="37">
        <f t="shared" si="53"/>
        <v>0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8"/>
        <v>2075</v>
      </c>
      <c r="AK80" s="213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1"/>
        <v>2086</v>
      </c>
      <c r="AP80" s="135">
        <f t="shared" si="43"/>
        <v>0</v>
      </c>
      <c r="AR80" s="218">
        <f t="shared" si="62"/>
        <v>2086</v>
      </c>
      <c r="AS80" s="135">
        <f t="shared" si="27"/>
        <v>0</v>
      </c>
      <c r="AT80" s="135">
        <f t="shared" si="29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3"/>
        <v>2086</v>
      </c>
      <c r="BD80" s="135">
        <f t="shared" si="64"/>
        <v>0</v>
      </c>
      <c r="BE80" s="1"/>
      <c r="BF80" s="27">
        <f t="shared" si="65"/>
        <v>2086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4"/>
        <v>70</v>
      </c>
      <c r="B81" s="169">
        <f t="shared" si="54"/>
        <v>2087</v>
      </c>
      <c r="C81" s="203">
        <v>0</v>
      </c>
      <c r="D81" s="203">
        <v>0</v>
      </c>
      <c r="E81" s="108">
        <f t="shared" si="55"/>
        <v>0</v>
      </c>
      <c r="F81" s="111">
        <f t="shared" si="44"/>
        <v>0</v>
      </c>
      <c r="G81" s="112">
        <f t="shared" si="45"/>
        <v>0</v>
      </c>
      <c r="H81" s="113">
        <f t="shared" si="46"/>
        <v>0</v>
      </c>
      <c r="I81" s="111">
        <f t="shared" si="47"/>
        <v>0</v>
      </c>
      <c r="J81" s="112">
        <f t="shared" si="48"/>
        <v>0</v>
      </c>
      <c r="K81" s="113">
        <f t="shared" si="48"/>
        <v>0</v>
      </c>
      <c r="L81" s="111">
        <f t="shared" si="49"/>
        <v>0</v>
      </c>
      <c r="M81" s="115">
        <f t="shared" si="50"/>
        <v>0</v>
      </c>
      <c r="N81" s="115">
        <f t="shared" si="56"/>
        <v>0</v>
      </c>
      <c r="O81" s="111">
        <f t="shared" si="66"/>
        <v>0</v>
      </c>
      <c r="P81" s="112">
        <f t="shared" si="57"/>
        <v>0</v>
      </c>
      <c r="Q81" s="112">
        <f t="shared" si="51"/>
        <v>0</v>
      </c>
      <c r="R81" s="116">
        <f t="shared" si="58"/>
        <v>0</v>
      </c>
      <c r="S81" s="204">
        <v>0</v>
      </c>
      <c r="T81" s="142">
        <f t="shared" si="59"/>
        <v>0</v>
      </c>
      <c r="U81" s="10">
        <f>('NPV Summary'!$B$16-S81)+T81</f>
        <v>0</v>
      </c>
      <c r="V81" s="142">
        <f>LOOKUP(B81,Rates!$A$5:$B$168)</f>
        <v>11623.698824989415</v>
      </c>
      <c r="W81" s="123">
        <f t="shared" si="52"/>
        <v>0</v>
      </c>
      <c r="X81" s="124">
        <f t="shared" si="60"/>
        <v>0</v>
      </c>
      <c r="Y81" s="64">
        <f t="shared" si="53"/>
        <v>0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8"/>
        <v>2076</v>
      </c>
      <c r="AK81" s="214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1"/>
        <v>2087</v>
      </c>
      <c r="AP81" s="136">
        <f t="shared" si="43"/>
        <v>0</v>
      </c>
      <c r="AQ81"/>
      <c r="AR81" s="219">
        <f t="shared" si="62"/>
        <v>2087</v>
      </c>
      <c r="AS81" s="136">
        <f t="shared" si="27"/>
        <v>0</v>
      </c>
      <c r="AT81" s="136">
        <f t="shared" si="29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3"/>
        <v>2087</v>
      </c>
      <c r="BD81" s="136">
        <f t="shared" si="64"/>
        <v>0</v>
      </c>
      <c r="BF81" s="72">
        <f t="shared" si="65"/>
        <v>2087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4"/>
        <v>71</v>
      </c>
      <c r="B82" s="170">
        <f t="shared" si="54"/>
        <v>2088</v>
      </c>
      <c r="C82" s="203">
        <v>0</v>
      </c>
      <c r="D82" s="203">
        <v>0</v>
      </c>
      <c r="E82" s="108">
        <f t="shared" si="55"/>
        <v>0</v>
      </c>
      <c r="F82" s="108">
        <f t="shared" si="44"/>
        <v>0</v>
      </c>
      <c r="G82" s="109">
        <f t="shared" si="45"/>
        <v>0</v>
      </c>
      <c r="H82" s="110">
        <f t="shared" si="46"/>
        <v>0</v>
      </c>
      <c r="I82" s="108">
        <f t="shared" si="47"/>
        <v>0</v>
      </c>
      <c r="J82" s="109">
        <f t="shared" si="48"/>
        <v>0</v>
      </c>
      <c r="K82" s="110">
        <f t="shared" si="48"/>
        <v>0</v>
      </c>
      <c r="L82" s="108">
        <f t="shared" si="49"/>
        <v>0</v>
      </c>
      <c r="M82" s="114">
        <f t="shared" si="50"/>
        <v>0</v>
      </c>
      <c r="N82" s="114">
        <f t="shared" si="56"/>
        <v>0</v>
      </c>
      <c r="O82" s="108">
        <f t="shared" si="66"/>
        <v>0</v>
      </c>
      <c r="P82" s="147">
        <f t="shared" si="57"/>
        <v>0</v>
      </c>
      <c r="Q82" s="147">
        <f t="shared" si="51"/>
        <v>0</v>
      </c>
      <c r="R82" s="120">
        <f t="shared" si="58"/>
        <v>0</v>
      </c>
      <c r="S82" s="204">
        <v>0</v>
      </c>
      <c r="T82" s="10">
        <f t="shared" si="59"/>
        <v>0</v>
      </c>
      <c r="U82" s="10">
        <f>('NPV Summary'!$B$16-S82)+T82</f>
        <v>0</v>
      </c>
      <c r="V82" s="10">
        <f>LOOKUP(B82,Rates!$A$5:$B$168)</f>
        <v>12042.151982689034</v>
      </c>
      <c r="W82" s="131">
        <f t="shared" si="52"/>
        <v>0</v>
      </c>
      <c r="X82" s="132">
        <f t="shared" si="60"/>
        <v>0</v>
      </c>
      <c r="Y82" s="37">
        <f t="shared" si="53"/>
        <v>0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8"/>
        <v>2077</v>
      </c>
      <c r="AK82" s="213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1"/>
        <v>2088</v>
      </c>
      <c r="AP82" s="135">
        <f t="shared" si="43"/>
        <v>0</v>
      </c>
      <c r="AR82" s="218">
        <f t="shared" si="62"/>
        <v>2088</v>
      </c>
      <c r="AS82" s="135">
        <f t="shared" si="27"/>
        <v>0</v>
      </c>
      <c r="AT82" s="135">
        <f t="shared" si="29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3"/>
        <v>2088</v>
      </c>
      <c r="BD82" s="135">
        <f t="shared" si="64"/>
        <v>0</v>
      </c>
      <c r="BE82" s="1"/>
      <c r="BF82" s="27">
        <f t="shared" si="65"/>
        <v>2088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4"/>
        <v>72</v>
      </c>
      <c r="B83" s="169">
        <f t="shared" si="54"/>
        <v>2089</v>
      </c>
      <c r="C83" s="203">
        <v>0</v>
      </c>
      <c r="D83" s="203">
        <v>0</v>
      </c>
      <c r="E83" s="108">
        <f t="shared" si="55"/>
        <v>0</v>
      </c>
      <c r="F83" s="111">
        <f t="shared" si="44"/>
        <v>0</v>
      </c>
      <c r="G83" s="112">
        <f t="shared" si="45"/>
        <v>0</v>
      </c>
      <c r="H83" s="113">
        <f t="shared" si="46"/>
        <v>0</v>
      </c>
      <c r="I83" s="111">
        <f t="shared" si="47"/>
        <v>0</v>
      </c>
      <c r="J83" s="112">
        <f t="shared" si="48"/>
        <v>0</v>
      </c>
      <c r="K83" s="113">
        <f t="shared" si="48"/>
        <v>0</v>
      </c>
      <c r="L83" s="111">
        <f t="shared" si="49"/>
        <v>0</v>
      </c>
      <c r="M83" s="115">
        <f t="shared" si="50"/>
        <v>0</v>
      </c>
      <c r="N83" s="115">
        <f t="shared" si="56"/>
        <v>0</v>
      </c>
      <c r="O83" s="111">
        <f t="shared" si="66"/>
        <v>0</v>
      </c>
      <c r="P83" s="112">
        <f t="shared" si="57"/>
        <v>0</v>
      </c>
      <c r="Q83" s="112">
        <f t="shared" si="51"/>
        <v>0</v>
      </c>
      <c r="R83" s="116">
        <f t="shared" si="58"/>
        <v>0</v>
      </c>
      <c r="S83" s="204">
        <v>0</v>
      </c>
      <c r="T83" s="142">
        <f t="shared" si="59"/>
        <v>0</v>
      </c>
      <c r="U83" s="10">
        <f>('NPV Summary'!$B$16-S83)+T83</f>
        <v>0</v>
      </c>
      <c r="V83" s="142">
        <f>LOOKUP(B83,Rates!$A$5:$B$168)</f>
        <v>12475.669454065841</v>
      </c>
      <c r="W83" s="123">
        <f t="shared" si="52"/>
        <v>0</v>
      </c>
      <c r="X83" s="124">
        <f t="shared" si="60"/>
        <v>0</v>
      </c>
      <c r="Y83" s="64">
        <f t="shared" si="53"/>
        <v>0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8"/>
        <v>2078</v>
      </c>
      <c r="AK83" s="214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1"/>
        <v>2089</v>
      </c>
      <c r="AP83" s="136">
        <f t="shared" si="43"/>
        <v>0</v>
      </c>
      <c r="AQ83"/>
      <c r="AR83" s="219">
        <f t="shared" si="62"/>
        <v>2089</v>
      </c>
      <c r="AS83" s="136">
        <f t="shared" ref="AS83:AS97" si="68">SUM(M78:M82)</f>
        <v>0</v>
      </c>
      <c r="AT83" s="136">
        <f t="shared" si="29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3"/>
        <v>2089</v>
      </c>
      <c r="BD83" s="136">
        <f t="shared" si="64"/>
        <v>0</v>
      </c>
      <c r="BF83" s="72">
        <f t="shared" si="65"/>
        <v>2089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4"/>
        <v>73</v>
      </c>
      <c r="B84" s="170">
        <f t="shared" si="54"/>
        <v>2090</v>
      </c>
      <c r="C84" s="203">
        <v>0</v>
      </c>
      <c r="D84" s="203">
        <v>0</v>
      </c>
      <c r="E84" s="108">
        <f t="shared" si="55"/>
        <v>0</v>
      </c>
      <c r="F84" s="108">
        <f t="shared" si="44"/>
        <v>0</v>
      </c>
      <c r="G84" s="109">
        <f t="shared" si="45"/>
        <v>0</v>
      </c>
      <c r="H84" s="110">
        <f t="shared" si="46"/>
        <v>0</v>
      </c>
      <c r="I84" s="108">
        <f t="shared" si="47"/>
        <v>0</v>
      </c>
      <c r="J84" s="109">
        <f t="shared" si="48"/>
        <v>0</v>
      </c>
      <c r="K84" s="110">
        <f t="shared" si="48"/>
        <v>0</v>
      </c>
      <c r="L84" s="108">
        <f t="shared" si="49"/>
        <v>0</v>
      </c>
      <c r="M84" s="114">
        <f t="shared" si="50"/>
        <v>0</v>
      </c>
      <c r="N84" s="114">
        <f t="shared" si="56"/>
        <v>0</v>
      </c>
      <c r="O84" s="108">
        <f t="shared" si="66"/>
        <v>0</v>
      </c>
      <c r="P84" s="147">
        <f t="shared" si="57"/>
        <v>0</v>
      </c>
      <c r="Q84" s="147">
        <f t="shared" si="51"/>
        <v>0</v>
      </c>
      <c r="R84" s="120">
        <f t="shared" si="58"/>
        <v>0</v>
      </c>
      <c r="S84" s="204">
        <v>0</v>
      </c>
      <c r="T84" s="10">
        <f t="shared" si="59"/>
        <v>0</v>
      </c>
      <c r="U84" s="10">
        <f>('NPV Summary'!$B$16-S84)+T84</f>
        <v>0</v>
      </c>
      <c r="V84" s="10">
        <f>LOOKUP(B84,Rates!$A$5:$B$168)</f>
        <v>12924.793554412212</v>
      </c>
      <c r="W84" s="121">
        <f t="shared" si="52"/>
        <v>0</v>
      </c>
      <c r="X84" s="122">
        <f t="shared" si="60"/>
        <v>0</v>
      </c>
      <c r="Y84" s="37">
        <f t="shared" si="53"/>
        <v>0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8"/>
        <v>2079</v>
      </c>
      <c r="AK84" s="213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1"/>
        <v>2090</v>
      </c>
      <c r="AP84" s="135">
        <f t="shared" si="43"/>
        <v>0</v>
      </c>
      <c r="AQ84"/>
      <c r="AR84" s="222">
        <f t="shared" si="62"/>
        <v>2090</v>
      </c>
      <c r="AS84" s="135">
        <f t="shared" si="68"/>
        <v>0</v>
      </c>
      <c r="AT84" s="135">
        <f t="shared" si="29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3"/>
        <v>2090</v>
      </c>
      <c r="BD84" s="135">
        <f t="shared" si="64"/>
        <v>0</v>
      </c>
      <c r="BF84" s="27">
        <f t="shared" si="65"/>
        <v>2090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4"/>
        <v>74</v>
      </c>
      <c r="B85" s="172">
        <f t="shared" si="54"/>
        <v>2091</v>
      </c>
      <c r="C85" s="203">
        <v>0</v>
      </c>
      <c r="D85" s="203">
        <v>0</v>
      </c>
      <c r="E85" s="108">
        <f t="shared" si="55"/>
        <v>0</v>
      </c>
      <c r="F85" s="111">
        <f t="shared" si="44"/>
        <v>0</v>
      </c>
      <c r="G85" s="112">
        <f t="shared" si="45"/>
        <v>0</v>
      </c>
      <c r="H85" s="113">
        <f t="shared" si="46"/>
        <v>0</v>
      </c>
      <c r="I85" s="111">
        <f t="shared" si="47"/>
        <v>0</v>
      </c>
      <c r="J85" s="112">
        <f t="shared" si="48"/>
        <v>0</v>
      </c>
      <c r="K85" s="113">
        <f t="shared" si="48"/>
        <v>0</v>
      </c>
      <c r="L85" s="111">
        <f t="shared" si="49"/>
        <v>0</v>
      </c>
      <c r="M85" s="115">
        <f t="shared" si="50"/>
        <v>0</v>
      </c>
      <c r="N85" s="115">
        <f t="shared" si="56"/>
        <v>0</v>
      </c>
      <c r="O85" s="111">
        <f t="shared" si="66"/>
        <v>0</v>
      </c>
      <c r="P85" s="112">
        <f t="shared" si="57"/>
        <v>0</v>
      </c>
      <c r="Q85" s="112">
        <f t="shared" si="51"/>
        <v>0</v>
      </c>
      <c r="R85" s="116">
        <f t="shared" si="58"/>
        <v>0</v>
      </c>
      <c r="S85" s="204">
        <v>0</v>
      </c>
      <c r="T85" s="142">
        <f t="shared" si="59"/>
        <v>0</v>
      </c>
      <c r="U85" s="10">
        <f>('NPV Summary'!$B$16-S85)+T85</f>
        <v>0</v>
      </c>
      <c r="V85" s="142">
        <f>LOOKUP(B85,Rates!$A$5:$B$168)</f>
        <v>13390.086122371053</v>
      </c>
      <c r="W85" s="129">
        <f t="shared" si="52"/>
        <v>0</v>
      </c>
      <c r="X85" s="130">
        <f t="shared" si="60"/>
        <v>0</v>
      </c>
      <c r="Y85" s="64">
        <f t="shared" si="53"/>
        <v>0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4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1"/>
        <v>2091</v>
      </c>
      <c r="AP85" s="136">
        <f t="shared" si="43"/>
        <v>0</v>
      </c>
      <c r="AQ85"/>
      <c r="AR85" s="219">
        <f t="shared" si="62"/>
        <v>2091</v>
      </c>
      <c r="AS85" s="136">
        <f t="shared" si="68"/>
        <v>0</v>
      </c>
      <c r="AT85" s="136">
        <f t="shared" si="29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3"/>
        <v>2091</v>
      </c>
      <c r="BD85" s="136">
        <f t="shared" si="64"/>
        <v>0</v>
      </c>
      <c r="BF85" s="72">
        <f t="shared" si="65"/>
        <v>2091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4"/>
        <v>75</v>
      </c>
      <c r="B86" s="170">
        <f t="shared" si="54"/>
        <v>2092</v>
      </c>
      <c r="C86" s="203">
        <v>0</v>
      </c>
      <c r="D86" s="203">
        <v>0</v>
      </c>
      <c r="E86" s="108">
        <f t="shared" si="55"/>
        <v>0</v>
      </c>
      <c r="F86" s="108">
        <f t="shared" si="44"/>
        <v>0</v>
      </c>
      <c r="G86" s="109">
        <f t="shared" si="45"/>
        <v>0</v>
      </c>
      <c r="H86" s="110">
        <f t="shared" si="46"/>
        <v>0</v>
      </c>
      <c r="I86" s="108">
        <f t="shared" si="47"/>
        <v>0</v>
      </c>
      <c r="J86" s="109">
        <f t="shared" si="48"/>
        <v>0</v>
      </c>
      <c r="K86" s="110">
        <f t="shared" si="48"/>
        <v>0</v>
      </c>
      <c r="L86" s="108">
        <f t="shared" si="49"/>
        <v>0</v>
      </c>
      <c r="M86" s="114">
        <f t="shared" si="50"/>
        <v>0</v>
      </c>
      <c r="N86" s="114">
        <f t="shared" si="56"/>
        <v>0</v>
      </c>
      <c r="O86" s="108">
        <f t="shared" si="66"/>
        <v>0</v>
      </c>
      <c r="P86" s="147">
        <f t="shared" si="57"/>
        <v>0</v>
      </c>
      <c r="Q86" s="147">
        <f t="shared" si="51"/>
        <v>0</v>
      </c>
      <c r="R86" s="120">
        <f t="shared" si="58"/>
        <v>0</v>
      </c>
      <c r="S86" s="204">
        <v>0</v>
      </c>
      <c r="T86" s="10">
        <f t="shared" si="59"/>
        <v>0</v>
      </c>
      <c r="U86" s="10">
        <f>('NPV Summary'!$B$16-S86)+T86</f>
        <v>0</v>
      </c>
      <c r="V86" s="10">
        <f>LOOKUP(B86,Rates!$A$5:$B$168)</f>
        <v>13872.129222776412</v>
      </c>
      <c r="W86" s="121">
        <f t="shared" si="52"/>
        <v>0</v>
      </c>
      <c r="X86" s="122">
        <f t="shared" si="60"/>
        <v>0</v>
      </c>
      <c r="Y86" s="37">
        <f t="shared" si="53"/>
        <v>0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3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1"/>
        <v>2092</v>
      </c>
      <c r="AP86" s="135">
        <f t="shared" si="43"/>
        <v>0</v>
      </c>
      <c r="AR86" s="218">
        <f t="shared" si="62"/>
        <v>2092</v>
      </c>
      <c r="AS86" s="135">
        <f t="shared" si="68"/>
        <v>0</v>
      </c>
      <c r="AT86" s="135">
        <f t="shared" si="29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3"/>
        <v>2092</v>
      </c>
      <c r="BD86" s="135">
        <f t="shared" si="64"/>
        <v>0</v>
      </c>
      <c r="BE86" s="1"/>
      <c r="BF86" s="27">
        <f t="shared" si="65"/>
        <v>2092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4"/>
        <v>76</v>
      </c>
      <c r="B87" s="169">
        <f t="shared" si="54"/>
        <v>2093</v>
      </c>
      <c r="C87" s="203">
        <v>0</v>
      </c>
      <c r="D87" s="203">
        <v>0</v>
      </c>
      <c r="E87" s="108">
        <f t="shared" si="55"/>
        <v>0</v>
      </c>
      <c r="F87" s="111">
        <f t="shared" si="44"/>
        <v>0</v>
      </c>
      <c r="G87" s="112">
        <f t="shared" si="45"/>
        <v>0</v>
      </c>
      <c r="H87" s="113">
        <f t="shared" si="46"/>
        <v>0</v>
      </c>
      <c r="I87" s="111">
        <f t="shared" si="47"/>
        <v>0</v>
      </c>
      <c r="J87" s="112">
        <f t="shared" si="48"/>
        <v>0</v>
      </c>
      <c r="K87" s="113">
        <f t="shared" si="48"/>
        <v>0</v>
      </c>
      <c r="L87" s="111">
        <f t="shared" si="49"/>
        <v>0</v>
      </c>
      <c r="M87" s="115">
        <f t="shared" si="50"/>
        <v>0</v>
      </c>
      <c r="N87" s="115">
        <f t="shared" si="56"/>
        <v>0</v>
      </c>
      <c r="O87" s="111">
        <f t="shared" si="66"/>
        <v>0</v>
      </c>
      <c r="P87" s="112">
        <f t="shared" si="57"/>
        <v>0</v>
      </c>
      <c r="Q87" s="112">
        <f t="shared" si="51"/>
        <v>0</v>
      </c>
      <c r="R87" s="116">
        <f t="shared" si="58"/>
        <v>0</v>
      </c>
      <c r="S87" s="204">
        <v>0</v>
      </c>
      <c r="T87" s="142">
        <f t="shared" si="59"/>
        <v>0</v>
      </c>
      <c r="U87" s="10">
        <f>('NPV Summary'!$B$16-S87)+T87</f>
        <v>0</v>
      </c>
      <c r="V87" s="142">
        <f>LOOKUP(B87,Rates!$A$5:$B$168)</f>
        <v>14371.525874796363</v>
      </c>
      <c r="W87" s="123">
        <f t="shared" si="52"/>
        <v>0</v>
      </c>
      <c r="X87" s="124">
        <f t="shared" si="60"/>
        <v>0</v>
      </c>
      <c r="Y87" s="64">
        <f t="shared" si="53"/>
        <v>0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4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1"/>
        <v>2093</v>
      </c>
      <c r="AP87" s="136">
        <f t="shared" si="43"/>
        <v>0</v>
      </c>
      <c r="AQ87"/>
      <c r="AR87" s="219">
        <f t="shared" si="62"/>
        <v>2093</v>
      </c>
      <c r="AS87" s="136">
        <f t="shared" si="68"/>
        <v>0</v>
      </c>
      <c r="AT87" s="136">
        <f t="shared" si="29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3"/>
        <v>2093</v>
      </c>
      <c r="BD87" s="136">
        <f t="shared" si="64"/>
        <v>0</v>
      </c>
      <c r="BF87" s="72">
        <f t="shared" si="65"/>
        <v>2093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4"/>
        <v>77</v>
      </c>
      <c r="B88" s="170">
        <f t="shared" si="54"/>
        <v>2094</v>
      </c>
      <c r="C88" s="203">
        <v>0</v>
      </c>
      <c r="D88" s="203">
        <v>0</v>
      </c>
      <c r="E88" s="108">
        <f t="shared" si="55"/>
        <v>0</v>
      </c>
      <c r="F88" s="108">
        <f t="shared" si="44"/>
        <v>0</v>
      </c>
      <c r="G88" s="109">
        <f t="shared" si="45"/>
        <v>0</v>
      </c>
      <c r="H88" s="110">
        <f t="shared" si="46"/>
        <v>0</v>
      </c>
      <c r="I88" s="108">
        <f t="shared" si="47"/>
        <v>0</v>
      </c>
      <c r="J88" s="109">
        <f t="shared" si="48"/>
        <v>0</v>
      </c>
      <c r="K88" s="110">
        <f t="shared" si="48"/>
        <v>0</v>
      </c>
      <c r="L88" s="108">
        <f t="shared" si="49"/>
        <v>0</v>
      </c>
      <c r="M88" s="114">
        <f t="shared" si="50"/>
        <v>0</v>
      </c>
      <c r="N88" s="114">
        <f t="shared" si="56"/>
        <v>0</v>
      </c>
      <c r="O88" s="108">
        <f t="shared" si="66"/>
        <v>0</v>
      </c>
      <c r="P88" s="109">
        <f t="shared" si="57"/>
        <v>0</v>
      </c>
      <c r="Q88" s="109">
        <f t="shared" si="51"/>
        <v>0</v>
      </c>
      <c r="R88" s="117">
        <f t="shared" si="58"/>
        <v>0</v>
      </c>
      <c r="S88" s="204">
        <v>0</v>
      </c>
      <c r="T88" s="10">
        <f t="shared" si="59"/>
        <v>0</v>
      </c>
      <c r="U88" s="10">
        <f>('NPV Summary'!$B$16-S88)+T88</f>
        <v>0</v>
      </c>
      <c r="V88" s="10">
        <f>LOOKUP(B88,Rates!$A$5:$B$168)</f>
        <v>14888.900806289033</v>
      </c>
      <c r="W88" s="125">
        <f t="shared" si="52"/>
        <v>0</v>
      </c>
      <c r="X88" s="126">
        <f t="shared" si="60"/>
        <v>0</v>
      </c>
      <c r="Y88" s="84">
        <f t="shared" si="53"/>
        <v>0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5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1"/>
        <v>2094</v>
      </c>
      <c r="AP88" s="135">
        <f t="shared" si="43"/>
        <v>0</v>
      </c>
      <c r="AQ88"/>
      <c r="AR88" s="222">
        <f t="shared" si="62"/>
        <v>2094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3"/>
        <v>2094</v>
      </c>
      <c r="BD88" s="135">
        <f t="shared" si="64"/>
        <v>0</v>
      </c>
      <c r="BF88" s="27">
        <f t="shared" si="65"/>
        <v>2094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4"/>
        <v>78</v>
      </c>
      <c r="B89" s="169">
        <f t="shared" si="54"/>
        <v>2095</v>
      </c>
      <c r="C89" s="203">
        <v>0</v>
      </c>
      <c r="D89" s="203">
        <v>0</v>
      </c>
      <c r="E89" s="108">
        <f t="shared" si="55"/>
        <v>0</v>
      </c>
      <c r="F89" s="111">
        <f t="shared" si="44"/>
        <v>0</v>
      </c>
      <c r="G89" s="112">
        <f t="shared" si="45"/>
        <v>0</v>
      </c>
      <c r="H89" s="113">
        <f t="shared" si="46"/>
        <v>0</v>
      </c>
      <c r="I89" s="111">
        <f t="shared" si="47"/>
        <v>0</v>
      </c>
      <c r="J89" s="112">
        <f t="shared" si="48"/>
        <v>0</v>
      </c>
      <c r="K89" s="113">
        <f t="shared" si="48"/>
        <v>0</v>
      </c>
      <c r="L89" s="111">
        <f t="shared" si="49"/>
        <v>0</v>
      </c>
      <c r="M89" s="115">
        <f t="shared" si="50"/>
        <v>0</v>
      </c>
      <c r="N89" s="115">
        <f t="shared" si="56"/>
        <v>0</v>
      </c>
      <c r="O89" s="111">
        <f t="shared" si="66"/>
        <v>0</v>
      </c>
      <c r="P89" s="112">
        <f t="shared" si="57"/>
        <v>0</v>
      </c>
      <c r="Q89" s="112">
        <f t="shared" si="51"/>
        <v>0</v>
      </c>
      <c r="R89" s="116">
        <f t="shared" si="58"/>
        <v>0</v>
      </c>
      <c r="S89" s="204">
        <v>0</v>
      </c>
      <c r="T89" s="142">
        <f t="shared" si="59"/>
        <v>0</v>
      </c>
      <c r="U89" s="10">
        <f>('NPV Summary'!$B$16-S89)+T89</f>
        <v>0</v>
      </c>
      <c r="V89" s="142">
        <f>LOOKUP(B89,Rates!$A$5:$B$168)</f>
        <v>15424.901235315439</v>
      </c>
      <c r="W89" s="123">
        <f t="shared" si="52"/>
        <v>0</v>
      </c>
      <c r="X89" s="124">
        <f t="shared" si="60"/>
        <v>0</v>
      </c>
      <c r="Y89" s="64">
        <f t="shared" si="53"/>
        <v>0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4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1"/>
        <v>2095</v>
      </c>
      <c r="AP89" s="136">
        <f t="shared" si="43"/>
        <v>0</v>
      </c>
      <c r="AQ89"/>
      <c r="AR89" s="219">
        <f t="shared" si="62"/>
        <v>2095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3"/>
        <v>2095</v>
      </c>
      <c r="BD89" s="136">
        <f t="shared" si="64"/>
        <v>0</v>
      </c>
      <c r="BF89" s="72">
        <f t="shared" si="65"/>
        <v>2095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4"/>
        <v>79</v>
      </c>
      <c r="B90" s="170">
        <f t="shared" si="54"/>
        <v>2096</v>
      </c>
      <c r="C90" s="203">
        <v>0</v>
      </c>
      <c r="D90" s="203">
        <v>0</v>
      </c>
      <c r="E90" s="108">
        <f t="shared" si="55"/>
        <v>0</v>
      </c>
      <c r="F90" s="108">
        <f t="shared" si="44"/>
        <v>0</v>
      </c>
      <c r="G90" s="109">
        <f t="shared" si="45"/>
        <v>0</v>
      </c>
      <c r="H90" s="110">
        <f t="shared" si="46"/>
        <v>0</v>
      </c>
      <c r="I90" s="108">
        <f t="shared" si="47"/>
        <v>0</v>
      </c>
      <c r="J90" s="109">
        <f t="shared" si="48"/>
        <v>0</v>
      </c>
      <c r="K90" s="110">
        <f t="shared" si="48"/>
        <v>0</v>
      </c>
      <c r="L90" s="108">
        <f t="shared" si="49"/>
        <v>0</v>
      </c>
      <c r="M90" s="114">
        <f t="shared" si="50"/>
        <v>0</v>
      </c>
      <c r="N90" s="114">
        <f t="shared" si="56"/>
        <v>0</v>
      </c>
      <c r="O90" s="108">
        <f t="shared" si="66"/>
        <v>0</v>
      </c>
      <c r="P90" s="147">
        <f t="shared" si="57"/>
        <v>0</v>
      </c>
      <c r="Q90" s="147">
        <f t="shared" si="51"/>
        <v>0</v>
      </c>
      <c r="R90" s="120">
        <f t="shared" si="58"/>
        <v>0</v>
      </c>
      <c r="S90" s="204">
        <v>0</v>
      </c>
      <c r="T90" s="10">
        <f t="shared" si="59"/>
        <v>0</v>
      </c>
      <c r="U90" s="10">
        <f>('NPV Summary'!$B$16-S90)+T90</f>
        <v>0</v>
      </c>
      <c r="V90" s="10">
        <f>LOOKUP(B90,Rates!$A$5:$B$168)</f>
        <v>15980.197679786796</v>
      </c>
      <c r="W90" s="121">
        <f t="shared" si="52"/>
        <v>0</v>
      </c>
      <c r="X90" s="122">
        <f t="shared" si="60"/>
        <v>0</v>
      </c>
      <c r="Y90" s="37">
        <f t="shared" si="53"/>
        <v>0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3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1"/>
        <v>2096</v>
      </c>
      <c r="AP90" s="135">
        <f t="shared" si="43"/>
        <v>0</v>
      </c>
      <c r="AR90" s="218">
        <f t="shared" si="62"/>
        <v>2096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3"/>
        <v>2096</v>
      </c>
      <c r="BD90" s="135">
        <f t="shared" si="64"/>
        <v>0</v>
      </c>
      <c r="BE90" s="1"/>
      <c r="BF90" s="27">
        <f t="shared" si="65"/>
        <v>2096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4"/>
        <v>80</v>
      </c>
      <c r="B91" s="172">
        <f t="shared" si="54"/>
        <v>2097</v>
      </c>
      <c r="C91" s="203">
        <v>0</v>
      </c>
      <c r="D91" s="203">
        <v>0</v>
      </c>
      <c r="E91" s="108">
        <f t="shared" si="55"/>
        <v>0</v>
      </c>
      <c r="F91" s="111">
        <f t="shared" si="44"/>
        <v>0</v>
      </c>
      <c r="G91" s="112">
        <f t="shared" si="45"/>
        <v>0</v>
      </c>
      <c r="H91" s="113">
        <f t="shared" si="46"/>
        <v>0</v>
      </c>
      <c r="I91" s="111">
        <f t="shared" si="47"/>
        <v>0</v>
      </c>
      <c r="J91" s="112">
        <f t="shared" si="48"/>
        <v>0</v>
      </c>
      <c r="K91" s="113">
        <f t="shared" si="48"/>
        <v>0</v>
      </c>
      <c r="L91" s="111">
        <f t="shared" si="49"/>
        <v>0</v>
      </c>
      <c r="M91" s="115">
        <f t="shared" si="50"/>
        <v>0</v>
      </c>
      <c r="N91" s="115">
        <f t="shared" si="56"/>
        <v>0</v>
      </c>
      <c r="O91" s="111">
        <f t="shared" si="66"/>
        <v>0</v>
      </c>
      <c r="P91" s="112">
        <f t="shared" si="57"/>
        <v>0</v>
      </c>
      <c r="Q91" s="112">
        <f t="shared" si="51"/>
        <v>0</v>
      </c>
      <c r="R91" s="116">
        <f t="shared" si="58"/>
        <v>0</v>
      </c>
      <c r="S91" s="204">
        <v>0</v>
      </c>
      <c r="T91" s="142">
        <f t="shared" si="59"/>
        <v>0</v>
      </c>
      <c r="U91" s="10">
        <f>('NPV Summary'!$B$16-S91)+T91</f>
        <v>0</v>
      </c>
      <c r="V91" s="142">
        <f>LOOKUP(B91,Rates!$A$5:$B$168)</f>
        <v>16555.484796259119</v>
      </c>
      <c r="W91" s="123">
        <f t="shared" si="52"/>
        <v>0</v>
      </c>
      <c r="X91" s="124">
        <f t="shared" si="60"/>
        <v>0</v>
      </c>
      <c r="Y91" s="64">
        <f t="shared" si="53"/>
        <v>0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4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1"/>
        <v>2097</v>
      </c>
      <c r="AP91" s="136">
        <f t="shared" si="43"/>
        <v>0</v>
      </c>
      <c r="AQ91"/>
      <c r="AR91" s="219">
        <f t="shared" si="62"/>
        <v>2097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3"/>
        <v>2097</v>
      </c>
      <c r="BD91" s="136">
        <f t="shared" si="64"/>
        <v>0</v>
      </c>
      <c r="BF91" s="72">
        <f t="shared" si="65"/>
        <v>2097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4"/>
        <v>81</v>
      </c>
      <c r="B92" s="170">
        <f t="shared" si="54"/>
        <v>2098</v>
      </c>
      <c r="C92" s="203">
        <v>0</v>
      </c>
      <c r="D92" s="203">
        <v>0</v>
      </c>
      <c r="E92" s="108">
        <f t="shared" si="55"/>
        <v>0</v>
      </c>
      <c r="F92" s="108">
        <f t="shared" si="44"/>
        <v>0</v>
      </c>
      <c r="G92" s="109">
        <f t="shared" si="45"/>
        <v>0</v>
      </c>
      <c r="H92" s="110">
        <f t="shared" si="46"/>
        <v>0</v>
      </c>
      <c r="I92" s="108">
        <f t="shared" si="47"/>
        <v>0</v>
      </c>
      <c r="J92" s="109">
        <f t="shared" si="48"/>
        <v>0</v>
      </c>
      <c r="K92" s="110">
        <f t="shared" si="48"/>
        <v>0</v>
      </c>
      <c r="L92" s="108">
        <f t="shared" si="49"/>
        <v>0</v>
      </c>
      <c r="M92" s="114">
        <f t="shared" si="50"/>
        <v>0</v>
      </c>
      <c r="N92" s="114">
        <f t="shared" si="56"/>
        <v>0</v>
      </c>
      <c r="O92" s="108">
        <f t="shared" si="66"/>
        <v>0</v>
      </c>
      <c r="P92" s="147">
        <f t="shared" si="57"/>
        <v>0</v>
      </c>
      <c r="Q92" s="147">
        <f t="shared" si="51"/>
        <v>0</v>
      </c>
      <c r="R92" s="120">
        <f t="shared" si="58"/>
        <v>0</v>
      </c>
      <c r="S92" s="204">
        <v>0</v>
      </c>
      <c r="T92" s="10">
        <f t="shared" si="59"/>
        <v>0</v>
      </c>
      <c r="U92" s="10">
        <f>('NPV Summary'!$B$16-S92)+T92</f>
        <v>0</v>
      </c>
      <c r="V92" s="10">
        <f>LOOKUP(B92,Rates!$A$5:$B$168)</f>
        <v>17151.482248924447</v>
      </c>
      <c r="W92" s="121">
        <f t="shared" si="52"/>
        <v>0</v>
      </c>
      <c r="X92" s="122">
        <f t="shared" si="60"/>
        <v>0</v>
      </c>
      <c r="Y92" s="37">
        <f t="shared" si="53"/>
        <v>0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3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1"/>
        <v>2098</v>
      </c>
      <c r="AP92" s="135">
        <f t="shared" si="43"/>
        <v>0</v>
      </c>
      <c r="AR92" s="218">
        <f t="shared" si="62"/>
        <v>2098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3"/>
        <v>2098</v>
      </c>
      <c r="BD92" s="135">
        <f t="shared" si="64"/>
        <v>0</v>
      </c>
      <c r="BE92" s="1"/>
      <c r="BF92" s="27">
        <f t="shared" si="65"/>
        <v>2098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ref="A93:B97" si="71">A92+1</f>
        <v>82</v>
      </c>
      <c r="B93" s="169">
        <f t="shared" si="71"/>
        <v>2099</v>
      </c>
      <c r="C93" s="203">
        <v>0</v>
      </c>
      <c r="D93" s="203">
        <v>0</v>
      </c>
      <c r="E93" s="108">
        <f t="shared" si="55"/>
        <v>0</v>
      </c>
      <c r="F93" s="111">
        <f t="shared" si="44"/>
        <v>0</v>
      </c>
      <c r="G93" s="112">
        <f t="shared" si="45"/>
        <v>0</v>
      </c>
      <c r="H93" s="113">
        <f t="shared" si="46"/>
        <v>0</v>
      </c>
      <c r="I93" s="111">
        <f t="shared" si="47"/>
        <v>0</v>
      </c>
      <c r="J93" s="112">
        <f t="shared" si="48"/>
        <v>0</v>
      </c>
      <c r="K93" s="113">
        <f t="shared" si="48"/>
        <v>0</v>
      </c>
      <c r="L93" s="111">
        <f t="shared" si="49"/>
        <v>0</v>
      </c>
      <c r="M93" s="115">
        <f t="shared" si="50"/>
        <v>0</v>
      </c>
      <c r="N93" s="115">
        <f t="shared" si="56"/>
        <v>0</v>
      </c>
      <c r="O93" s="111">
        <f t="shared" si="66"/>
        <v>0</v>
      </c>
      <c r="P93" s="112">
        <f t="shared" si="57"/>
        <v>0</v>
      </c>
      <c r="Q93" s="112">
        <f t="shared" si="51"/>
        <v>0</v>
      </c>
      <c r="R93" s="116">
        <f t="shared" si="58"/>
        <v>0</v>
      </c>
      <c r="S93" s="204">
        <v>0</v>
      </c>
      <c r="T93" s="142">
        <f t="shared" si="59"/>
        <v>0</v>
      </c>
      <c r="U93" s="10">
        <f>('NPV Summary'!$B$16-S93)+T93</f>
        <v>0</v>
      </c>
      <c r="V93" s="142">
        <f>LOOKUP(B93,Rates!$A$5:$B$168)</f>
        <v>17768.935609885728</v>
      </c>
      <c r="W93" s="123">
        <f t="shared" si="52"/>
        <v>0</v>
      </c>
      <c r="X93" s="124">
        <f t="shared" si="60"/>
        <v>0</v>
      </c>
      <c r="Y93" s="64">
        <f t="shared" si="53"/>
        <v>0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4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1"/>
        <v>2099</v>
      </c>
      <c r="AP93" s="136">
        <f t="shared" si="43"/>
        <v>0</v>
      </c>
      <c r="AQ93"/>
      <c r="AR93" s="219">
        <f t="shared" si="62"/>
        <v>2099</v>
      </c>
      <c r="AS93" s="136">
        <f t="shared" si="68"/>
        <v>0</v>
      </c>
      <c r="AT93" s="136">
        <f t="shared" si="70"/>
        <v>0</v>
      </c>
      <c r="AU93" s="136">
        <f t="shared" ref="AU93:AU97" si="72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3"/>
        <v>2099</v>
      </c>
      <c r="BD93" s="136">
        <f t="shared" si="64"/>
        <v>0</v>
      </c>
      <c r="BF93" s="72">
        <f t="shared" si="65"/>
        <v>2099</v>
      </c>
      <c r="BG93" s="136">
        <f t="shared" ref="BG93:BG97" si="73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1"/>
        <v>83</v>
      </c>
      <c r="B94" s="170">
        <f t="shared" si="71"/>
        <v>2100</v>
      </c>
      <c r="C94" s="203">
        <v>0</v>
      </c>
      <c r="D94" s="203">
        <v>0</v>
      </c>
      <c r="E94" s="108">
        <f t="shared" si="55"/>
        <v>0</v>
      </c>
      <c r="F94" s="108">
        <f t="shared" si="44"/>
        <v>0</v>
      </c>
      <c r="G94" s="109">
        <f t="shared" si="45"/>
        <v>0</v>
      </c>
      <c r="H94" s="110">
        <f t="shared" si="46"/>
        <v>0</v>
      </c>
      <c r="I94" s="108">
        <f t="shared" si="47"/>
        <v>0</v>
      </c>
      <c r="J94" s="109">
        <f t="shared" si="48"/>
        <v>0</v>
      </c>
      <c r="K94" s="110">
        <f t="shared" si="48"/>
        <v>0</v>
      </c>
      <c r="L94" s="108">
        <f t="shared" si="49"/>
        <v>0</v>
      </c>
      <c r="M94" s="114">
        <f t="shared" si="50"/>
        <v>0</v>
      </c>
      <c r="N94" s="114">
        <f t="shared" si="56"/>
        <v>0</v>
      </c>
      <c r="O94" s="108">
        <f t="shared" si="66"/>
        <v>0</v>
      </c>
      <c r="P94" s="147">
        <f t="shared" si="57"/>
        <v>0</v>
      </c>
      <c r="Q94" s="147">
        <f t="shared" si="51"/>
        <v>0</v>
      </c>
      <c r="R94" s="120">
        <f t="shared" si="58"/>
        <v>0</v>
      </c>
      <c r="S94" s="204">
        <v>0</v>
      </c>
      <c r="T94" s="10">
        <f t="shared" si="59"/>
        <v>0</v>
      </c>
      <c r="U94" s="10">
        <f>('NPV Summary'!$B$16-S94)+T94</f>
        <v>0</v>
      </c>
      <c r="V94" s="10">
        <f>LOOKUP(B94,Rates!$A$5:$B$168)</f>
        <v>18408.617291841616</v>
      </c>
      <c r="W94" s="121">
        <f t="shared" si="52"/>
        <v>0</v>
      </c>
      <c r="X94" s="122">
        <f t="shared" si="60"/>
        <v>0</v>
      </c>
      <c r="Y94" s="37">
        <f t="shared" si="53"/>
        <v>0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3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1"/>
        <v>2100</v>
      </c>
      <c r="AP94" s="135">
        <f t="shared" si="43"/>
        <v>0</v>
      </c>
      <c r="AR94" s="218">
        <f t="shared" si="62"/>
        <v>2100</v>
      </c>
      <c r="AS94" s="135">
        <f t="shared" si="68"/>
        <v>0</v>
      </c>
      <c r="AT94" s="135">
        <f t="shared" si="70"/>
        <v>0</v>
      </c>
      <c r="AU94" s="135">
        <f t="shared" si="72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3"/>
        <v>2100</v>
      </c>
      <c r="BD94" s="135">
        <f t="shared" si="64"/>
        <v>0</v>
      </c>
      <c r="BE94" s="1"/>
      <c r="BF94" s="27">
        <f t="shared" si="65"/>
        <v>2100</v>
      </c>
      <c r="BG94" s="135">
        <f t="shared" si="73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71"/>
        <v>84</v>
      </c>
      <c r="B95" s="169">
        <f t="shared" si="71"/>
        <v>2101</v>
      </c>
      <c r="C95" s="203">
        <v>0</v>
      </c>
      <c r="D95" s="203">
        <v>0</v>
      </c>
      <c r="E95" s="108">
        <f t="shared" si="55"/>
        <v>0</v>
      </c>
      <c r="F95" s="111">
        <f t="shared" si="44"/>
        <v>0</v>
      </c>
      <c r="G95" s="112">
        <f t="shared" si="45"/>
        <v>0</v>
      </c>
      <c r="H95" s="113">
        <f t="shared" si="46"/>
        <v>0</v>
      </c>
      <c r="I95" s="111">
        <f t="shared" si="47"/>
        <v>0</v>
      </c>
      <c r="J95" s="112">
        <f t="shared" si="48"/>
        <v>0</v>
      </c>
      <c r="K95" s="113">
        <f t="shared" si="48"/>
        <v>0</v>
      </c>
      <c r="L95" s="111">
        <f t="shared" si="49"/>
        <v>0</v>
      </c>
      <c r="M95" s="115">
        <f t="shared" si="50"/>
        <v>0</v>
      </c>
      <c r="N95" s="115">
        <f t="shared" si="56"/>
        <v>0</v>
      </c>
      <c r="O95" s="111">
        <f t="shared" si="66"/>
        <v>0</v>
      </c>
      <c r="P95" s="112">
        <f t="shared" si="57"/>
        <v>0</v>
      </c>
      <c r="Q95" s="112">
        <f t="shared" si="51"/>
        <v>0</v>
      </c>
      <c r="R95" s="116">
        <f t="shared" si="58"/>
        <v>0</v>
      </c>
      <c r="S95" s="204">
        <v>0</v>
      </c>
      <c r="T95" s="142">
        <f t="shared" si="59"/>
        <v>0</v>
      </c>
      <c r="U95" s="10">
        <f>('NPV Summary'!$B$16-S95)+T95</f>
        <v>0</v>
      </c>
      <c r="V95" s="142">
        <f>LOOKUP(B95,Rates!$A$5:$B$168)</f>
        <v>19071.327514347915</v>
      </c>
      <c r="W95" s="123">
        <f t="shared" si="52"/>
        <v>0</v>
      </c>
      <c r="X95" s="124">
        <f t="shared" si="60"/>
        <v>0</v>
      </c>
      <c r="Y95" s="64">
        <f t="shared" si="53"/>
        <v>0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4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1"/>
        <v>2101</v>
      </c>
      <c r="AP95" s="136">
        <f t="shared" si="43"/>
        <v>0</v>
      </c>
      <c r="AQ95"/>
      <c r="AR95" s="219">
        <f t="shared" si="62"/>
        <v>2101</v>
      </c>
      <c r="AS95" s="136">
        <f t="shared" si="68"/>
        <v>0</v>
      </c>
      <c r="AT95" s="136">
        <f t="shared" si="70"/>
        <v>0</v>
      </c>
      <c r="AU95" s="136">
        <f t="shared" si="72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3"/>
        <v>2101</v>
      </c>
      <c r="BD95" s="136">
        <f t="shared" si="64"/>
        <v>0</v>
      </c>
      <c r="BF95" s="72">
        <f t="shared" si="65"/>
        <v>2101</v>
      </c>
      <c r="BG95" s="136">
        <f t="shared" si="73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1"/>
        <v>85</v>
      </c>
      <c r="B96" s="170">
        <f t="shared" si="71"/>
        <v>2102</v>
      </c>
      <c r="C96" s="203">
        <v>0</v>
      </c>
      <c r="D96" s="203">
        <v>0</v>
      </c>
      <c r="E96" s="108">
        <f t="shared" si="55"/>
        <v>0</v>
      </c>
      <c r="F96" s="108">
        <f t="shared" si="44"/>
        <v>0</v>
      </c>
      <c r="G96" s="109">
        <f t="shared" si="45"/>
        <v>0</v>
      </c>
      <c r="H96" s="110">
        <f t="shared" si="46"/>
        <v>0</v>
      </c>
      <c r="I96" s="108">
        <f t="shared" si="47"/>
        <v>0</v>
      </c>
      <c r="J96" s="109">
        <f t="shared" si="48"/>
        <v>0</v>
      </c>
      <c r="K96" s="110">
        <f t="shared" si="48"/>
        <v>0</v>
      </c>
      <c r="L96" s="108">
        <f t="shared" si="49"/>
        <v>0</v>
      </c>
      <c r="M96" s="114">
        <f t="shared" si="50"/>
        <v>0</v>
      </c>
      <c r="N96" s="114">
        <f t="shared" si="56"/>
        <v>0</v>
      </c>
      <c r="O96" s="108">
        <f t="shared" si="66"/>
        <v>0</v>
      </c>
      <c r="P96" s="147">
        <f t="shared" si="57"/>
        <v>0</v>
      </c>
      <c r="Q96" s="147">
        <f t="shared" si="51"/>
        <v>0</v>
      </c>
      <c r="R96" s="120">
        <f t="shared" si="58"/>
        <v>0</v>
      </c>
      <c r="S96" s="204">
        <v>0</v>
      </c>
      <c r="T96" s="10">
        <f t="shared" si="59"/>
        <v>0</v>
      </c>
      <c r="U96" s="10">
        <f>('NPV Summary'!$B$16-S96)+T96</f>
        <v>0</v>
      </c>
      <c r="V96" s="10">
        <f>LOOKUP(B96,Rates!$A$5:$B$168)</f>
        <v>19757.89530486444</v>
      </c>
      <c r="W96" s="121">
        <f t="shared" si="52"/>
        <v>0</v>
      </c>
      <c r="X96" s="122">
        <f t="shared" si="60"/>
        <v>0</v>
      </c>
      <c r="Y96" s="37">
        <f t="shared" si="53"/>
        <v>0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3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1"/>
        <v>2102</v>
      </c>
      <c r="AP96" s="135">
        <f t="shared" si="43"/>
        <v>0</v>
      </c>
      <c r="AR96" s="218">
        <f t="shared" si="62"/>
        <v>2102</v>
      </c>
      <c r="AS96" s="135">
        <f t="shared" si="68"/>
        <v>0</v>
      </c>
      <c r="AT96" s="135">
        <f t="shared" si="70"/>
        <v>0</v>
      </c>
      <c r="AU96" s="135">
        <f t="shared" si="72"/>
        <v>0</v>
      </c>
      <c r="AV96" s="135">
        <f t="shared" ref="AV96" si="74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3"/>
        <v>2102</v>
      </c>
      <c r="BD96" s="135">
        <f t="shared" si="64"/>
        <v>0</v>
      </c>
      <c r="BE96" s="1"/>
      <c r="BF96" s="27">
        <f t="shared" si="65"/>
        <v>2102</v>
      </c>
      <c r="BG96" s="135">
        <f t="shared" si="73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71"/>
        <v>86</v>
      </c>
      <c r="B97" s="172">
        <f t="shared" si="71"/>
        <v>2103</v>
      </c>
      <c r="C97" s="203">
        <v>0</v>
      </c>
      <c r="D97" s="203">
        <v>0</v>
      </c>
      <c r="E97" s="108">
        <f t="shared" si="55"/>
        <v>0</v>
      </c>
      <c r="F97" s="111">
        <f t="shared" si="44"/>
        <v>0</v>
      </c>
      <c r="G97" s="112">
        <f t="shared" si="45"/>
        <v>0</v>
      </c>
      <c r="H97" s="113">
        <f t="shared" si="46"/>
        <v>0</v>
      </c>
      <c r="I97" s="111">
        <f t="shared" si="47"/>
        <v>0</v>
      </c>
      <c r="J97" s="112">
        <f t="shared" si="48"/>
        <v>0</v>
      </c>
      <c r="K97" s="113">
        <f t="shared" si="48"/>
        <v>0</v>
      </c>
      <c r="L97" s="111">
        <f t="shared" si="49"/>
        <v>0</v>
      </c>
      <c r="M97" s="115">
        <f t="shared" si="50"/>
        <v>0</v>
      </c>
      <c r="N97" s="115">
        <f t="shared" si="56"/>
        <v>0</v>
      </c>
      <c r="O97" s="111">
        <f t="shared" si="66"/>
        <v>0</v>
      </c>
      <c r="P97" s="112">
        <f t="shared" si="57"/>
        <v>0</v>
      </c>
      <c r="Q97" s="112">
        <f t="shared" si="51"/>
        <v>0</v>
      </c>
      <c r="R97" s="116">
        <f t="shared" si="58"/>
        <v>0</v>
      </c>
      <c r="S97" s="204">
        <v>0</v>
      </c>
      <c r="T97" s="142">
        <f t="shared" si="59"/>
        <v>0</v>
      </c>
      <c r="U97" s="10">
        <f>('NPV Summary'!$B$16-S97)+T97</f>
        <v>0</v>
      </c>
      <c r="V97" s="142">
        <f>LOOKUP(B97,Rates!$A$5:$B$168)</f>
        <v>20469.179535839561</v>
      </c>
      <c r="W97" s="123">
        <f t="shared" si="52"/>
        <v>0</v>
      </c>
      <c r="X97" s="124">
        <f t="shared" si="60"/>
        <v>0</v>
      </c>
      <c r="Y97" s="64">
        <f t="shared" si="53"/>
        <v>0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4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1"/>
        <v>2103</v>
      </c>
      <c r="AP97" s="136">
        <f t="shared" si="43"/>
        <v>0</v>
      </c>
      <c r="AQ97"/>
      <c r="AR97" s="219">
        <f t="shared" si="62"/>
        <v>2103</v>
      </c>
      <c r="AS97" s="136">
        <f t="shared" si="68"/>
        <v>0</v>
      </c>
      <c r="AT97" s="136">
        <f t="shared" si="70"/>
        <v>0</v>
      </c>
      <c r="AU97" s="136">
        <f t="shared" si="72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3"/>
        <v>2103</v>
      </c>
      <c r="BD97" s="136">
        <f t="shared" si="64"/>
        <v>0</v>
      </c>
      <c r="BF97" s="72">
        <f t="shared" si="65"/>
        <v>2103</v>
      </c>
      <c r="BG97" s="136">
        <f t="shared" si="73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0</v>
      </c>
      <c r="R98" s="14"/>
      <c r="S98" s="14"/>
      <c r="T98" s="14"/>
      <c r="U98" s="14"/>
      <c r="V98" s="103" t="s">
        <v>12</v>
      </c>
      <c r="W98" s="104">
        <f>NPV($E$5,W12:W97)*(1+$E$5)^($D$5-($C$5-1))</f>
        <v>0</v>
      </c>
      <c r="X98" s="105" t="s">
        <v>2</v>
      </c>
      <c r="Y98" s="106">
        <f>IFERROR(IRR(Y12:Y97), 0)</f>
        <v>0</v>
      </c>
      <c r="Z98" s="144">
        <f>SUM(Z12:Z97)</f>
        <v>0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3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299" t="s">
        <v>43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4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3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4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3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4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3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6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U12" sqref="U12:U97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1.25" customHeight="1" thickBot="1" x14ac:dyDescent="0.3">
      <c r="A1" s="237" t="s">
        <v>212</v>
      </c>
    </row>
    <row r="2" spans="1:75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/>
      <c r="V2"/>
      <c r="W2"/>
      <c r="X2"/>
    </row>
    <row r="3" spans="1:75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7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4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5">
        <f>'NPV Summary'!B5</f>
        <v>2018</v>
      </c>
      <c r="C5" s="205">
        <f>'NPV Summary'!C5</f>
        <v>2018</v>
      </c>
      <c r="D5" s="205">
        <f>'NPV Summary'!D5</f>
        <v>2018</v>
      </c>
      <c r="E5" s="205">
        <f>'NPV Summary'!E5</f>
        <v>0.04</v>
      </c>
      <c r="F5" s="205">
        <f>'NPV Summary'!F5</f>
        <v>2.1999999999999999E-2</v>
      </c>
      <c r="G5" s="205">
        <f>'NPV Summary'!G5</f>
        <v>0.03</v>
      </c>
      <c r="H5" s="205">
        <f>'NPV Summary'!H5</f>
        <v>0.04</v>
      </c>
      <c r="I5" s="205">
        <f>'NPV Summary'!I5</f>
        <v>0.65</v>
      </c>
      <c r="J5" s="205">
        <f>'NPV Summary'!J5</f>
        <v>30</v>
      </c>
      <c r="K5" s="205">
        <f>'NPV Summary'!K5</f>
        <v>0.05</v>
      </c>
      <c r="L5" s="205" t="str">
        <f>'NPV Summary'!L5</f>
        <v>Yes</v>
      </c>
      <c r="M5" s="205">
        <f>'NPV Summary'!M5</f>
        <v>475</v>
      </c>
      <c r="N5" s="205">
        <f>'NPV Summary'!N5</f>
        <v>15</v>
      </c>
      <c r="O5" s="205" t="str">
        <f>'NPV Summary'!O5</f>
        <v>Treated</v>
      </c>
      <c r="P5" s="205">
        <f>'NPV Summary'!P5</f>
        <v>3.5999999999999997E-2</v>
      </c>
      <c r="Q5" s="205" t="str">
        <f>'NPV Summary'!Q5</f>
        <v>No</v>
      </c>
      <c r="R5" s="205">
        <f>'NPV Summary'!R5</f>
        <v>73</v>
      </c>
      <c r="S5" s="205">
        <f>'NPV Summary'!S5</f>
        <v>9000</v>
      </c>
      <c r="T5" s="205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6" t="s">
        <v>161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7"/>
      <c r="C7" s="187"/>
      <c r="D7" s="188"/>
      <c r="E7" s="188"/>
      <c r="F7" s="188"/>
      <c r="G7" s="188"/>
      <c r="H7" s="188"/>
      <c r="I7" s="187"/>
      <c r="J7" s="187"/>
      <c r="K7" s="187"/>
      <c r="L7" s="187"/>
      <c r="M7" s="189"/>
      <c r="N7" s="189"/>
      <c r="O7" s="188"/>
      <c r="P7" s="187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0" t="s">
        <v>171</v>
      </c>
      <c r="AH7" s="301"/>
      <c r="AI7" s="301"/>
      <c r="AJ7" s="301"/>
      <c r="AK7" s="301"/>
      <c r="AL7" s="301"/>
      <c r="AM7" s="302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6" t="s">
        <v>159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G8" s="303"/>
      <c r="AH8" s="304"/>
      <c r="AI8" s="304"/>
      <c r="AJ8" s="304"/>
      <c r="AK8" s="304"/>
      <c r="AL8" s="304"/>
      <c r="AM8" s="305"/>
    </row>
    <row r="9" spans="1:75" ht="38.25" customHeight="1" thickBot="1" x14ac:dyDescent="0.3">
      <c r="A9" s="307"/>
      <c r="B9" s="308"/>
      <c r="C9" s="309" t="str">
        <f>"Projected Annual Cost
"&amp;B5&amp;" Dollar Year" &amp;"
($Million)"</f>
        <v>Projected Annual Cost
2018 Dollar Year
($Million)</v>
      </c>
      <c r="D9" s="310"/>
      <c r="E9" s="311"/>
      <c r="F9" s="310" t="s">
        <v>49</v>
      </c>
      <c r="G9" s="310"/>
      <c r="H9" s="311"/>
      <c r="I9" s="312" t="str">
        <f>"Projected Annual Cost with Financing
($Million; NPV=$"&amp;ROUND(Q98,3)&amp;")"</f>
        <v>Projected Annual Cost with Financing
($Million; NPV=$0)</v>
      </c>
      <c r="J9" s="313"/>
      <c r="K9" s="313"/>
      <c r="L9" s="313"/>
      <c r="M9" s="313"/>
      <c r="N9" s="313"/>
      <c r="O9" s="313"/>
      <c r="P9" s="313"/>
      <c r="Q9" s="313"/>
      <c r="R9" s="314"/>
      <c r="S9" s="309" t="str">
        <f>"Avoided MWD Purchase 
 ($Million; NPV=$"&amp;ROUND(W98,3)&amp;")"</f>
        <v>Avoided MWD Purchase 
 ($Million; NPV=$0)</v>
      </c>
      <c r="T9" s="310"/>
      <c r="U9" s="310"/>
      <c r="V9" s="310"/>
      <c r="W9" s="310"/>
      <c r="X9" s="311"/>
      <c r="Y9" s="309" t="s">
        <v>13</v>
      </c>
      <c r="Z9" s="311"/>
      <c r="AG9" s="315" t="s">
        <v>10</v>
      </c>
      <c r="AH9" s="316"/>
      <c r="AI9" s="2"/>
      <c r="AJ9" s="317" t="s">
        <v>15</v>
      </c>
      <c r="AK9" s="318"/>
      <c r="AL9" s="318"/>
      <c r="AM9" s="319"/>
      <c r="AO9" s="294" t="s">
        <v>39</v>
      </c>
      <c r="AP9" s="295"/>
      <c r="AR9" s="296" t="s">
        <v>170</v>
      </c>
      <c r="AS9" s="297"/>
      <c r="AT9" s="297"/>
      <c r="AU9" s="297"/>
      <c r="AV9" s="297"/>
      <c r="AW9" s="297"/>
      <c r="AX9" s="297"/>
      <c r="AY9" s="297"/>
      <c r="AZ9" s="297"/>
      <c r="BA9" s="298"/>
      <c r="BC9" s="294" t="s">
        <v>68</v>
      </c>
      <c r="BD9" s="295"/>
      <c r="BE9" s="1"/>
      <c r="BF9" s="296" t="s">
        <v>52</v>
      </c>
      <c r="BG9" s="297"/>
      <c r="BH9" s="297"/>
    </row>
    <row r="10" spans="1:75" ht="51.75" thickBot="1" x14ac:dyDescent="0.3">
      <c r="A10" s="52" t="s">
        <v>0</v>
      </c>
      <c r="B10" s="118" t="s">
        <v>3</v>
      </c>
      <c r="C10" s="186" t="s">
        <v>46</v>
      </c>
      <c r="D10" s="20" t="s">
        <v>47</v>
      </c>
      <c r="E10" s="21" t="s">
        <v>48</v>
      </c>
      <c r="F10" s="186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6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2" t="s">
        <v>73</v>
      </c>
      <c r="S10" s="211" t="s">
        <v>155</v>
      </c>
      <c r="T10" s="21" t="s">
        <v>156</v>
      </c>
      <c r="U10" s="186" t="s">
        <v>42</v>
      </c>
      <c r="V10" s="20" t="s">
        <v>11</v>
      </c>
      <c r="W10" s="20" t="s">
        <v>14</v>
      </c>
      <c r="X10" s="21" t="s">
        <v>73</v>
      </c>
      <c r="Y10" s="186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1"/>
      <c r="T11" s="201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2018</v>
      </c>
      <c r="C12" s="203">
        <v>0</v>
      </c>
      <c r="D12" s="203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4">
        <v>0</v>
      </c>
      <c r="T12" s="10">
        <f>IF($Q$5="Yes", IF(B12&lt;$T$5, 0, $S$5), 0)</f>
        <v>0</v>
      </c>
      <c r="U12" s="10">
        <f>('NPV Summary'!$B$16-S12)+T12</f>
        <v>0</v>
      </c>
      <c r="V12" s="10">
        <f>LOOKUP(B12,AG12:AH105)</f>
        <v>1015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2018</v>
      </c>
      <c r="AP12" s="135">
        <f t="shared" si="0"/>
        <v>0</v>
      </c>
      <c r="AR12" s="218">
        <f>B12</f>
        <v>2018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2018</v>
      </c>
      <c r="BD12" s="135">
        <f>IF($N$5=15,BG12,IF($N$5=25,BH12,))</f>
        <v>0</v>
      </c>
      <c r="BE12" s="1"/>
      <c r="BF12" s="27">
        <f>B12</f>
        <v>2018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2019</v>
      </c>
      <c r="C13" s="203">
        <v>0</v>
      </c>
      <c r="D13" s="203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4">
        <v>0</v>
      </c>
      <c r="T13" s="142">
        <f t="shared" ref="T13:T76" si="16">IF($Q$5="Yes", IF(B13&lt;$T$5, 0, $S$5), 0)</f>
        <v>0</v>
      </c>
      <c r="U13" s="10">
        <f>('NPV Summary'!$B$16-S13)+T13</f>
        <v>0</v>
      </c>
      <c r="V13" s="142">
        <f>LOOKUP(B13,Rates!$A$5:$B$168)</f>
        <v>1053</v>
      </c>
      <c r="W13" s="123">
        <f t="shared" si="9"/>
        <v>0</v>
      </c>
      <c r="X13" s="124">
        <f t="shared" ref="X13:X76" si="17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8">AR13</f>
        <v>2019</v>
      </c>
      <c r="AP13" s="136">
        <f t="shared" si="0"/>
        <v>0</v>
      </c>
      <c r="AQ13"/>
      <c r="AR13" s="219">
        <f t="shared" ref="AR13:AR76" si="19">B13</f>
        <v>2019</v>
      </c>
      <c r="AS13" s="136">
        <f>$M$12</f>
        <v>0</v>
      </c>
      <c r="AT13" s="136">
        <f t="shared" ref="AT13:BA13" si="20">$M$12</f>
        <v>0</v>
      </c>
      <c r="AU13" s="136">
        <f t="shared" si="20"/>
        <v>0</v>
      </c>
      <c r="AV13" s="136">
        <f t="shared" si="20"/>
        <v>0</v>
      </c>
      <c r="AW13" s="136">
        <f t="shared" si="20"/>
        <v>0</v>
      </c>
      <c r="AX13" s="136">
        <f t="shared" si="20"/>
        <v>0</v>
      </c>
      <c r="AY13" s="136">
        <f t="shared" si="20"/>
        <v>0</v>
      </c>
      <c r="AZ13" s="136">
        <f t="shared" si="20"/>
        <v>0</v>
      </c>
      <c r="BA13" s="136">
        <f t="shared" si="20"/>
        <v>0</v>
      </c>
      <c r="BB13"/>
      <c r="BC13" s="72">
        <f t="shared" ref="BC13:BC76" si="21">BF13</f>
        <v>2019</v>
      </c>
      <c r="BD13" s="136">
        <f t="shared" ref="BD13:BD76" si="22">IF($N$5=15,BG13,IF($N$5=25,BH13,))</f>
        <v>0</v>
      </c>
      <c r="BF13" s="72">
        <f t="shared" ref="BF13:BF76" si="23">B13</f>
        <v>2019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2020</v>
      </c>
      <c r="C14" s="203">
        <v>0</v>
      </c>
      <c r="D14" s="203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4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4">
        <v>0</v>
      </c>
      <c r="T14" s="10">
        <f t="shared" si="16"/>
        <v>0</v>
      </c>
      <c r="U14" s="10">
        <f>('NPV Summary'!$B$16-S14)+T14</f>
        <v>0</v>
      </c>
      <c r="V14" s="10">
        <f>LOOKUP(B14,Rates!$A$5:$B$168)</f>
        <v>1092</v>
      </c>
      <c r="W14" s="121">
        <f t="shared" si="9"/>
        <v>0</v>
      </c>
      <c r="X14" s="122">
        <f t="shared" si="17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5">AG13+1</f>
        <v>2009</v>
      </c>
      <c r="AH14" s="48">
        <f>Rates!B7</f>
        <v>579</v>
      </c>
      <c r="AJ14" s="47">
        <f t="shared" ref="AJ14:AJ19" si="26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8"/>
        <v>2020</v>
      </c>
      <c r="AP14" s="135">
        <f t="shared" si="0"/>
        <v>0</v>
      </c>
      <c r="AR14" s="218">
        <f t="shared" si="19"/>
        <v>2020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1"/>
        <v>2020</v>
      </c>
      <c r="BD14" s="135">
        <f t="shared" si="22"/>
        <v>0</v>
      </c>
      <c r="BE14" s="1"/>
      <c r="BF14" s="27">
        <f t="shared" si="23"/>
        <v>2020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2021</v>
      </c>
      <c r="C15" s="203">
        <v>0</v>
      </c>
      <c r="D15" s="203">
        <v>0</v>
      </c>
      <c r="E15" s="108">
        <f t="shared" si="12"/>
        <v>0</v>
      </c>
      <c r="F15" s="111">
        <f t="shared" si="1"/>
        <v>0</v>
      </c>
      <c r="G15" s="112">
        <f t="shared" si="2"/>
        <v>0</v>
      </c>
      <c r="H15" s="113">
        <f t="shared" si="3"/>
        <v>0</v>
      </c>
      <c r="I15" s="111">
        <f t="shared" si="4"/>
        <v>0</v>
      </c>
      <c r="J15" s="112">
        <f t="shared" si="5"/>
        <v>0</v>
      </c>
      <c r="K15" s="113">
        <f t="shared" si="5"/>
        <v>0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0</v>
      </c>
      <c r="Q15" s="112">
        <f t="shared" si="8"/>
        <v>0</v>
      </c>
      <c r="R15" s="116">
        <f t="shared" si="15"/>
        <v>0</v>
      </c>
      <c r="S15" s="204">
        <v>0</v>
      </c>
      <c r="T15" s="142">
        <f t="shared" si="16"/>
        <v>0</v>
      </c>
      <c r="U15" s="10">
        <f>('NPV Summary'!$B$16-S15)+T15</f>
        <v>0</v>
      </c>
      <c r="V15" s="142">
        <f>LOOKUP(B15,Rates!$A$5:$B$168)</f>
        <v>1123</v>
      </c>
      <c r="W15" s="123">
        <f t="shared" si="9"/>
        <v>0</v>
      </c>
      <c r="X15" s="124">
        <f t="shared" si="17"/>
        <v>0</v>
      </c>
      <c r="Y15" s="64">
        <f t="shared" si="10"/>
        <v>0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5"/>
        <v>2010</v>
      </c>
      <c r="AH15" s="70">
        <f>Rates!B8</f>
        <v>701</v>
      </c>
      <c r="AI15"/>
      <c r="AJ15" s="68">
        <f t="shared" si="26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8"/>
        <v>2021</v>
      </c>
      <c r="AP15" s="136">
        <f t="shared" si="0"/>
        <v>0</v>
      </c>
      <c r="AQ15"/>
      <c r="AR15" s="219">
        <f t="shared" si="19"/>
        <v>2021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1"/>
        <v>2021</v>
      </c>
      <c r="BD15" s="136">
        <f t="shared" si="22"/>
        <v>0</v>
      </c>
      <c r="BF15" s="72">
        <f t="shared" si="23"/>
        <v>2021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2022</v>
      </c>
      <c r="C16" s="203">
        <v>0</v>
      </c>
      <c r="D16" s="203">
        <v>0</v>
      </c>
      <c r="E16" s="108">
        <f t="shared" si="12"/>
        <v>0</v>
      </c>
      <c r="F16" s="108">
        <f t="shared" si="1"/>
        <v>0</v>
      </c>
      <c r="G16" s="109">
        <f t="shared" si="2"/>
        <v>0</v>
      </c>
      <c r="H16" s="110">
        <f t="shared" si="3"/>
        <v>0</v>
      </c>
      <c r="I16" s="108">
        <f t="shared" si="4"/>
        <v>0</v>
      </c>
      <c r="J16" s="109">
        <f t="shared" si="5"/>
        <v>0</v>
      </c>
      <c r="K16" s="110">
        <f t="shared" si="5"/>
        <v>0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4"/>
        <v>0</v>
      </c>
      <c r="P16" s="147">
        <f t="shared" si="14"/>
        <v>0</v>
      </c>
      <c r="Q16" s="147">
        <f>(I16+J16+K16+ N16)-P16</f>
        <v>0</v>
      </c>
      <c r="R16" s="120">
        <f t="shared" si="15"/>
        <v>0</v>
      </c>
      <c r="S16" s="204">
        <v>0</v>
      </c>
      <c r="T16" s="10">
        <f t="shared" si="16"/>
        <v>0</v>
      </c>
      <c r="U16" s="10">
        <f>('NPV Summary'!$B$16-S16)+T16</f>
        <v>0</v>
      </c>
      <c r="V16" s="10">
        <f>LOOKUP(B16,Rates!$A$5:$B$168)</f>
        <v>1164</v>
      </c>
      <c r="W16" s="121">
        <f t="shared" si="9"/>
        <v>0</v>
      </c>
      <c r="X16" s="122">
        <f t="shared" si="17"/>
        <v>0</v>
      </c>
      <c r="Y16" s="37">
        <f t="shared" si="10"/>
        <v>0</v>
      </c>
      <c r="Z16" s="140">
        <f>IF(SUM(Z$11:Z15)&gt;0,0,IF(SUM(X16-R16)&gt;0,B16,0))</f>
        <v>0</v>
      </c>
      <c r="AG16" s="46">
        <f t="shared" si="25"/>
        <v>2011</v>
      </c>
      <c r="AH16" s="48">
        <f>Rates!B9</f>
        <v>744</v>
      </c>
      <c r="AJ16" s="47">
        <f t="shared" si="26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8"/>
        <v>2022</v>
      </c>
      <c r="AP16" s="135">
        <f t="shared" si="0"/>
        <v>0</v>
      </c>
      <c r="AR16" s="218">
        <f t="shared" si="19"/>
        <v>2022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1"/>
        <v>2022</v>
      </c>
      <c r="BD16" s="135">
        <f t="shared" si="22"/>
        <v>0</v>
      </c>
      <c r="BE16" s="1"/>
      <c r="BF16" s="27">
        <f t="shared" si="23"/>
        <v>2022</v>
      </c>
      <c r="BG16" s="135">
        <f>SUM($O$12:O15)</f>
        <v>0</v>
      </c>
      <c r="BH16" s="135">
        <f>SUM($O$12:O15)</f>
        <v>0</v>
      </c>
    </row>
    <row r="17" spans="1:75" s="65" customFormat="1" x14ac:dyDescent="0.25">
      <c r="A17" s="63">
        <f t="shared" si="11"/>
        <v>6</v>
      </c>
      <c r="B17" s="169">
        <f t="shared" si="11"/>
        <v>2023</v>
      </c>
      <c r="C17" s="203">
        <v>0</v>
      </c>
      <c r="D17" s="203">
        <v>0</v>
      </c>
      <c r="E17" s="108">
        <f>IF( $Q$5="Yes", ($R$5)*T17, 0)/1000000</f>
        <v>0</v>
      </c>
      <c r="F17" s="111">
        <f t="shared" si="1"/>
        <v>0</v>
      </c>
      <c r="G17" s="112">
        <f t="shared" si="2"/>
        <v>0</v>
      </c>
      <c r="H17" s="113">
        <f t="shared" si="3"/>
        <v>0</v>
      </c>
      <c r="I17" s="111">
        <f t="shared" si="4"/>
        <v>0</v>
      </c>
      <c r="J17" s="112">
        <f t="shared" si="5"/>
        <v>0</v>
      </c>
      <c r="K17" s="113">
        <f t="shared" si="5"/>
        <v>0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4"/>
        <v>0</v>
      </c>
      <c r="P17" s="112">
        <f t="shared" si="14"/>
        <v>0</v>
      </c>
      <c r="Q17" s="112">
        <f t="shared" si="8"/>
        <v>0</v>
      </c>
      <c r="R17" s="116">
        <f t="shared" si="15"/>
        <v>0</v>
      </c>
      <c r="S17" s="204">
        <v>0</v>
      </c>
      <c r="T17" s="142">
        <f t="shared" si="16"/>
        <v>0</v>
      </c>
      <c r="U17" s="10">
        <f>('NPV Summary'!$B$16-S17)+T17</f>
        <v>0</v>
      </c>
      <c r="V17" s="142">
        <f>LOOKUP(B17,Rates!$A$5:$B$168)</f>
        <v>1205</v>
      </c>
      <c r="W17" s="123">
        <f t="shared" si="9"/>
        <v>0</v>
      </c>
      <c r="X17" s="124">
        <f t="shared" si="17"/>
        <v>0</v>
      </c>
      <c r="Y17" s="64">
        <f t="shared" si="10"/>
        <v>0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5"/>
        <v>2012</v>
      </c>
      <c r="AH17" s="70">
        <f>Rates!B10</f>
        <v>794</v>
      </c>
      <c r="AI17"/>
      <c r="AJ17" s="68">
        <f t="shared" si="26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8"/>
        <v>2023</v>
      </c>
      <c r="AP17" s="136">
        <f t="shared" si="0"/>
        <v>0</v>
      </c>
      <c r="AQ17"/>
      <c r="AR17" s="219">
        <f t="shared" si="19"/>
        <v>2023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1"/>
        <v>2023</v>
      </c>
      <c r="BD17" s="136">
        <f t="shared" si="22"/>
        <v>0</v>
      </c>
      <c r="BF17" s="72">
        <f t="shared" si="23"/>
        <v>2023</v>
      </c>
      <c r="BG17" s="136">
        <f>SUM($O$12:O16)</f>
        <v>0</v>
      </c>
      <c r="BH17" s="136">
        <f>SUM($O$12:O16)</f>
        <v>0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2024</v>
      </c>
      <c r="C18" s="203">
        <v>0</v>
      </c>
      <c r="D18" s="203">
        <v>0</v>
      </c>
      <c r="E18" s="108">
        <f t="shared" si="12"/>
        <v>0</v>
      </c>
      <c r="F18" s="108">
        <f t="shared" si="1"/>
        <v>0</v>
      </c>
      <c r="G18" s="109">
        <f t="shared" si="2"/>
        <v>0</v>
      </c>
      <c r="H18" s="110">
        <f t="shared" si="3"/>
        <v>0</v>
      </c>
      <c r="I18" s="108">
        <f t="shared" si="4"/>
        <v>0</v>
      </c>
      <c r="J18" s="109">
        <f t="shared" si="5"/>
        <v>0</v>
      </c>
      <c r="K18" s="110">
        <f t="shared" si="5"/>
        <v>0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4"/>
        <v>0</v>
      </c>
      <c r="P18" s="147">
        <f t="shared" si="14"/>
        <v>0</v>
      </c>
      <c r="Q18" s="147">
        <f t="shared" si="8"/>
        <v>0</v>
      </c>
      <c r="R18" s="120">
        <f t="shared" si="15"/>
        <v>0</v>
      </c>
      <c r="S18" s="204">
        <v>0</v>
      </c>
      <c r="T18" s="10">
        <f t="shared" si="16"/>
        <v>0</v>
      </c>
      <c r="U18" s="10">
        <f>('NPV Summary'!$B$16-S18)+T18</f>
        <v>0</v>
      </c>
      <c r="V18" s="10">
        <f>LOOKUP(B18,Rates!$A$5:$B$168)</f>
        <v>1249</v>
      </c>
      <c r="W18" s="121">
        <f t="shared" si="9"/>
        <v>0</v>
      </c>
      <c r="X18" s="122">
        <f t="shared" si="17"/>
        <v>0</v>
      </c>
      <c r="Y18" s="37">
        <f t="shared" si="10"/>
        <v>0</v>
      </c>
      <c r="Z18" s="140">
        <f>IF(SUM(Z$11:Z17)&gt;0,0,IF(SUM(X18-R18)&gt;0,B18,0))</f>
        <v>0</v>
      </c>
      <c r="AG18" s="46">
        <f t="shared" si="25"/>
        <v>2013</v>
      </c>
      <c r="AH18" s="48">
        <f>Rates!B11</f>
        <v>847</v>
      </c>
      <c r="AJ18" s="47">
        <f t="shared" si="26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8"/>
        <v>2024</v>
      </c>
      <c r="AP18" s="135">
        <f t="shared" si="0"/>
        <v>0</v>
      </c>
      <c r="AR18" s="218">
        <f t="shared" si="19"/>
        <v>2024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1"/>
        <v>2024</v>
      </c>
      <c r="BD18" s="135">
        <f t="shared" si="22"/>
        <v>0</v>
      </c>
      <c r="BE18" s="1"/>
      <c r="BF18" s="27">
        <f t="shared" si="23"/>
        <v>2024</v>
      </c>
      <c r="BG18" s="135">
        <f>SUM($O$12:O17)</f>
        <v>0</v>
      </c>
      <c r="BH18" s="135">
        <f>SUM($O$12:O17)</f>
        <v>0</v>
      </c>
    </row>
    <row r="19" spans="1:75" s="65" customFormat="1" x14ac:dyDescent="0.25">
      <c r="A19" s="63">
        <f t="shared" si="11"/>
        <v>8</v>
      </c>
      <c r="B19" s="169">
        <f t="shared" si="11"/>
        <v>2025</v>
      </c>
      <c r="C19" s="203">
        <v>0</v>
      </c>
      <c r="D19" s="203">
        <v>0</v>
      </c>
      <c r="E19" s="108">
        <f t="shared" si="12"/>
        <v>0</v>
      </c>
      <c r="F19" s="111">
        <f t="shared" si="1"/>
        <v>0</v>
      </c>
      <c r="G19" s="112">
        <f t="shared" si="2"/>
        <v>0</v>
      </c>
      <c r="H19" s="113">
        <f t="shared" si="3"/>
        <v>0</v>
      </c>
      <c r="I19" s="111">
        <f t="shared" si="4"/>
        <v>0</v>
      </c>
      <c r="J19" s="112">
        <f t="shared" si="5"/>
        <v>0</v>
      </c>
      <c r="K19" s="113">
        <f t="shared" si="5"/>
        <v>0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4"/>
        <v>0</v>
      </c>
      <c r="P19" s="112">
        <f t="shared" si="14"/>
        <v>0</v>
      </c>
      <c r="Q19" s="112">
        <f t="shared" si="8"/>
        <v>0</v>
      </c>
      <c r="R19" s="116">
        <f t="shared" si="15"/>
        <v>0</v>
      </c>
      <c r="S19" s="204">
        <v>0</v>
      </c>
      <c r="T19" s="142">
        <f t="shared" si="16"/>
        <v>0</v>
      </c>
      <c r="U19" s="10">
        <f>('NPV Summary'!$B$16-S19)+T19</f>
        <v>0</v>
      </c>
      <c r="V19" s="142">
        <f>LOOKUP(B19,Rates!$A$5:$B$168)</f>
        <v>1296</v>
      </c>
      <c r="W19" s="123">
        <f t="shared" si="9"/>
        <v>0</v>
      </c>
      <c r="X19" s="124">
        <f t="shared" si="17"/>
        <v>0</v>
      </c>
      <c r="Y19" s="64">
        <f t="shared" si="10"/>
        <v>0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5"/>
        <v>2014</v>
      </c>
      <c r="AH19" s="74">
        <f>Rates!B12</f>
        <v>890</v>
      </c>
      <c r="AI19"/>
      <c r="AJ19" s="68">
        <f t="shared" si="26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8"/>
        <v>2025</v>
      </c>
      <c r="AP19" s="136">
        <f t="shared" si="0"/>
        <v>0</v>
      </c>
      <c r="AQ19"/>
      <c r="AR19" s="219">
        <f t="shared" si="19"/>
        <v>2025</v>
      </c>
      <c r="AS19" s="136">
        <f t="shared" ref="AS19:AS82" si="27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1"/>
        <v>2025</v>
      </c>
      <c r="BD19" s="136">
        <f t="shared" si="22"/>
        <v>0</v>
      </c>
      <c r="BF19" s="72">
        <f t="shared" si="23"/>
        <v>2025</v>
      </c>
      <c r="BG19" s="136">
        <f>SUM($O$12:O18)</f>
        <v>0</v>
      </c>
      <c r="BH19" s="136">
        <f>SUM($O$12:O18)</f>
        <v>0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2026</v>
      </c>
      <c r="C20" s="203">
        <v>0</v>
      </c>
      <c r="D20" s="203">
        <v>0</v>
      </c>
      <c r="E20" s="108">
        <f t="shared" si="12"/>
        <v>0</v>
      </c>
      <c r="F20" s="108">
        <f t="shared" si="1"/>
        <v>0</v>
      </c>
      <c r="G20" s="109">
        <f t="shared" si="2"/>
        <v>0</v>
      </c>
      <c r="H20" s="110">
        <f t="shared" si="3"/>
        <v>0</v>
      </c>
      <c r="I20" s="108">
        <f t="shared" si="4"/>
        <v>0</v>
      </c>
      <c r="J20" s="109">
        <f t="shared" si="5"/>
        <v>0</v>
      </c>
      <c r="K20" s="110">
        <f t="shared" si="5"/>
        <v>0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4"/>
        <v>0</v>
      </c>
      <c r="P20" s="147">
        <f t="shared" si="14"/>
        <v>0</v>
      </c>
      <c r="Q20" s="147">
        <f t="shared" si="8"/>
        <v>0</v>
      </c>
      <c r="R20" s="120">
        <f t="shared" si="15"/>
        <v>0</v>
      </c>
      <c r="S20" s="204">
        <v>0</v>
      </c>
      <c r="T20" s="10">
        <f t="shared" si="16"/>
        <v>0</v>
      </c>
      <c r="U20" s="10">
        <f>('NPV Summary'!$B$16-S20)+T20</f>
        <v>0</v>
      </c>
      <c r="V20" s="10">
        <f>LOOKUP(B20,Rates!$A$5:$B$168)</f>
        <v>1344</v>
      </c>
      <c r="W20" s="121">
        <f t="shared" si="9"/>
        <v>0</v>
      </c>
      <c r="X20" s="122">
        <f t="shared" si="17"/>
        <v>0</v>
      </c>
      <c r="Y20" s="37">
        <f t="shared" si="10"/>
        <v>0</v>
      </c>
      <c r="Z20" s="140">
        <f>IF(SUM(Z$11:Z19)&gt;0,0,IF(SUM(X20-R20)&gt;0,B20,0))</f>
        <v>0</v>
      </c>
      <c r="AG20" s="23">
        <f t="shared" si="25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8"/>
        <v>2026</v>
      </c>
      <c r="AP20" s="135">
        <f t="shared" si="0"/>
        <v>0</v>
      </c>
      <c r="AR20" s="218">
        <f t="shared" si="19"/>
        <v>2026</v>
      </c>
      <c r="AS20" s="135">
        <f t="shared" si="27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1"/>
        <v>2026</v>
      </c>
      <c r="BD20" s="135">
        <f t="shared" si="22"/>
        <v>0</v>
      </c>
      <c r="BE20" s="1"/>
      <c r="BF20" s="27">
        <f t="shared" si="23"/>
        <v>2026</v>
      </c>
      <c r="BG20" s="135">
        <f>SUM($O$12:O19)</f>
        <v>0</v>
      </c>
      <c r="BH20" s="135">
        <f>SUM($O$12:O19)</f>
        <v>0</v>
      </c>
    </row>
    <row r="21" spans="1:75" s="76" customFormat="1" x14ac:dyDescent="0.25">
      <c r="A21" s="63">
        <f t="shared" si="11"/>
        <v>10</v>
      </c>
      <c r="B21" s="169">
        <f t="shared" si="11"/>
        <v>2027</v>
      </c>
      <c r="C21" s="203">
        <v>0</v>
      </c>
      <c r="D21" s="203">
        <v>0</v>
      </c>
      <c r="E21" s="108">
        <f t="shared" si="12"/>
        <v>0</v>
      </c>
      <c r="F21" s="111">
        <f t="shared" si="1"/>
        <v>0</v>
      </c>
      <c r="G21" s="112">
        <f t="shared" si="2"/>
        <v>0</v>
      </c>
      <c r="H21" s="113">
        <f t="shared" si="3"/>
        <v>0</v>
      </c>
      <c r="I21" s="111">
        <f t="shared" si="4"/>
        <v>0</v>
      </c>
      <c r="J21" s="112">
        <f t="shared" si="5"/>
        <v>0</v>
      </c>
      <c r="K21" s="113">
        <f t="shared" si="5"/>
        <v>0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4"/>
        <v>0</v>
      </c>
      <c r="P21" s="112">
        <f t="shared" si="14"/>
        <v>0</v>
      </c>
      <c r="Q21" s="112">
        <f t="shared" si="8"/>
        <v>0</v>
      </c>
      <c r="R21" s="116">
        <f t="shared" si="15"/>
        <v>0</v>
      </c>
      <c r="S21" s="204">
        <v>0</v>
      </c>
      <c r="T21" s="142">
        <f t="shared" si="16"/>
        <v>0</v>
      </c>
      <c r="U21" s="10">
        <f>('NPV Summary'!$B$16-S21)+T21</f>
        <v>0</v>
      </c>
      <c r="V21" s="142">
        <f>LOOKUP(B21,Rates!$A$5:$B$168)</f>
        <v>1392.384</v>
      </c>
      <c r="W21" s="123">
        <f t="shared" si="9"/>
        <v>0</v>
      </c>
      <c r="X21" s="124">
        <f t="shared" si="17"/>
        <v>0</v>
      </c>
      <c r="Y21" s="64">
        <f t="shared" si="10"/>
        <v>0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5"/>
        <v>2016</v>
      </c>
      <c r="AH21" s="152">
        <f>Rates!B14</f>
        <v>942</v>
      </c>
      <c r="AI21"/>
      <c r="AJ21" s="77">
        <f t="shared" ref="AJ21:AJ84" si="28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8"/>
        <v>2027</v>
      </c>
      <c r="AP21" s="136">
        <f t="shared" si="0"/>
        <v>0</v>
      </c>
      <c r="AQ21"/>
      <c r="AR21" s="220">
        <f t="shared" si="19"/>
        <v>2027</v>
      </c>
      <c r="AS21" s="136">
        <f t="shared" si="27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1"/>
        <v>2027</v>
      </c>
      <c r="BD21" s="136">
        <f t="shared" si="22"/>
        <v>0</v>
      </c>
      <c r="BF21" s="72">
        <f t="shared" si="23"/>
        <v>2027</v>
      </c>
      <c r="BG21" s="136">
        <f>SUM($O$12:O20)</f>
        <v>0</v>
      </c>
      <c r="BH21" s="136">
        <f>SUM($O$12:O20)</f>
        <v>0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2028</v>
      </c>
      <c r="C22" s="203">
        <v>0</v>
      </c>
      <c r="D22" s="203">
        <v>0</v>
      </c>
      <c r="E22" s="108">
        <f t="shared" si="12"/>
        <v>0</v>
      </c>
      <c r="F22" s="108">
        <f t="shared" si="1"/>
        <v>0</v>
      </c>
      <c r="G22" s="109">
        <f t="shared" si="2"/>
        <v>0</v>
      </c>
      <c r="H22" s="110">
        <f t="shared" si="3"/>
        <v>0</v>
      </c>
      <c r="I22" s="108">
        <f t="shared" si="4"/>
        <v>0</v>
      </c>
      <c r="J22" s="109">
        <f t="shared" si="5"/>
        <v>0</v>
      </c>
      <c r="K22" s="110">
        <f t="shared" si="5"/>
        <v>0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4"/>
        <v>0</v>
      </c>
      <c r="P22" s="147">
        <f t="shared" si="14"/>
        <v>0</v>
      </c>
      <c r="Q22" s="147">
        <f t="shared" si="8"/>
        <v>0</v>
      </c>
      <c r="R22" s="120">
        <f t="shared" si="15"/>
        <v>0</v>
      </c>
      <c r="S22" s="204">
        <v>0</v>
      </c>
      <c r="T22" s="10">
        <f t="shared" si="16"/>
        <v>0</v>
      </c>
      <c r="U22" s="10">
        <f>('NPV Summary'!$B$16-S22)+T22</f>
        <v>0</v>
      </c>
      <c r="V22" s="10">
        <f>LOOKUP(B22,Rates!$A$5:$B$168)</f>
        <v>1442.509824</v>
      </c>
      <c r="W22" s="121">
        <f t="shared" si="9"/>
        <v>0</v>
      </c>
      <c r="X22" s="122">
        <f t="shared" si="17"/>
        <v>0</v>
      </c>
      <c r="Y22" s="37">
        <f t="shared" si="10"/>
        <v>0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5"/>
        <v>2017</v>
      </c>
      <c r="AH22" s="4">
        <f>Rates!B15</f>
        <v>979</v>
      </c>
      <c r="AI22"/>
      <c r="AJ22" s="23">
        <f t="shared" si="28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8"/>
        <v>2028</v>
      </c>
      <c r="AP22" s="135">
        <f t="shared" si="0"/>
        <v>0</v>
      </c>
      <c r="AQ22"/>
      <c r="AR22" s="221">
        <f t="shared" si="19"/>
        <v>2028</v>
      </c>
      <c r="AS22" s="135">
        <f t="shared" si="27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1"/>
        <v>2028</v>
      </c>
      <c r="BD22" s="135">
        <f t="shared" si="22"/>
        <v>0</v>
      </c>
      <c r="BF22" s="27">
        <f t="shared" si="23"/>
        <v>2028</v>
      </c>
      <c r="BG22" s="135">
        <f>SUM($O$12:O21)</f>
        <v>0</v>
      </c>
      <c r="BH22" s="135">
        <f>SUM($O$12:O21)</f>
        <v>0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2029</v>
      </c>
      <c r="C23" s="203">
        <v>0</v>
      </c>
      <c r="D23" s="203">
        <v>0</v>
      </c>
      <c r="E23" s="108">
        <f t="shared" si="12"/>
        <v>0</v>
      </c>
      <c r="F23" s="111">
        <f t="shared" si="1"/>
        <v>0</v>
      </c>
      <c r="G23" s="112">
        <f t="shared" si="2"/>
        <v>0</v>
      </c>
      <c r="H23" s="113">
        <f t="shared" si="3"/>
        <v>0</v>
      </c>
      <c r="I23" s="111">
        <f t="shared" si="4"/>
        <v>0</v>
      </c>
      <c r="J23" s="112">
        <f t="shared" si="5"/>
        <v>0</v>
      </c>
      <c r="K23" s="113">
        <f t="shared" si="5"/>
        <v>0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4"/>
        <v>0</v>
      </c>
      <c r="P23" s="112">
        <f t="shared" si="14"/>
        <v>0</v>
      </c>
      <c r="Q23" s="112">
        <f t="shared" si="8"/>
        <v>0</v>
      </c>
      <c r="R23" s="116">
        <f t="shared" si="15"/>
        <v>0</v>
      </c>
      <c r="S23" s="204">
        <v>0</v>
      </c>
      <c r="T23" s="142">
        <f t="shared" si="16"/>
        <v>0</v>
      </c>
      <c r="U23" s="10">
        <f>('NPV Summary'!$B$16-S23)+T23</f>
        <v>0</v>
      </c>
      <c r="V23" s="142">
        <f>LOOKUP(B23,Rates!$A$5:$B$168)</f>
        <v>1494.440177664</v>
      </c>
      <c r="W23" s="123">
        <f t="shared" si="9"/>
        <v>0</v>
      </c>
      <c r="X23" s="124">
        <f t="shared" si="17"/>
        <v>0</v>
      </c>
      <c r="Y23" s="64">
        <f t="shared" si="10"/>
        <v>0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5"/>
        <v>2018</v>
      </c>
      <c r="AH23" s="79">
        <f>Rates!B16</f>
        <v>1015</v>
      </c>
      <c r="AI23"/>
      <c r="AJ23" s="77">
        <f t="shared" si="28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8"/>
        <v>2029</v>
      </c>
      <c r="AP23" s="136">
        <f t="shared" si="0"/>
        <v>0</v>
      </c>
      <c r="AQ23"/>
      <c r="AR23" s="219">
        <f t="shared" si="19"/>
        <v>2029</v>
      </c>
      <c r="AS23" s="136">
        <f t="shared" si="27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1"/>
        <v>2029</v>
      </c>
      <c r="BD23" s="136">
        <f t="shared" si="22"/>
        <v>0</v>
      </c>
      <c r="BF23" s="72">
        <f t="shared" si="23"/>
        <v>2029</v>
      </c>
      <c r="BG23" s="136">
        <f>SUM($O$12:O22)</f>
        <v>0</v>
      </c>
      <c r="BH23" s="136">
        <f>SUM($O$12:O22)</f>
        <v>0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2030</v>
      </c>
      <c r="C24" s="203">
        <v>0</v>
      </c>
      <c r="D24" s="203">
        <v>0</v>
      </c>
      <c r="E24" s="108">
        <f t="shared" si="12"/>
        <v>0</v>
      </c>
      <c r="F24" s="108">
        <f t="shared" si="1"/>
        <v>0</v>
      </c>
      <c r="G24" s="109">
        <f t="shared" si="2"/>
        <v>0</v>
      </c>
      <c r="H24" s="110">
        <f t="shared" si="3"/>
        <v>0</v>
      </c>
      <c r="I24" s="108">
        <f t="shared" si="4"/>
        <v>0</v>
      </c>
      <c r="J24" s="109">
        <f t="shared" si="5"/>
        <v>0</v>
      </c>
      <c r="K24" s="110">
        <f t="shared" si="5"/>
        <v>0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4"/>
        <v>0</v>
      </c>
      <c r="P24" s="147">
        <f t="shared" si="14"/>
        <v>0</v>
      </c>
      <c r="Q24" s="147">
        <f t="shared" si="8"/>
        <v>0</v>
      </c>
      <c r="R24" s="120">
        <f t="shared" si="15"/>
        <v>0</v>
      </c>
      <c r="S24" s="204">
        <v>0</v>
      </c>
      <c r="T24" s="10">
        <f t="shared" si="16"/>
        <v>0</v>
      </c>
      <c r="U24" s="10">
        <f>('NPV Summary'!$B$16-S24)+T24</f>
        <v>0</v>
      </c>
      <c r="V24" s="10">
        <f>LOOKUP(B24,Rates!$A$5:$B$168)</f>
        <v>1548.240024059904</v>
      </c>
      <c r="W24" s="121">
        <f t="shared" si="9"/>
        <v>0</v>
      </c>
      <c r="X24" s="122">
        <f t="shared" si="17"/>
        <v>0</v>
      </c>
      <c r="Y24" s="37">
        <f t="shared" si="10"/>
        <v>0</v>
      </c>
      <c r="Z24" s="140">
        <f>IF(SUM(Z$11:Z23)&gt;0,0,IF(SUM(X24-R24)&gt;0,B24,0))</f>
        <v>0</v>
      </c>
      <c r="AG24" s="23">
        <f t="shared" si="25"/>
        <v>2019</v>
      </c>
      <c r="AH24" s="4">
        <f>Rates!B17</f>
        <v>1053</v>
      </c>
      <c r="AJ24" s="23">
        <f t="shared" si="28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8"/>
        <v>2030</v>
      </c>
      <c r="AP24" s="135">
        <f t="shared" si="0"/>
        <v>0</v>
      </c>
      <c r="AR24" s="218">
        <f t="shared" si="19"/>
        <v>2030</v>
      </c>
      <c r="AS24" s="135">
        <f t="shared" si="27"/>
        <v>0</v>
      </c>
      <c r="AT24" s="135">
        <f t="shared" ref="AT24:AT87" si="29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1"/>
        <v>2030</v>
      </c>
      <c r="BD24" s="135">
        <f t="shared" si="22"/>
        <v>0</v>
      </c>
      <c r="BE24" s="1"/>
      <c r="BF24" s="27">
        <f t="shared" si="23"/>
        <v>2030</v>
      </c>
      <c r="BG24" s="135">
        <f>SUM($O$12:O23)</f>
        <v>0</v>
      </c>
      <c r="BH24" s="135">
        <f>SUM($O$12:O23)</f>
        <v>0</v>
      </c>
    </row>
    <row r="25" spans="1:75" s="65" customFormat="1" x14ac:dyDescent="0.25">
      <c r="A25" s="63">
        <f t="shared" si="11"/>
        <v>14</v>
      </c>
      <c r="B25" s="169">
        <f t="shared" si="11"/>
        <v>2031</v>
      </c>
      <c r="C25" s="203">
        <v>0</v>
      </c>
      <c r="D25" s="203">
        <v>0</v>
      </c>
      <c r="E25" s="108">
        <f t="shared" si="12"/>
        <v>0</v>
      </c>
      <c r="F25" s="111">
        <f t="shared" si="1"/>
        <v>0</v>
      </c>
      <c r="G25" s="112">
        <f t="shared" si="2"/>
        <v>0</v>
      </c>
      <c r="H25" s="113">
        <f t="shared" si="3"/>
        <v>0</v>
      </c>
      <c r="I25" s="111">
        <f t="shared" si="4"/>
        <v>0</v>
      </c>
      <c r="J25" s="112">
        <f t="shared" si="5"/>
        <v>0</v>
      </c>
      <c r="K25" s="113">
        <f t="shared" si="5"/>
        <v>0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4"/>
        <v>0</v>
      </c>
      <c r="P25" s="112">
        <f t="shared" si="14"/>
        <v>0</v>
      </c>
      <c r="Q25" s="112">
        <f t="shared" si="8"/>
        <v>0</v>
      </c>
      <c r="R25" s="116">
        <f t="shared" si="15"/>
        <v>0</v>
      </c>
      <c r="S25" s="204">
        <v>0</v>
      </c>
      <c r="T25" s="142">
        <f t="shared" si="16"/>
        <v>0</v>
      </c>
      <c r="U25" s="10">
        <f>('NPV Summary'!$B$16-S25)+T25</f>
        <v>0</v>
      </c>
      <c r="V25" s="142">
        <f>LOOKUP(B25,Rates!$A$5:$B$168)</f>
        <v>1603.9766649260607</v>
      </c>
      <c r="W25" s="123">
        <f t="shared" si="9"/>
        <v>0</v>
      </c>
      <c r="X25" s="124">
        <f t="shared" si="17"/>
        <v>0</v>
      </c>
      <c r="Y25" s="64">
        <f t="shared" si="10"/>
        <v>0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5"/>
        <v>2020</v>
      </c>
      <c r="AH25" s="79">
        <f>Rates!B18</f>
        <v>1092</v>
      </c>
      <c r="AI25"/>
      <c r="AJ25" s="77">
        <f t="shared" si="28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8"/>
        <v>2031</v>
      </c>
      <c r="AP25" s="136">
        <f t="shared" si="0"/>
        <v>0</v>
      </c>
      <c r="AQ25"/>
      <c r="AR25" s="219">
        <f t="shared" si="19"/>
        <v>2031</v>
      </c>
      <c r="AS25" s="136">
        <f t="shared" si="27"/>
        <v>0</v>
      </c>
      <c r="AT25" s="136">
        <f t="shared" si="29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1"/>
        <v>2031</v>
      </c>
      <c r="BD25" s="136">
        <f t="shared" si="22"/>
        <v>0</v>
      </c>
      <c r="BF25" s="72">
        <f t="shared" si="23"/>
        <v>2031</v>
      </c>
      <c r="BG25" s="136">
        <f>SUM($O$12:O24)</f>
        <v>0</v>
      </c>
      <c r="BH25" s="136">
        <f>SUM($O$12:O24)</f>
        <v>0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2032</v>
      </c>
      <c r="C26" s="203">
        <v>0</v>
      </c>
      <c r="D26" s="203">
        <v>0</v>
      </c>
      <c r="E26" s="108">
        <f t="shared" si="12"/>
        <v>0</v>
      </c>
      <c r="F26" s="108">
        <f t="shared" si="1"/>
        <v>0</v>
      </c>
      <c r="G26" s="109">
        <f t="shared" si="2"/>
        <v>0</v>
      </c>
      <c r="H26" s="110">
        <f t="shared" si="3"/>
        <v>0</v>
      </c>
      <c r="I26" s="108">
        <f t="shared" si="4"/>
        <v>0</v>
      </c>
      <c r="J26" s="109">
        <f t="shared" si="5"/>
        <v>0</v>
      </c>
      <c r="K26" s="110">
        <f t="shared" si="5"/>
        <v>0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4"/>
        <v>0</v>
      </c>
      <c r="P26" s="147">
        <f t="shared" si="14"/>
        <v>0</v>
      </c>
      <c r="Q26" s="147">
        <f t="shared" si="8"/>
        <v>0</v>
      </c>
      <c r="R26" s="120">
        <f t="shared" si="15"/>
        <v>0</v>
      </c>
      <c r="S26" s="204">
        <v>0</v>
      </c>
      <c r="T26" s="10">
        <f t="shared" si="16"/>
        <v>0</v>
      </c>
      <c r="U26" s="10">
        <f>('NPV Summary'!$B$16-S26)+T26</f>
        <v>0</v>
      </c>
      <c r="V26" s="10">
        <f>LOOKUP(B26,Rates!$A$5:$B$168)</f>
        <v>1661.719824863399</v>
      </c>
      <c r="W26" s="121">
        <f t="shared" si="9"/>
        <v>0</v>
      </c>
      <c r="X26" s="122">
        <f t="shared" si="17"/>
        <v>0</v>
      </c>
      <c r="Y26" s="37">
        <f t="shared" si="10"/>
        <v>0</v>
      </c>
      <c r="Z26" s="140">
        <f>IF(SUM(Z$11:Z25)&gt;0,0,IF(SUM(X26-R26)&gt;0,B26,0))</f>
        <v>0</v>
      </c>
      <c r="AG26" s="23">
        <f t="shared" si="25"/>
        <v>2021</v>
      </c>
      <c r="AH26" s="4">
        <f>Rates!B19</f>
        <v>1123</v>
      </c>
      <c r="AJ26" s="23">
        <f t="shared" si="28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8"/>
        <v>2032</v>
      </c>
      <c r="AP26" s="135">
        <f t="shared" si="0"/>
        <v>0</v>
      </c>
      <c r="AR26" s="218">
        <f t="shared" si="19"/>
        <v>2032</v>
      </c>
      <c r="AS26" s="135">
        <f t="shared" si="27"/>
        <v>0</v>
      </c>
      <c r="AT26" s="135">
        <f t="shared" si="29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1"/>
        <v>2032</v>
      </c>
      <c r="BD26" s="135">
        <f t="shared" si="22"/>
        <v>0</v>
      </c>
      <c r="BE26" s="1"/>
      <c r="BF26" s="27">
        <f t="shared" si="23"/>
        <v>2032</v>
      </c>
      <c r="BG26" s="135">
        <f>SUM($O$12:O25)</f>
        <v>0</v>
      </c>
      <c r="BH26" s="135">
        <f>SUM($O$12:O25)</f>
        <v>0</v>
      </c>
    </row>
    <row r="27" spans="1:75" s="65" customFormat="1" x14ac:dyDescent="0.25">
      <c r="A27" s="63">
        <f t="shared" si="11"/>
        <v>16</v>
      </c>
      <c r="B27" s="169">
        <f t="shared" si="11"/>
        <v>2033</v>
      </c>
      <c r="C27" s="203">
        <v>0</v>
      </c>
      <c r="D27" s="203">
        <v>0</v>
      </c>
      <c r="E27" s="108">
        <f t="shared" si="12"/>
        <v>0</v>
      </c>
      <c r="F27" s="111">
        <f t="shared" si="1"/>
        <v>0</v>
      </c>
      <c r="G27" s="112">
        <f t="shared" si="2"/>
        <v>0</v>
      </c>
      <c r="H27" s="113">
        <f t="shared" si="3"/>
        <v>0</v>
      </c>
      <c r="I27" s="111">
        <f t="shared" si="4"/>
        <v>0</v>
      </c>
      <c r="J27" s="112">
        <f t="shared" si="5"/>
        <v>0</v>
      </c>
      <c r="K27" s="113">
        <f t="shared" si="5"/>
        <v>0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4"/>
        <v>0</v>
      </c>
      <c r="P27" s="112">
        <f t="shared" si="14"/>
        <v>0</v>
      </c>
      <c r="Q27" s="112">
        <f t="shared" si="8"/>
        <v>0</v>
      </c>
      <c r="R27" s="116">
        <f t="shared" si="15"/>
        <v>0</v>
      </c>
      <c r="S27" s="204">
        <v>0</v>
      </c>
      <c r="T27" s="142">
        <f t="shared" si="16"/>
        <v>0</v>
      </c>
      <c r="U27" s="10">
        <f>('NPV Summary'!$B$16-S27)+T27</f>
        <v>0</v>
      </c>
      <c r="V27" s="142">
        <f>LOOKUP(B27,Rates!$A$5:$B$168)</f>
        <v>1721.5417385584815</v>
      </c>
      <c r="W27" s="123">
        <f t="shared" si="9"/>
        <v>0</v>
      </c>
      <c r="X27" s="124">
        <f t="shared" si="17"/>
        <v>0</v>
      </c>
      <c r="Y27" s="64">
        <f t="shared" si="10"/>
        <v>0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5"/>
        <v>2022</v>
      </c>
      <c r="AH27" s="79">
        <f>Rates!B20</f>
        <v>1164</v>
      </c>
      <c r="AI27"/>
      <c r="AJ27" s="77">
        <f t="shared" si="28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8"/>
        <v>2033</v>
      </c>
      <c r="AP27" s="136">
        <f t="shared" si="0"/>
        <v>0</v>
      </c>
      <c r="AQ27"/>
      <c r="AR27" s="219">
        <f t="shared" si="19"/>
        <v>2033</v>
      </c>
      <c r="AS27" s="136">
        <f t="shared" si="27"/>
        <v>0</v>
      </c>
      <c r="AT27" s="136">
        <f t="shared" si="29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1"/>
        <v>2033</v>
      </c>
      <c r="BD27" s="136">
        <f t="shared" si="22"/>
        <v>0</v>
      </c>
      <c r="BF27" s="72">
        <f t="shared" si="23"/>
        <v>2033</v>
      </c>
      <c r="BG27" s="136">
        <f>SUM($O$12:O26)</f>
        <v>0</v>
      </c>
      <c r="BH27" s="136">
        <f>SUM($O$12:O26)</f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2034</v>
      </c>
      <c r="C28" s="203">
        <v>0</v>
      </c>
      <c r="D28" s="203">
        <v>0</v>
      </c>
      <c r="E28" s="108">
        <f t="shared" si="12"/>
        <v>0</v>
      </c>
      <c r="F28" s="108">
        <f t="shared" si="1"/>
        <v>0</v>
      </c>
      <c r="G28" s="109">
        <f t="shared" si="2"/>
        <v>0</v>
      </c>
      <c r="H28" s="110">
        <f t="shared" si="3"/>
        <v>0</v>
      </c>
      <c r="I28" s="108">
        <f t="shared" si="4"/>
        <v>0</v>
      </c>
      <c r="J28" s="109">
        <f t="shared" si="5"/>
        <v>0</v>
      </c>
      <c r="K28" s="110">
        <f t="shared" si="5"/>
        <v>0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4"/>
        <v>0</v>
      </c>
      <c r="P28" s="147">
        <f t="shared" si="14"/>
        <v>0</v>
      </c>
      <c r="Q28" s="147">
        <f t="shared" si="8"/>
        <v>0</v>
      </c>
      <c r="R28" s="120">
        <f t="shared" si="15"/>
        <v>0</v>
      </c>
      <c r="S28" s="204">
        <v>0</v>
      </c>
      <c r="T28" s="10">
        <f t="shared" si="16"/>
        <v>0</v>
      </c>
      <c r="U28" s="10">
        <f>('NPV Summary'!$B$16-S28)+T28</f>
        <v>0</v>
      </c>
      <c r="V28" s="10">
        <f>LOOKUP(B28,Rates!$A$5:$B$168)</f>
        <v>1783.5172411465869</v>
      </c>
      <c r="W28" s="125">
        <f t="shared" si="9"/>
        <v>0</v>
      </c>
      <c r="X28" s="126">
        <f t="shared" si="17"/>
        <v>0</v>
      </c>
      <c r="Y28" s="37">
        <f t="shared" si="10"/>
        <v>0</v>
      </c>
      <c r="Z28" s="140">
        <f>IF(SUM(Z$11:Z27)&gt;0,0,IF(SUM(X28-R28)&gt;0,B28,0))</f>
        <v>0</v>
      </c>
      <c r="AG28" s="23">
        <f t="shared" si="25"/>
        <v>2023</v>
      </c>
      <c r="AH28" s="4">
        <f>Rates!B21</f>
        <v>1205</v>
      </c>
      <c r="AJ28" s="23">
        <f t="shared" si="28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8"/>
        <v>2034</v>
      </c>
      <c r="AP28" s="135">
        <f t="shared" si="0"/>
        <v>0</v>
      </c>
      <c r="AR28" s="218">
        <f t="shared" si="19"/>
        <v>2034</v>
      </c>
      <c r="AS28" s="135">
        <f t="shared" si="27"/>
        <v>0</v>
      </c>
      <c r="AT28" s="135">
        <f t="shared" si="29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1"/>
        <v>2034</v>
      </c>
      <c r="BD28" s="135">
        <f t="shared" si="22"/>
        <v>0</v>
      </c>
      <c r="BE28" s="1"/>
      <c r="BF28" s="27">
        <f t="shared" si="23"/>
        <v>2034</v>
      </c>
      <c r="BG28" s="135">
        <f>SUM(O13:O27)</f>
        <v>0</v>
      </c>
      <c r="BH28" s="135">
        <f>SUM($O$12:O27)</f>
        <v>0</v>
      </c>
    </row>
    <row r="29" spans="1:75" s="65" customFormat="1" x14ac:dyDescent="0.25">
      <c r="A29" s="63">
        <f t="shared" ref="A29:B44" si="30">A28+1</f>
        <v>18</v>
      </c>
      <c r="B29" s="169">
        <f t="shared" si="30"/>
        <v>2035</v>
      </c>
      <c r="C29" s="203">
        <v>0</v>
      </c>
      <c r="D29" s="203">
        <v>0</v>
      </c>
      <c r="E29" s="108">
        <f t="shared" si="12"/>
        <v>0</v>
      </c>
      <c r="F29" s="111">
        <f t="shared" si="1"/>
        <v>0</v>
      </c>
      <c r="G29" s="112">
        <f t="shared" si="2"/>
        <v>0</v>
      </c>
      <c r="H29" s="113">
        <f t="shared" si="3"/>
        <v>0</v>
      </c>
      <c r="I29" s="111">
        <f t="shared" si="4"/>
        <v>0</v>
      </c>
      <c r="J29" s="112">
        <f t="shared" si="5"/>
        <v>0</v>
      </c>
      <c r="K29" s="113">
        <f t="shared" si="5"/>
        <v>0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4"/>
        <v>0</v>
      </c>
      <c r="P29" s="112">
        <f t="shared" si="14"/>
        <v>0</v>
      </c>
      <c r="Q29" s="112">
        <f t="shared" si="8"/>
        <v>0</v>
      </c>
      <c r="R29" s="116">
        <f t="shared" si="15"/>
        <v>0</v>
      </c>
      <c r="S29" s="204">
        <v>0</v>
      </c>
      <c r="T29" s="142">
        <f t="shared" si="16"/>
        <v>0</v>
      </c>
      <c r="U29" s="10">
        <f>('NPV Summary'!$B$16-S29)+T29</f>
        <v>0</v>
      </c>
      <c r="V29" s="142">
        <f>LOOKUP(B29,Rates!$A$5:$B$168)</f>
        <v>1847.7238618278641</v>
      </c>
      <c r="W29" s="123">
        <f t="shared" si="9"/>
        <v>0</v>
      </c>
      <c r="X29" s="124">
        <f t="shared" si="17"/>
        <v>0</v>
      </c>
      <c r="Y29" s="64">
        <f t="shared" si="10"/>
        <v>0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5"/>
        <v>2024</v>
      </c>
      <c r="AH29" s="79">
        <f>Rates!B22</f>
        <v>1249</v>
      </c>
      <c r="AI29"/>
      <c r="AJ29" s="77">
        <f t="shared" si="28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8"/>
        <v>2035</v>
      </c>
      <c r="AP29" s="136">
        <f t="shared" si="0"/>
        <v>0</v>
      </c>
      <c r="AQ29"/>
      <c r="AR29" s="219">
        <f t="shared" si="19"/>
        <v>2035</v>
      </c>
      <c r="AS29" s="136">
        <f t="shared" si="27"/>
        <v>0</v>
      </c>
      <c r="AT29" s="136">
        <f t="shared" si="29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1"/>
        <v>2035</v>
      </c>
      <c r="BD29" s="136">
        <f t="shared" si="22"/>
        <v>0</v>
      </c>
      <c r="BF29" s="72">
        <f t="shared" si="23"/>
        <v>2035</v>
      </c>
      <c r="BG29" s="136">
        <f t="shared" ref="BG29:BG92" si="32">SUM(O14:O28)</f>
        <v>0</v>
      </c>
      <c r="BH29" s="136">
        <f>SUM($O$12:O28)</f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0"/>
        <v>19</v>
      </c>
      <c r="B30" s="168">
        <f t="shared" si="30"/>
        <v>2036</v>
      </c>
      <c r="C30" s="203">
        <v>0</v>
      </c>
      <c r="D30" s="203">
        <v>0</v>
      </c>
      <c r="E30" s="108">
        <f t="shared" si="12"/>
        <v>0</v>
      </c>
      <c r="F30" s="108">
        <f t="shared" si="1"/>
        <v>0</v>
      </c>
      <c r="G30" s="109">
        <f t="shared" si="2"/>
        <v>0</v>
      </c>
      <c r="H30" s="110">
        <f t="shared" si="3"/>
        <v>0</v>
      </c>
      <c r="I30" s="108">
        <f t="shared" si="4"/>
        <v>0</v>
      </c>
      <c r="J30" s="109">
        <f t="shared" si="5"/>
        <v>0</v>
      </c>
      <c r="K30" s="110">
        <f t="shared" si="5"/>
        <v>0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4"/>
        <v>0</v>
      </c>
      <c r="P30" s="147">
        <f t="shared" si="14"/>
        <v>0</v>
      </c>
      <c r="Q30" s="147">
        <f t="shared" si="8"/>
        <v>0</v>
      </c>
      <c r="R30" s="120">
        <f t="shared" si="15"/>
        <v>0</v>
      </c>
      <c r="S30" s="204">
        <v>0</v>
      </c>
      <c r="T30" s="10">
        <f t="shared" si="16"/>
        <v>0</v>
      </c>
      <c r="U30" s="10">
        <f>('NPV Summary'!$B$16-S30)+T30</f>
        <v>0</v>
      </c>
      <c r="V30" s="10">
        <f>LOOKUP(B30,Rates!$A$5:$B$168)</f>
        <v>1914.2419208536674</v>
      </c>
      <c r="W30" s="121">
        <f t="shared" si="9"/>
        <v>0</v>
      </c>
      <c r="X30" s="122">
        <f t="shared" si="17"/>
        <v>0</v>
      </c>
      <c r="Y30" s="37">
        <f t="shared" si="10"/>
        <v>0</v>
      </c>
      <c r="Z30" s="140">
        <f>IF(SUM(Z$11:Z29)&gt;0,0,IF(SUM(X30-R30)&gt;0,B30,0))</f>
        <v>0</v>
      </c>
      <c r="AG30" s="23">
        <f t="shared" si="25"/>
        <v>2025</v>
      </c>
      <c r="AH30" s="4">
        <f>Rates!B23</f>
        <v>1296</v>
      </c>
      <c r="AJ30" s="23">
        <f t="shared" si="28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8"/>
        <v>2036</v>
      </c>
      <c r="AP30" s="135">
        <f t="shared" si="0"/>
        <v>0</v>
      </c>
      <c r="AR30" s="218">
        <f t="shared" si="19"/>
        <v>2036</v>
      </c>
      <c r="AS30" s="135">
        <f t="shared" si="27"/>
        <v>0</v>
      </c>
      <c r="AT30" s="135">
        <f t="shared" si="29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1"/>
        <v>2036</v>
      </c>
      <c r="BD30" s="135">
        <f t="shared" si="22"/>
        <v>0</v>
      </c>
      <c r="BE30" s="1"/>
      <c r="BF30" s="27">
        <f t="shared" si="23"/>
        <v>2036</v>
      </c>
      <c r="BG30" s="135">
        <f t="shared" si="32"/>
        <v>0</v>
      </c>
      <c r="BH30" s="135">
        <f>SUM($O$12:O29)</f>
        <v>0</v>
      </c>
    </row>
    <row r="31" spans="1:75" s="65" customFormat="1" x14ac:dyDescent="0.25">
      <c r="A31" s="63">
        <f t="shared" si="30"/>
        <v>20</v>
      </c>
      <c r="B31" s="169">
        <f t="shared" si="30"/>
        <v>2037</v>
      </c>
      <c r="C31" s="203">
        <v>0</v>
      </c>
      <c r="D31" s="203">
        <v>0</v>
      </c>
      <c r="E31" s="108">
        <f t="shared" si="12"/>
        <v>0</v>
      </c>
      <c r="F31" s="111">
        <f t="shared" si="1"/>
        <v>0</v>
      </c>
      <c r="G31" s="112">
        <f t="shared" si="2"/>
        <v>0</v>
      </c>
      <c r="H31" s="113">
        <f t="shared" si="3"/>
        <v>0</v>
      </c>
      <c r="I31" s="111">
        <f t="shared" si="4"/>
        <v>0</v>
      </c>
      <c r="J31" s="112">
        <f t="shared" si="5"/>
        <v>0</v>
      </c>
      <c r="K31" s="113">
        <f t="shared" si="5"/>
        <v>0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4"/>
        <v>0</v>
      </c>
      <c r="P31" s="112">
        <f t="shared" si="14"/>
        <v>0</v>
      </c>
      <c r="Q31" s="112">
        <f t="shared" si="8"/>
        <v>0</v>
      </c>
      <c r="R31" s="116">
        <f t="shared" si="15"/>
        <v>0</v>
      </c>
      <c r="S31" s="204">
        <v>0</v>
      </c>
      <c r="T31" s="142">
        <f t="shared" si="16"/>
        <v>0</v>
      </c>
      <c r="U31" s="10">
        <f>('NPV Summary'!$B$16-S31)+T31</f>
        <v>0</v>
      </c>
      <c r="V31" s="142">
        <f>LOOKUP(B31,Rates!$A$5:$B$168)</f>
        <v>1983.1546300043995</v>
      </c>
      <c r="W31" s="123">
        <f t="shared" si="9"/>
        <v>0</v>
      </c>
      <c r="X31" s="124">
        <f t="shared" si="17"/>
        <v>0</v>
      </c>
      <c r="Y31" s="64">
        <f t="shared" si="10"/>
        <v>0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5"/>
        <v>2026</v>
      </c>
      <c r="AH31" s="79">
        <f>Rates!B24</f>
        <v>1344</v>
      </c>
      <c r="AI31"/>
      <c r="AJ31" s="77">
        <f t="shared" si="28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8"/>
        <v>2037</v>
      </c>
      <c r="AP31" s="136">
        <f t="shared" si="0"/>
        <v>0</v>
      </c>
      <c r="AQ31"/>
      <c r="AR31" s="219">
        <f t="shared" si="19"/>
        <v>2037</v>
      </c>
      <c r="AS31" s="136">
        <f t="shared" si="27"/>
        <v>0</v>
      </c>
      <c r="AT31" s="136">
        <f t="shared" si="29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1"/>
        <v>2037</v>
      </c>
      <c r="BD31" s="136">
        <f t="shared" si="22"/>
        <v>0</v>
      </c>
      <c r="BF31" s="72">
        <f t="shared" si="23"/>
        <v>2037</v>
      </c>
      <c r="BG31" s="136">
        <f t="shared" si="32"/>
        <v>0</v>
      </c>
      <c r="BH31" s="136">
        <f>SUM($O$12:O30)</f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0"/>
        <v>21</v>
      </c>
      <c r="B32" s="168">
        <f t="shared" si="30"/>
        <v>2038</v>
      </c>
      <c r="C32" s="203">
        <v>0</v>
      </c>
      <c r="D32" s="203">
        <v>0</v>
      </c>
      <c r="E32" s="108">
        <f t="shared" si="12"/>
        <v>0</v>
      </c>
      <c r="F32" s="108">
        <f t="shared" si="1"/>
        <v>0</v>
      </c>
      <c r="G32" s="109">
        <f t="shared" si="2"/>
        <v>0</v>
      </c>
      <c r="H32" s="110">
        <f t="shared" si="3"/>
        <v>0</v>
      </c>
      <c r="I32" s="108">
        <f t="shared" si="4"/>
        <v>0</v>
      </c>
      <c r="J32" s="109">
        <f t="shared" si="5"/>
        <v>0</v>
      </c>
      <c r="K32" s="110">
        <f t="shared" si="5"/>
        <v>0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4"/>
        <v>0</v>
      </c>
      <c r="P32" s="147">
        <f t="shared" si="14"/>
        <v>0</v>
      </c>
      <c r="Q32" s="147">
        <f t="shared" si="8"/>
        <v>0</v>
      </c>
      <c r="R32" s="120">
        <f t="shared" si="15"/>
        <v>0</v>
      </c>
      <c r="S32" s="204">
        <v>0</v>
      </c>
      <c r="T32" s="10">
        <f t="shared" si="16"/>
        <v>0</v>
      </c>
      <c r="U32" s="10">
        <f>('NPV Summary'!$B$16-S32)+T32</f>
        <v>0</v>
      </c>
      <c r="V32" s="10">
        <f>LOOKUP(B32,Rates!$A$5:$B$168)</f>
        <v>2054.5481966845578</v>
      </c>
      <c r="W32" s="121">
        <f t="shared" si="9"/>
        <v>0</v>
      </c>
      <c r="X32" s="122">
        <f t="shared" si="17"/>
        <v>0</v>
      </c>
      <c r="Y32" s="37">
        <f t="shared" si="10"/>
        <v>0</v>
      </c>
      <c r="Z32" s="140">
        <f>IF(SUM(Z$11:Z31)&gt;0,0,IF(SUM(X32-R32)&gt;0,B32,0))</f>
        <v>0</v>
      </c>
      <c r="AG32" s="23">
        <f t="shared" si="25"/>
        <v>2027</v>
      </c>
      <c r="AH32" s="4">
        <f>Rates!B25</f>
        <v>1392.384</v>
      </c>
      <c r="AJ32" s="23">
        <f t="shared" si="28"/>
        <v>2027</v>
      </c>
      <c r="AK32" s="213">
        <f>Rates!E25</f>
        <v>3.5999999999999997E-2</v>
      </c>
      <c r="AL32" s="4">
        <f>Rates!F25</f>
        <v>1392.384</v>
      </c>
      <c r="AM32" s="217">
        <f>Rates!G25</f>
        <v>1094.0160000000001</v>
      </c>
      <c r="AO32" s="27">
        <f t="shared" si="18"/>
        <v>2038</v>
      </c>
      <c r="AP32" s="135">
        <f t="shared" si="0"/>
        <v>0</v>
      </c>
      <c r="AR32" s="218">
        <f t="shared" si="19"/>
        <v>2038</v>
      </c>
      <c r="AS32" s="135">
        <f t="shared" si="27"/>
        <v>0</v>
      </c>
      <c r="AT32" s="135">
        <f t="shared" si="29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1"/>
        <v>2038</v>
      </c>
      <c r="BD32" s="135">
        <f t="shared" si="22"/>
        <v>0</v>
      </c>
      <c r="BE32" s="1"/>
      <c r="BF32" s="27">
        <f t="shared" si="23"/>
        <v>2038</v>
      </c>
      <c r="BG32" s="135">
        <f t="shared" si="32"/>
        <v>0</v>
      </c>
      <c r="BH32" s="135">
        <f>SUM($O$12:O31)</f>
        <v>0</v>
      </c>
    </row>
    <row r="33" spans="1:75" s="65" customFormat="1" x14ac:dyDescent="0.25">
      <c r="A33" s="63">
        <f t="shared" si="30"/>
        <v>22</v>
      </c>
      <c r="B33" s="169">
        <f t="shared" si="30"/>
        <v>2039</v>
      </c>
      <c r="C33" s="203">
        <v>0</v>
      </c>
      <c r="D33" s="203">
        <v>0</v>
      </c>
      <c r="E33" s="108">
        <f t="shared" si="12"/>
        <v>0</v>
      </c>
      <c r="F33" s="111">
        <f t="shared" si="1"/>
        <v>0</v>
      </c>
      <c r="G33" s="112">
        <f t="shared" si="2"/>
        <v>0</v>
      </c>
      <c r="H33" s="113">
        <f t="shared" si="3"/>
        <v>0</v>
      </c>
      <c r="I33" s="111">
        <f t="shared" si="4"/>
        <v>0</v>
      </c>
      <c r="J33" s="112">
        <f t="shared" si="5"/>
        <v>0</v>
      </c>
      <c r="K33" s="113">
        <f t="shared" si="5"/>
        <v>0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4"/>
        <v>0</v>
      </c>
      <c r="P33" s="112">
        <f t="shared" si="14"/>
        <v>0</v>
      </c>
      <c r="Q33" s="112">
        <f t="shared" si="8"/>
        <v>0</v>
      </c>
      <c r="R33" s="116">
        <f t="shared" si="15"/>
        <v>0</v>
      </c>
      <c r="S33" s="204">
        <v>0</v>
      </c>
      <c r="T33" s="142">
        <f t="shared" si="16"/>
        <v>0</v>
      </c>
      <c r="U33" s="10">
        <f>('NPV Summary'!$B$16-S33)+T33</f>
        <v>0</v>
      </c>
      <c r="V33" s="142">
        <f>LOOKUP(B33,Rates!$A$5:$B$168)</f>
        <v>2128.511931765202</v>
      </c>
      <c r="W33" s="123">
        <f t="shared" si="9"/>
        <v>0</v>
      </c>
      <c r="X33" s="124">
        <f t="shared" si="17"/>
        <v>0</v>
      </c>
      <c r="Y33" s="64">
        <f t="shared" si="10"/>
        <v>0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5"/>
        <v>2028</v>
      </c>
      <c r="AH33" s="79">
        <f>Rates!B26</f>
        <v>1442.509824</v>
      </c>
      <c r="AI33"/>
      <c r="AJ33" s="77">
        <f t="shared" si="28"/>
        <v>2028</v>
      </c>
      <c r="AK33" s="214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8"/>
        <v>2039</v>
      </c>
      <c r="AP33" s="136">
        <f t="shared" si="0"/>
        <v>0</v>
      </c>
      <c r="AQ33"/>
      <c r="AR33" s="219">
        <f t="shared" si="19"/>
        <v>2039</v>
      </c>
      <c r="AS33" s="136">
        <f t="shared" si="27"/>
        <v>0</v>
      </c>
      <c r="AT33" s="136">
        <f t="shared" si="29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1"/>
        <v>2039</v>
      </c>
      <c r="BD33" s="136">
        <f t="shared" si="22"/>
        <v>0</v>
      </c>
      <c r="BF33" s="72">
        <f t="shared" si="23"/>
        <v>2039</v>
      </c>
      <c r="BG33" s="136">
        <f t="shared" si="32"/>
        <v>0</v>
      </c>
      <c r="BH33" s="136">
        <f>SUM($O$12:O32)</f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0"/>
        <v>23</v>
      </c>
      <c r="B34" s="168">
        <f t="shared" si="30"/>
        <v>2040</v>
      </c>
      <c r="C34" s="203">
        <v>0</v>
      </c>
      <c r="D34" s="203">
        <v>0</v>
      </c>
      <c r="E34" s="108">
        <f t="shared" si="12"/>
        <v>0</v>
      </c>
      <c r="F34" s="108">
        <f t="shared" si="1"/>
        <v>0</v>
      </c>
      <c r="G34" s="109">
        <f t="shared" si="2"/>
        <v>0</v>
      </c>
      <c r="H34" s="110">
        <f t="shared" si="3"/>
        <v>0</v>
      </c>
      <c r="I34" s="108">
        <f t="shared" si="4"/>
        <v>0</v>
      </c>
      <c r="J34" s="109">
        <f t="shared" si="5"/>
        <v>0</v>
      </c>
      <c r="K34" s="110">
        <f t="shared" si="5"/>
        <v>0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4"/>
        <v>0</v>
      </c>
      <c r="P34" s="147">
        <f t="shared" si="14"/>
        <v>0</v>
      </c>
      <c r="Q34" s="147">
        <f t="shared" si="8"/>
        <v>0</v>
      </c>
      <c r="R34" s="120">
        <f t="shared" si="15"/>
        <v>0</v>
      </c>
      <c r="S34" s="204">
        <v>0</v>
      </c>
      <c r="T34" s="10">
        <f t="shared" si="16"/>
        <v>0</v>
      </c>
      <c r="U34" s="10">
        <f>('NPV Summary'!$B$16-S34)+T34</f>
        <v>0</v>
      </c>
      <c r="V34" s="10">
        <f>LOOKUP(B34,Rates!$A$5:$B$168)</f>
        <v>2205.1383613087492</v>
      </c>
      <c r="W34" s="121">
        <f t="shared" si="9"/>
        <v>0</v>
      </c>
      <c r="X34" s="126">
        <f t="shared" si="17"/>
        <v>0</v>
      </c>
      <c r="Y34" s="37">
        <f t="shared" si="10"/>
        <v>0</v>
      </c>
      <c r="Z34" s="140">
        <f>IF(SUM(Z$11:Z33)&gt;0,0,IF(SUM(X34-R34)&gt;0,B34,0))</f>
        <v>0</v>
      </c>
      <c r="AG34" s="23">
        <f t="shared" si="25"/>
        <v>2029</v>
      </c>
      <c r="AH34" s="4">
        <f>Rates!B27</f>
        <v>1494.440177664</v>
      </c>
      <c r="AJ34" s="23">
        <f t="shared" si="28"/>
        <v>2029</v>
      </c>
      <c r="AK34" s="213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8"/>
        <v>2040</v>
      </c>
      <c r="AP34" s="135">
        <f t="shared" si="0"/>
        <v>0</v>
      </c>
      <c r="AR34" s="218">
        <f t="shared" si="19"/>
        <v>2040</v>
      </c>
      <c r="AS34" s="135">
        <f t="shared" si="27"/>
        <v>0</v>
      </c>
      <c r="AT34" s="135">
        <f t="shared" si="29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1"/>
        <v>2040</v>
      </c>
      <c r="BD34" s="135">
        <f t="shared" si="22"/>
        <v>0</v>
      </c>
      <c r="BE34" s="1"/>
      <c r="BF34" s="27">
        <f t="shared" si="23"/>
        <v>2040</v>
      </c>
      <c r="BG34" s="135">
        <f t="shared" si="32"/>
        <v>0</v>
      </c>
      <c r="BH34" s="135">
        <f>SUM($O$12:O33)</f>
        <v>0</v>
      </c>
    </row>
    <row r="35" spans="1:75" s="65" customFormat="1" x14ac:dyDescent="0.25">
      <c r="A35" s="63">
        <f t="shared" si="30"/>
        <v>24</v>
      </c>
      <c r="B35" s="169">
        <f t="shared" si="30"/>
        <v>2041</v>
      </c>
      <c r="C35" s="203">
        <v>0</v>
      </c>
      <c r="D35" s="203">
        <v>0</v>
      </c>
      <c r="E35" s="108">
        <f t="shared" si="12"/>
        <v>0</v>
      </c>
      <c r="F35" s="111">
        <f t="shared" si="1"/>
        <v>0</v>
      </c>
      <c r="G35" s="112">
        <f t="shared" si="2"/>
        <v>0</v>
      </c>
      <c r="H35" s="113">
        <f t="shared" si="3"/>
        <v>0</v>
      </c>
      <c r="I35" s="111">
        <f t="shared" si="4"/>
        <v>0</v>
      </c>
      <c r="J35" s="112">
        <f t="shared" si="5"/>
        <v>0</v>
      </c>
      <c r="K35" s="113">
        <f t="shared" si="5"/>
        <v>0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4"/>
        <v>0</v>
      </c>
      <c r="P35" s="112">
        <f t="shared" si="14"/>
        <v>0</v>
      </c>
      <c r="Q35" s="112">
        <f t="shared" si="8"/>
        <v>0</v>
      </c>
      <c r="R35" s="116">
        <f t="shared" si="15"/>
        <v>0</v>
      </c>
      <c r="S35" s="204">
        <v>0</v>
      </c>
      <c r="T35" s="142">
        <f t="shared" si="16"/>
        <v>0</v>
      </c>
      <c r="U35" s="10">
        <f>('NPV Summary'!$B$16-S35)+T35</f>
        <v>0</v>
      </c>
      <c r="V35" s="142">
        <f>LOOKUP(B35,Rates!$A$5:$B$168)</f>
        <v>2284.5233423158643</v>
      </c>
      <c r="W35" s="123">
        <f t="shared" si="9"/>
        <v>0</v>
      </c>
      <c r="X35" s="124">
        <f t="shared" si="17"/>
        <v>0</v>
      </c>
      <c r="Y35" s="64">
        <f t="shared" si="10"/>
        <v>0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5"/>
        <v>2030</v>
      </c>
      <c r="AH35" s="79">
        <f>Rates!B28</f>
        <v>1548.240024059904</v>
      </c>
      <c r="AI35"/>
      <c r="AJ35" s="77">
        <f t="shared" si="28"/>
        <v>2030</v>
      </c>
      <c r="AK35" s="214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8"/>
        <v>2041</v>
      </c>
      <c r="AP35" s="136">
        <f t="shared" si="0"/>
        <v>0</v>
      </c>
      <c r="AQ35"/>
      <c r="AR35" s="219">
        <f t="shared" si="19"/>
        <v>2041</v>
      </c>
      <c r="AS35" s="136">
        <f t="shared" si="27"/>
        <v>0</v>
      </c>
      <c r="AT35" s="136">
        <f t="shared" si="29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1"/>
        <v>2041</v>
      </c>
      <c r="BD35" s="136">
        <f t="shared" si="22"/>
        <v>0</v>
      </c>
      <c r="BF35" s="72">
        <f t="shared" si="23"/>
        <v>2041</v>
      </c>
      <c r="BG35" s="136">
        <f t="shared" si="32"/>
        <v>0</v>
      </c>
      <c r="BH35" s="136">
        <f>SUM($O$12:O34)</f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0"/>
        <v>25</v>
      </c>
      <c r="B36" s="168">
        <f t="shared" si="30"/>
        <v>2042</v>
      </c>
      <c r="C36" s="203">
        <v>0</v>
      </c>
      <c r="D36" s="203">
        <v>0</v>
      </c>
      <c r="E36" s="108">
        <f t="shared" si="12"/>
        <v>0</v>
      </c>
      <c r="F36" s="108">
        <f t="shared" si="1"/>
        <v>0</v>
      </c>
      <c r="G36" s="109">
        <f t="shared" si="2"/>
        <v>0</v>
      </c>
      <c r="H36" s="110">
        <f t="shared" si="3"/>
        <v>0</v>
      </c>
      <c r="I36" s="108">
        <f t="shared" si="4"/>
        <v>0</v>
      </c>
      <c r="J36" s="109">
        <f t="shared" si="5"/>
        <v>0</v>
      </c>
      <c r="K36" s="110">
        <f t="shared" si="5"/>
        <v>0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4"/>
        <v>0</v>
      </c>
      <c r="P36" s="147">
        <f t="shared" si="14"/>
        <v>0</v>
      </c>
      <c r="Q36" s="147">
        <f t="shared" si="8"/>
        <v>0</v>
      </c>
      <c r="R36" s="120">
        <f t="shared" si="15"/>
        <v>0</v>
      </c>
      <c r="S36" s="204">
        <v>0</v>
      </c>
      <c r="T36" s="10">
        <f t="shared" si="16"/>
        <v>0</v>
      </c>
      <c r="U36" s="10">
        <f>('NPV Summary'!$B$16-S36)+T36</f>
        <v>0</v>
      </c>
      <c r="V36" s="10">
        <f>LOOKUP(B36,Rates!$A$5:$B$168)</f>
        <v>2366.7661826392355</v>
      </c>
      <c r="W36" s="121">
        <f t="shared" si="9"/>
        <v>0</v>
      </c>
      <c r="X36" s="122">
        <f t="shared" si="17"/>
        <v>0</v>
      </c>
      <c r="Y36" s="37">
        <f t="shared" si="10"/>
        <v>0</v>
      </c>
      <c r="Z36" s="140">
        <f>IF(SUM(Z$11:Z35)&gt;0,0,IF(SUM(X36-R36)&gt;0,B36,0))</f>
        <v>0</v>
      </c>
      <c r="AG36" s="23">
        <f t="shared" si="25"/>
        <v>2031</v>
      </c>
      <c r="AH36" s="4">
        <f>Rates!B29</f>
        <v>1603.9766649260607</v>
      </c>
      <c r="AJ36" s="23">
        <f t="shared" si="28"/>
        <v>2031</v>
      </c>
      <c r="AK36" s="213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8"/>
        <v>2042</v>
      </c>
      <c r="AP36" s="135">
        <f t="shared" si="0"/>
        <v>0</v>
      </c>
      <c r="AR36" s="218">
        <f t="shared" si="19"/>
        <v>2042</v>
      </c>
      <c r="AS36" s="135">
        <f t="shared" si="27"/>
        <v>0</v>
      </c>
      <c r="AT36" s="135">
        <f t="shared" si="29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1"/>
        <v>2042</v>
      </c>
      <c r="BD36" s="135">
        <f t="shared" si="22"/>
        <v>0</v>
      </c>
      <c r="BE36" s="1"/>
      <c r="BF36" s="27">
        <f t="shared" si="23"/>
        <v>2042</v>
      </c>
      <c r="BG36" s="135">
        <f t="shared" si="32"/>
        <v>0</v>
      </c>
      <c r="BH36" s="135">
        <f>SUM($O$12:O35)</f>
        <v>0</v>
      </c>
    </row>
    <row r="37" spans="1:75" s="65" customFormat="1" x14ac:dyDescent="0.25">
      <c r="A37" s="63">
        <f t="shared" si="30"/>
        <v>26</v>
      </c>
      <c r="B37" s="169">
        <f t="shared" si="30"/>
        <v>2043</v>
      </c>
      <c r="C37" s="203">
        <v>0</v>
      </c>
      <c r="D37" s="203">
        <v>0</v>
      </c>
      <c r="E37" s="108">
        <f t="shared" si="12"/>
        <v>0</v>
      </c>
      <c r="F37" s="111">
        <f t="shared" si="1"/>
        <v>0</v>
      </c>
      <c r="G37" s="112">
        <f t="shared" si="2"/>
        <v>0</v>
      </c>
      <c r="H37" s="113">
        <f t="shared" si="3"/>
        <v>0</v>
      </c>
      <c r="I37" s="111">
        <f t="shared" si="4"/>
        <v>0</v>
      </c>
      <c r="J37" s="112">
        <f t="shared" si="5"/>
        <v>0</v>
      </c>
      <c r="K37" s="113">
        <f t="shared" si="5"/>
        <v>0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4"/>
        <v>0</v>
      </c>
      <c r="P37" s="112">
        <f t="shared" si="14"/>
        <v>0</v>
      </c>
      <c r="Q37" s="112">
        <f t="shared" si="8"/>
        <v>0</v>
      </c>
      <c r="R37" s="116">
        <f t="shared" si="15"/>
        <v>0</v>
      </c>
      <c r="S37" s="204">
        <v>0</v>
      </c>
      <c r="T37" s="142">
        <f t="shared" si="16"/>
        <v>0</v>
      </c>
      <c r="U37" s="10">
        <f>('NPV Summary'!$B$16-S37)+T37</f>
        <v>0</v>
      </c>
      <c r="V37" s="142">
        <f>LOOKUP(B37,Rates!$A$5:$B$168)</f>
        <v>2451.9697652142481</v>
      </c>
      <c r="W37" s="123">
        <f t="shared" si="9"/>
        <v>0</v>
      </c>
      <c r="X37" s="124">
        <f t="shared" si="17"/>
        <v>0</v>
      </c>
      <c r="Y37" s="64">
        <f t="shared" si="10"/>
        <v>0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5"/>
        <v>2032</v>
      </c>
      <c r="AH37" s="79">
        <f>Rates!B30</f>
        <v>1661.719824863399</v>
      </c>
      <c r="AI37"/>
      <c r="AJ37" s="77">
        <f t="shared" si="28"/>
        <v>2032</v>
      </c>
      <c r="AK37" s="214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8"/>
        <v>2043</v>
      </c>
      <c r="AP37" s="136">
        <f t="shared" si="0"/>
        <v>0</v>
      </c>
      <c r="AQ37"/>
      <c r="AR37" s="219">
        <f t="shared" si="19"/>
        <v>2043</v>
      </c>
      <c r="AS37" s="136">
        <f t="shared" si="27"/>
        <v>0</v>
      </c>
      <c r="AT37" s="136">
        <f t="shared" si="29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1"/>
        <v>2043</v>
      </c>
      <c r="BD37" s="136">
        <f t="shared" si="22"/>
        <v>0</v>
      </c>
      <c r="BF37" s="72">
        <f t="shared" si="23"/>
        <v>2043</v>
      </c>
      <c r="BG37" s="136">
        <f t="shared" si="32"/>
        <v>0</v>
      </c>
      <c r="BH37" s="136">
        <f>SUM($O$12:O36)</f>
        <v>0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0"/>
        <v>27</v>
      </c>
      <c r="B38" s="168">
        <f t="shared" si="30"/>
        <v>2044</v>
      </c>
      <c r="C38" s="203">
        <v>0</v>
      </c>
      <c r="D38" s="203">
        <v>0</v>
      </c>
      <c r="E38" s="108">
        <f t="shared" si="12"/>
        <v>0</v>
      </c>
      <c r="F38" s="108">
        <f t="shared" si="1"/>
        <v>0</v>
      </c>
      <c r="G38" s="109">
        <f t="shared" si="2"/>
        <v>0</v>
      </c>
      <c r="H38" s="110">
        <f t="shared" si="3"/>
        <v>0</v>
      </c>
      <c r="I38" s="108">
        <f t="shared" si="4"/>
        <v>0</v>
      </c>
      <c r="J38" s="109">
        <f t="shared" si="5"/>
        <v>0</v>
      </c>
      <c r="K38" s="110">
        <f t="shared" si="5"/>
        <v>0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4"/>
        <v>0</v>
      </c>
      <c r="P38" s="147">
        <f t="shared" si="14"/>
        <v>0</v>
      </c>
      <c r="Q38" s="147">
        <f t="shared" si="8"/>
        <v>0</v>
      </c>
      <c r="R38" s="120">
        <f t="shared" si="15"/>
        <v>0</v>
      </c>
      <c r="S38" s="204">
        <v>0</v>
      </c>
      <c r="T38" s="10">
        <f t="shared" si="16"/>
        <v>0</v>
      </c>
      <c r="U38" s="10">
        <f>('NPV Summary'!$B$16-S38)+T38</f>
        <v>0</v>
      </c>
      <c r="V38" s="10">
        <f>LOOKUP(B38,Rates!$A$5:$B$168)</f>
        <v>2540.2406767619609</v>
      </c>
      <c r="W38" s="121">
        <f t="shared" si="9"/>
        <v>0</v>
      </c>
      <c r="X38" s="122">
        <f t="shared" si="17"/>
        <v>0</v>
      </c>
      <c r="Y38" s="37">
        <f t="shared" si="10"/>
        <v>0</v>
      </c>
      <c r="Z38" s="140">
        <f>IF(SUM(Z$11:Z37)&gt;0,0,IF(SUM(X38-R38)&gt;0,B38,0))</f>
        <v>0</v>
      </c>
      <c r="AG38" s="23">
        <f t="shared" si="25"/>
        <v>2033</v>
      </c>
      <c r="AH38" s="4">
        <f>Rates!B31</f>
        <v>1721.5417385584815</v>
      </c>
      <c r="AJ38" s="23">
        <f t="shared" si="28"/>
        <v>2033</v>
      </c>
      <c r="AK38" s="213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8"/>
        <v>2044</v>
      </c>
      <c r="AP38" s="135">
        <f t="shared" si="0"/>
        <v>0</v>
      </c>
      <c r="AR38" s="218">
        <f t="shared" si="19"/>
        <v>2044</v>
      </c>
      <c r="AS38" s="135">
        <f t="shared" si="27"/>
        <v>0</v>
      </c>
      <c r="AT38" s="135">
        <f t="shared" si="29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1"/>
        <v>2044</v>
      </c>
      <c r="BD38" s="135">
        <f t="shared" si="22"/>
        <v>0</v>
      </c>
      <c r="BE38" s="1"/>
      <c r="BF38" s="27">
        <f t="shared" si="23"/>
        <v>2044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0"/>
        <v>28</v>
      </c>
      <c r="B39" s="169">
        <f t="shared" si="30"/>
        <v>2045</v>
      </c>
      <c r="C39" s="203">
        <v>0</v>
      </c>
      <c r="D39" s="203">
        <v>0</v>
      </c>
      <c r="E39" s="108">
        <f t="shared" si="12"/>
        <v>0</v>
      </c>
      <c r="F39" s="111">
        <f t="shared" si="1"/>
        <v>0</v>
      </c>
      <c r="G39" s="112">
        <f t="shared" si="2"/>
        <v>0</v>
      </c>
      <c r="H39" s="113">
        <f t="shared" si="3"/>
        <v>0</v>
      </c>
      <c r="I39" s="111">
        <f t="shared" si="4"/>
        <v>0</v>
      </c>
      <c r="J39" s="112">
        <f t="shared" si="5"/>
        <v>0</v>
      </c>
      <c r="K39" s="113">
        <f t="shared" si="5"/>
        <v>0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4"/>
        <v>0</v>
      </c>
      <c r="P39" s="112">
        <f t="shared" si="14"/>
        <v>0</v>
      </c>
      <c r="Q39" s="112">
        <f t="shared" si="8"/>
        <v>0</v>
      </c>
      <c r="R39" s="116">
        <f t="shared" si="15"/>
        <v>0</v>
      </c>
      <c r="S39" s="204">
        <v>0</v>
      </c>
      <c r="T39" s="142">
        <f t="shared" si="16"/>
        <v>0</v>
      </c>
      <c r="U39" s="10">
        <f>('NPV Summary'!$B$16-S39)+T39</f>
        <v>0</v>
      </c>
      <c r="V39" s="142">
        <f>LOOKUP(B39,Rates!$A$5:$B$168)</f>
        <v>2631.6893411253914</v>
      </c>
      <c r="W39" s="123">
        <f t="shared" si="9"/>
        <v>0</v>
      </c>
      <c r="X39" s="124">
        <f t="shared" si="17"/>
        <v>0</v>
      </c>
      <c r="Y39" s="64">
        <f t="shared" si="10"/>
        <v>0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5"/>
        <v>2034</v>
      </c>
      <c r="AH39" s="79">
        <f>Rates!B32</f>
        <v>1783.5172411465869</v>
      </c>
      <c r="AI39"/>
      <c r="AJ39" s="77">
        <f t="shared" si="28"/>
        <v>2034</v>
      </c>
      <c r="AK39" s="214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8"/>
        <v>2045</v>
      </c>
      <c r="AP39" s="136">
        <f t="shared" si="0"/>
        <v>0</v>
      </c>
      <c r="AQ39"/>
      <c r="AR39" s="219">
        <f t="shared" si="19"/>
        <v>2045</v>
      </c>
      <c r="AS39" s="136">
        <f t="shared" si="27"/>
        <v>0</v>
      </c>
      <c r="AT39" s="136">
        <f t="shared" si="29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1"/>
        <v>2045</v>
      </c>
      <c r="BD39" s="136">
        <f t="shared" si="22"/>
        <v>0</v>
      </c>
      <c r="BF39" s="72">
        <f t="shared" si="23"/>
        <v>2045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0"/>
        <v>29</v>
      </c>
      <c r="B40" s="168">
        <f t="shared" si="30"/>
        <v>2046</v>
      </c>
      <c r="C40" s="203">
        <v>0</v>
      </c>
      <c r="D40" s="203">
        <v>0</v>
      </c>
      <c r="E40" s="108">
        <f t="shared" si="12"/>
        <v>0</v>
      </c>
      <c r="F40" s="108">
        <f t="shared" si="1"/>
        <v>0</v>
      </c>
      <c r="G40" s="109">
        <f t="shared" si="2"/>
        <v>0</v>
      </c>
      <c r="H40" s="110">
        <f t="shared" si="3"/>
        <v>0</v>
      </c>
      <c r="I40" s="108">
        <f t="shared" si="4"/>
        <v>0</v>
      </c>
      <c r="J40" s="109">
        <f t="shared" si="5"/>
        <v>0</v>
      </c>
      <c r="K40" s="110">
        <f t="shared" si="5"/>
        <v>0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4"/>
        <v>0</v>
      </c>
      <c r="P40" s="147">
        <f t="shared" si="14"/>
        <v>0</v>
      </c>
      <c r="Q40" s="147">
        <f t="shared" si="8"/>
        <v>0</v>
      </c>
      <c r="R40" s="120">
        <f t="shared" si="15"/>
        <v>0</v>
      </c>
      <c r="S40" s="204">
        <v>0</v>
      </c>
      <c r="T40" s="10">
        <f t="shared" si="16"/>
        <v>0</v>
      </c>
      <c r="U40" s="10">
        <f>('NPV Summary'!$B$16-S40)+T40</f>
        <v>0</v>
      </c>
      <c r="V40" s="10">
        <f>LOOKUP(B40,Rates!$A$5:$B$168)</f>
        <v>2726.4301574059054</v>
      </c>
      <c r="W40" s="121">
        <f t="shared" si="9"/>
        <v>0</v>
      </c>
      <c r="X40" s="122">
        <f t="shared" si="17"/>
        <v>0</v>
      </c>
      <c r="Y40" s="37">
        <f t="shared" si="10"/>
        <v>0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5"/>
        <v>2035</v>
      </c>
      <c r="AH40" s="4">
        <f>Rates!B33</f>
        <v>1847.7238618278641</v>
      </c>
      <c r="AI40"/>
      <c r="AJ40" s="23">
        <f t="shared" si="28"/>
        <v>2035</v>
      </c>
      <c r="AK40" s="213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8"/>
        <v>2046</v>
      </c>
      <c r="AP40" s="135">
        <f t="shared" si="0"/>
        <v>0</v>
      </c>
      <c r="AQ40"/>
      <c r="AR40" s="222">
        <f t="shared" si="19"/>
        <v>2046</v>
      </c>
      <c r="AS40" s="135">
        <f t="shared" si="27"/>
        <v>0</v>
      </c>
      <c r="AT40" s="135">
        <f t="shared" si="29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1"/>
        <v>2046</v>
      </c>
      <c r="BD40" s="135">
        <f t="shared" si="22"/>
        <v>0</v>
      </c>
      <c r="BF40" s="27">
        <f t="shared" si="23"/>
        <v>2046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0"/>
        <v>30</v>
      </c>
      <c r="B41" s="169">
        <f t="shared" si="30"/>
        <v>2047</v>
      </c>
      <c r="C41" s="203">
        <v>0</v>
      </c>
      <c r="D41" s="203">
        <v>0</v>
      </c>
      <c r="E41" s="108">
        <f t="shared" si="12"/>
        <v>0</v>
      </c>
      <c r="F41" s="111">
        <f t="shared" si="1"/>
        <v>0</v>
      </c>
      <c r="G41" s="112">
        <f t="shared" si="2"/>
        <v>0</v>
      </c>
      <c r="H41" s="113">
        <f t="shared" si="3"/>
        <v>0</v>
      </c>
      <c r="I41" s="111">
        <f t="shared" si="4"/>
        <v>0</v>
      </c>
      <c r="J41" s="112">
        <f t="shared" si="5"/>
        <v>0</v>
      </c>
      <c r="K41" s="113">
        <f t="shared" si="5"/>
        <v>0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4"/>
        <v>0</v>
      </c>
      <c r="P41" s="112">
        <f t="shared" si="14"/>
        <v>0</v>
      </c>
      <c r="Q41" s="112">
        <f t="shared" si="8"/>
        <v>0</v>
      </c>
      <c r="R41" s="116">
        <f t="shared" si="15"/>
        <v>0</v>
      </c>
      <c r="S41" s="204">
        <v>0</v>
      </c>
      <c r="T41" s="142">
        <f t="shared" si="16"/>
        <v>0</v>
      </c>
      <c r="U41" s="10">
        <f>('NPV Summary'!$B$16-S41)+T41</f>
        <v>0</v>
      </c>
      <c r="V41" s="142">
        <f>LOOKUP(B41,Rates!$A$5:$B$168)</f>
        <v>2824.5816430725181</v>
      </c>
      <c r="W41" s="123">
        <f t="shared" si="9"/>
        <v>0</v>
      </c>
      <c r="X41" s="124">
        <f t="shared" si="17"/>
        <v>0</v>
      </c>
      <c r="Y41" s="64">
        <f t="shared" si="10"/>
        <v>0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5"/>
        <v>2036</v>
      </c>
      <c r="AH41" s="79">
        <f>Rates!B34</f>
        <v>1914.2419208536674</v>
      </c>
      <c r="AI41"/>
      <c r="AJ41" s="77">
        <f t="shared" si="28"/>
        <v>2036</v>
      </c>
      <c r="AK41" s="214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8"/>
        <v>2047</v>
      </c>
      <c r="AP41" s="136">
        <f t="shared" si="0"/>
        <v>0</v>
      </c>
      <c r="AQ41"/>
      <c r="AR41" s="219">
        <f t="shared" si="19"/>
        <v>2047</v>
      </c>
      <c r="AS41" s="136">
        <f t="shared" si="27"/>
        <v>0</v>
      </c>
      <c r="AT41" s="136">
        <f t="shared" si="29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1"/>
        <v>2047</v>
      </c>
      <c r="BD41" s="136">
        <f t="shared" si="22"/>
        <v>0</v>
      </c>
      <c r="BF41" s="72">
        <f t="shared" si="23"/>
        <v>2047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0"/>
        <v>31</v>
      </c>
      <c r="B42" s="168">
        <f t="shared" si="30"/>
        <v>2048</v>
      </c>
      <c r="C42" s="203">
        <v>0</v>
      </c>
      <c r="D42" s="203">
        <v>0</v>
      </c>
      <c r="E42" s="108">
        <f t="shared" si="12"/>
        <v>0</v>
      </c>
      <c r="F42" s="108">
        <f t="shared" si="1"/>
        <v>0</v>
      </c>
      <c r="G42" s="109">
        <f t="shared" si="2"/>
        <v>0</v>
      </c>
      <c r="H42" s="110">
        <f t="shared" si="3"/>
        <v>0</v>
      </c>
      <c r="I42" s="108">
        <f t="shared" si="4"/>
        <v>0</v>
      </c>
      <c r="J42" s="109">
        <f t="shared" si="5"/>
        <v>0</v>
      </c>
      <c r="K42" s="110">
        <f t="shared" si="5"/>
        <v>0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4"/>
        <v>0</v>
      </c>
      <c r="P42" s="147">
        <f t="shared" si="14"/>
        <v>0</v>
      </c>
      <c r="Q42" s="147">
        <f t="shared" si="8"/>
        <v>0</v>
      </c>
      <c r="R42" s="120">
        <f t="shared" si="15"/>
        <v>0</v>
      </c>
      <c r="S42" s="204">
        <v>0</v>
      </c>
      <c r="T42" s="10">
        <f t="shared" si="16"/>
        <v>0</v>
      </c>
      <c r="U42" s="10">
        <f>('NPV Summary'!$B$16-S42)+T42</f>
        <v>0</v>
      </c>
      <c r="V42" s="10">
        <f>LOOKUP(B42,Rates!$A$5:$B$168)</f>
        <v>2926.2665822231288</v>
      </c>
      <c r="W42" s="121">
        <f t="shared" si="9"/>
        <v>0</v>
      </c>
      <c r="X42" s="122">
        <f t="shared" si="17"/>
        <v>0</v>
      </c>
      <c r="Y42" s="37">
        <f t="shared" si="10"/>
        <v>0</v>
      </c>
      <c r="Z42" s="140">
        <f>IF(SUM(Z$11:Z41)&gt;0,0,IF(SUM(X42-R42)&gt;0,B42,0))</f>
        <v>0</v>
      </c>
      <c r="AG42" s="23">
        <f t="shared" si="25"/>
        <v>2037</v>
      </c>
      <c r="AH42" s="4">
        <f>Rates!B35</f>
        <v>1983.1546300043995</v>
      </c>
      <c r="AJ42" s="23">
        <f t="shared" si="28"/>
        <v>2037</v>
      </c>
      <c r="AK42" s="213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8"/>
        <v>2048</v>
      </c>
      <c r="AP42" s="135">
        <f t="shared" si="0"/>
        <v>0</v>
      </c>
      <c r="AR42" s="218">
        <f t="shared" si="19"/>
        <v>2048</v>
      </c>
      <c r="AS42" s="135">
        <f t="shared" si="27"/>
        <v>0</v>
      </c>
      <c r="AT42" s="135">
        <f t="shared" si="29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1"/>
        <v>2048</v>
      </c>
      <c r="BD42" s="135">
        <f t="shared" si="22"/>
        <v>0</v>
      </c>
      <c r="BE42" s="1"/>
      <c r="BF42" s="27">
        <f t="shared" si="23"/>
        <v>2048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30"/>
        <v>32</v>
      </c>
      <c r="B43" s="169">
        <f t="shared" si="30"/>
        <v>2049</v>
      </c>
      <c r="C43" s="203">
        <v>0</v>
      </c>
      <c r="D43" s="203">
        <v>0</v>
      </c>
      <c r="E43" s="108">
        <f t="shared" si="12"/>
        <v>0</v>
      </c>
      <c r="F43" s="111">
        <f t="shared" si="1"/>
        <v>0</v>
      </c>
      <c r="G43" s="112">
        <f t="shared" si="2"/>
        <v>0</v>
      </c>
      <c r="H43" s="113">
        <f t="shared" si="3"/>
        <v>0</v>
      </c>
      <c r="I43" s="111">
        <f t="shared" si="4"/>
        <v>0</v>
      </c>
      <c r="J43" s="112">
        <f t="shared" si="5"/>
        <v>0</v>
      </c>
      <c r="K43" s="113">
        <f t="shared" si="5"/>
        <v>0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4"/>
        <v>0</v>
      </c>
      <c r="P43" s="112">
        <f t="shared" si="14"/>
        <v>0</v>
      </c>
      <c r="Q43" s="112">
        <f t="shared" si="8"/>
        <v>0</v>
      </c>
      <c r="R43" s="116">
        <f t="shared" si="15"/>
        <v>0</v>
      </c>
      <c r="S43" s="204">
        <v>0</v>
      </c>
      <c r="T43" s="142">
        <f t="shared" si="16"/>
        <v>0</v>
      </c>
      <c r="U43" s="10">
        <f>('NPV Summary'!$B$16-S43)+T43</f>
        <v>0</v>
      </c>
      <c r="V43" s="142">
        <f>LOOKUP(B43,Rates!$A$5:$B$168)</f>
        <v>3031.6121791831615</v>
      </c>
      <c r="W43" s="123">
        <f t="shared" si="9"/>
        <v>0</v>
      </c>
      <c r="X43" s="124">
        <f t="shared" si="17"/>
        <v>0</v>
      </c>
      <c r="Y43" s="64">
        <f t="shared" si="10"/>
        <v>0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5"/>
        <v>2038</v>
      </c>
      <c r="AH43" s="79">
        <f>Rates!B36</f>
        <v>2054.5481966845578</v>
      </c>
      <c r="AI43"/>
      <c r="AJ43" s="77">
        <f t="shared" si="28"/>
        <v>2038</v>
      </c>
      <c r="AK43" s="214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8"/>
        <v>2049</v>
      </c>
      <c r="AP43" s="136">
        <f t="shared" si="0"/>
        <v>0</v>
      </c>
      <c r="AQ43"/>
      <c r="AR43" s="219">
        <f t="shared" si="19"/>
        <v>2049</v>
      </c>
      <c r="AS43" s="136">
        <f t="shared" si="27"/>
        <v>0</v>
      </c>
      <c r="AT43" s="136">
        <f t="shared" si="29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1"/>
        <v>2049</v>
      </c>
      <c r="BD43" s="136">
        <f t="shared" si="22"/>
        <v>0</v>
      </c>
      <c r="BF43" s="72">
        <f t="shared" si="23"/>
        <v>2049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0"/>
        <v>33</v>
      </c>
      <c r="B44" s="168">
        <f t="shared" si="30"/>
        <v>2050</v>
      </c>
      <c r="C44" s="203">
        <v>0</v>
      </c>
      <c r="D44" s="203">
        <v>0</v>
      </c>
      <c r="E44" s="108">
        <f t="shared" si="12"/>
        <v>0</v>
      </c>
      <c r="F44" s="108">
        <f t="shared" si="1"/>
        <v>0</v>
      </c>
      <c r="G44" s="109">
        <f t="shared" si="2"/>
        <v>0</v>
      </c>
      <c r="H44" s="110">
        <f t="shared" si="3"/>
        <v>0</v>
      </c>
      <c r="I44" s="108">
        <f t="shared" si="4"/>
        <v>0</v>
      </c>
      <c r="J44" s="109">
        <f t="shared" ref="J44:K75" si="37">G44</f>
        <v>0</v>
      </c>
      <c r="K44" s="110">
        <f t="shared" si="37"/>
        <v>0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4"/>
        <v>0</v>
      </c>
      <c r="P44" s="147">
        <f t="shared" si="14"/>
        <v>0</v>
      </c>
      <c r="Q44" s="147">
        <f t="shared" si="8"/>
        <v>0</v>
      </c>
      <c r="R44" s="120">
        <f t="shared" si="15"/>
        <v>0</v>
      </c>
      <c r="S44" s="204">
        <v>0</v>
      </c>
      <c r="T44" s="10">
        <f t="shared" si="16"/>
        <v>0</v>
      </c>
      <c r="U44" s="10">
        <f>('NPV Summary'!$B$16-S44)+T44</f>
        <v>0</v>
      </c>
      <c r="V44" s="10">
        <f>LOOKUP(B44,Rates!$A$5:$B$168)</f>
        <v>3140.7502176337553</v>
      </c>
      <c r="W44" s="121">
        <f t="shared" si="9"/>
        <v>0</v>
      </c>
      <c r="X44" s="122">
        <f t="shared" si="17"/>
        <v>0</v>
      </c>
      <c r="Y44" s="37">
        <f t="shared" si="10"/>
        <v>0</v>
      </c>
      <c r="Z44" s="140">
        <f>IF(SUM(Z$11:Z43)&gt;0,0,IF(SUM(X44-R44)&gt;0,B44,0))</f>
        <v>0</v>
      </c>
      <c r="AG44" s="23">
        <f t="shared" si="25"/>
        <v>2039</v>
      </c>
      <c r="AH44" s="4">
        <f>Rates!B37</f>
        <v>2128.511931765202</v>
      </c>
      <c r="AJ44" s="23">
        <f t="shared" si="28"/>
        <v>2039</v>
      </c>
      <c r="AK44" s="213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8"/>
        <v>2050</v>
      </c>
      <c r="AP44" s="135">
        <f t="shared" si="0"/>
        <v>0</v>
      </c>
      <c r="AR44" s="218">
        <f t="shared" si="19"/>
        <v>2050</v>
      </c>
      <c r="AS44" s="135">
        <f t="shared" si="27"/>
        <v>0</v>
      </c>
      <c r="AT44" s="135">
        <f t="shared" si="29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1"/>
        <v>2050</v>
      </c>
      <c r="BD44" s="135">
        <f t="shared" si="22"/>
        <v>0</v>
      </c>
      <c r="BE44" s="1"/>
      <c r="BF44" s="27">
        <f t="shared" si="23"/>
        <v>2050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60" si="39">A44+1</f>
        <v>34</v>
      </c>
      <c r="B45" s="169">
        <f t="shared" si="39"/>
        <v>2051</v>
      </c>
      <c r="C45" s="203">
        <v>0</v>
      </c>
      <c r="D45" s="203">
        <v>0</v>
      </c>
      <c r="E45" s="108">
        <f t="shared" si="12"/>
        <v>0</v>
      </c>
      <c r="F45" s="111">
        <f t="shared" si="1"/>
        <v>0</v>
      </c>
      <c r="G45" s="112">
        <f t="shared" si="2"/>
        <v>0</v>
      </c>
      <c r="H45" s="113">
        <f t="shared" si="3"/>
        <v>0</v>
      </c>
      <c r="I45" s="111">
        <f t="shared" si="4"/>
        <v>0</v>
      </c>
      <c r="J45" s="112">
        <f t="shared" si="37"/>
        <v>0</v>
      </c>
      <c r="K45" s="113">
        <f t="shared" si="37"/>
        <v>0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4"/>
        <v>0</v>
      </c>
      <c r="P45" s="112">
        <f t="shared" si="14"/>
        <v>0</v>
      </c>
      <c r="Q45" s="112">
        <f t="shared" si="8"/>
        <v>0</v>
      </c>
      <c r="R45" s="116">
        <f t="shared" si="15"/>
        <v>0</v>
      </c>
      <c r="S45" s="204">
        <v>0</v>
      </c>
      <c r="T45" s="142">
        <f t="shared" si="16"/>
        <v>0</v>
      </c>
      <c r="U45" s="10">
        <f>('NPV Summary'!$B$16-S45)+T45</f>
        <v>0</v>
      </c>
      <c r="V45" s="142">
        <f>LOOKUP(B45,Rates!$A$5:$B$168)</f>
        <v>3253.8172254685705</v>
      </c>
      <c r="W45" s="123">
        <f t="shared" si="9"/>
        <v>0</v>
      </c>
      <c r="X45" s="124">
        <f t="shared" si="17"/>
        <v>0</v>
      </c>
      <c r="Y45" s="64">
        <f t="shared" si="10"/>
        <v>0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5"/>
        <v>2040</v>
      </c>
      <c r="AH45" s="79">
        <f>Rates!B38</f>
        <v>2205.1383613087492</v>
      </c>
      <c r="AI45"/>
      <c r="AJ45" s="77">
        <f t="shared" si="28"/>
        <v>2040</v>
      </c>
      <c r="AK45" s="214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8"/>
        <v>2051</v>
      </c>
      <c r="AP45" s="136">
        <f t="shared" si="0"/>
        <v>0</v>
      </c>
      <c r="AQ45"/>
      <c r="AR45" s="219">
        <f t="shared" si="19"/>
        <v>2051</v>
      </c>
      <c r="AS45" s="136">
        <f t="shared" si="27"/>
        <v>0</v>
      </c>
      <c r="AT45" s="136">
        <f t="shared" si="29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1"/>
        <v>2051</v>
      </c>
      <c r="BD45" s="136">
        <f t="shared" si="22"/>
        <v>0</v>
      </c>
      <c r="BF45" s="72">
        <f t="shared" si="23"/>
        <v>2051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2052</v>
      </c>
      <c r="C46" s="203">
        <v>0</v>
      </c>
      <c r="D46" s="203">
        <v>0</v>
      </c>
      <c r="E46" s="108">
        <f t="shared" si="12"/>
        <v>0</v>
      </c>
      <c r="F46" s="108">
        <f t="shared" si="1"/>
        <v>0</v>
      </c>
      <c r="G46" s="109">
        <f t="shared" si="2"/>
        <v>0</v>
      </c>
      <c r="H46" s="110">
        <f t="shared" si="3"/>
        <v>0</v>
      </c>
      <c r="I46" s="108">
        <f t="shared" si="4"/>
        <v>0</v>
      </c>
      <c r="J46" s="109">
        <f t="shared" si="37"/>
        <v>0</v>
      </c>
      <c r="K46" s="110">
        <f t="shared" si="37"/>
        <v>0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4"/>
        <v>0</v>
      </c>
      <c r="P46" s="147">
        <f t="shared" si="14"/>
        <v>0</v>
      </c>
      <c r="Q46" s="147">
        <f t="shared" si="8"/>
        <v>0</v>
      </c>
      <c r="R46" s="120">
        <f t="shared" si="15"/>
        <v>0</v>
      </c>
      <c r="S46" s="204">
        <v>0</v>
      </c>
      <c r="T46" s="10">
        <f t="shared" si="16"/>
        <v>0</v>
      </c>
      <c r="U46" s="10">
        <f>('NPV Summary'!$B$16-S46)+T46</f>
        <v>0</v>
      </c>
      <c r="V46" s="10">
        <f>LOOKUP(B46,Rates!$A$5:$B$168)</f>
        <v>3370.9546455854393</v>
      </c>
      <c r="W46" s="121">
        <f t="shared" si="9"/>
        <v>0</v>
      </c>
      <c r="X46" s="122">
        <f t="shared" si="17"/>
        <v>0</v>
      </c>
      <c r="Y46" s="37">
        <f t="shared" si="10"/>
        <v>0</v>
      </c>
      <c r="Z46" s="140">
        <f>IF(SUM(Z$11:Z45)&gt;0,0,IF(SUM(X46-R46)&gt;0,B46,0))</f>
        <v>0</v>
      </c>
      <c r="AG46" s="23">
        <f t="shared" si="25"/>
        <v>2041</v>
      </c>
      <c r="AH46" s="4">
        <f>Rates!B39</f>
        <v>2284.5233423158643</v>
      </c>
      <c r="AJ46" s="23">
        <f t="shared" si="28"/>
        <v>2041</v>
      </c>
      <c r="AK46" s="213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8"/>
        <v>2052</v>
      </c>
      <c r="AP46" s="135">
        <f t="shared" si="0"/>
        <v>0</v>
      </c>
      <c r="AR46" s="218">
        <f t="shared" si="19"/>
        <v>2052</v>
      </c>
      <c r="AS46" s="135">
        <f t="shared" si="27"/>
        <v>0</v>
      </c>
      <c r="AT46" s="135">
        <f t="shared" si="29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1"/>
        <v>2052</v>
      </c>
      <c r="BD46" s="135">
        <f t="shared" si="22"/>
        <v>0</v>
      </c>
      <c r="BE46" s="1"/>
      <c r="BF46" s="27">
        <f t="shared" si="23"/>
        <v>2052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2053</v>
      </c>
      <c r="C47" s="203">
        <v>0</v>
      </c>
      <c r="D47" s="203">
        <v>0</v>
      </c>
      <c r="E47" s="108">
        <f t="shared" si="12"/>
        <v>0</v>
      </c>
      <c r="F47" s="111">
        <f t="shared" si="1"/>
        <v>0</v>
      </c>
      <c r="G47" s="112">
        <f t="shared" si="2"/>
        <v>0</v>
      </c>
      <c r="H47" s="113">
        <f t="shared" si="3"/>
        <v>0</v>
      </c>
      <c r="I47" s="111">
        <f t="shared" si="4"/>
        <v>0</v>
      </c>
      <c r="J47" s="112">
        <f t="shared" si="37"/>
        <v>0</v>
      </c>
      <c r="K47" s="113">
        <f t="shared" si="37"/>
        <v>0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4"/>
        <v>0</v>
      </c>
      <c r="P47" s="112">
        <f t="shared" si="14"/>
        <v>0</v>
      </c>
      <c r="Q47" s="112">
        <f t="shared" si="8"/>
        <v>0</v>
      </c>
      <c r="R47" s="116">
        <f t="shared" si="15"/>
        <v>0</v>
      </c>
      <c r="S47" s="204">
        <v>0</v>
      </c>
      <c r="T47" s="142">
        <f t="shared" si="16"/>
        <v>0</v>
      </c>
      <c r="U47" s="10">
        <f>('NPV Summary'!$B$16-S47)+T47</f>
        <v>0</v>
      </c>
      <c r="V47" s="142">
        <f>LOOKUP(B47,Rates!$A$5:$B$168)</f>
        <v>3492.3090128265153</v>
      </c>
      <c r="W47" s="123">
        <f t="shared" si="9"/>
        <v>0</v>
      </c>
      <c r="X47" s="124">
        <f t="shared" si="17"/>
        <v>0</v>
      </c>
      <c r="Y47" s="64">
        <f t="shared" si="10"/>
        <v>0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5"/>
        <v>2042</v>
      </c>
      <c r="AH47" s="79">
        <f>Rates!B40</f>
        <v>2366.7661826392355</v>
      </c>
      <c r="AI47"/>
      <c r="AJ47" s="77">
        <f t="shared" si="28"/>
        <v>2042</v>
      </c>
      <c r="AK47" s="214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8"/>
        <v>2053</v>
      </c>
      <c r="AP47" s="136">
        <f t="shared" si="0"/>
        <v>0</v>
      </c>
      <c r="AQ47"/>
      <c r="AR47" s="219">
        <f t="shared" si="19"/>
        <v>2053</v>
      </c>
      <c r="AS47" s="136">
        <f t="shared" si="27"/>
        <v>0</v>
      </c>
      <c r="AT47" s="136">
        <f t="shared" si="29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1"/>
        <v>2053</v>
      </c>
      <c r="BD47" s="136">
        <f t="shared" si="22"/>
        <v>0</v>
      </c>
      <c r="BF47" s="72">
        <f t="shared" si="23"/>
        <v>2053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2054</v>
      </c>
      <c r="C48" s="203">
        <v>0</v>
      </c>
      <c r="D48" s="203">
        <v>0</v>
      </c>
      <c r="E48" s="108">
        <f t="shared" si="12"/>
        <v>0</v>
      </c>
      <c r="F48" s="108">
        <f t="shared" si="1"/>
        <v>0</v>
      </c>
      <c r="G48" s="109">
        <f t="shared" si="2"/>
        <v>0</v>
      </c>
      <c r="H48" s="110">
        <f t="shared" si="3"/>
        <v>0</v>
      </c>
      <c r="I48" s="108">
        <f t="shared" si="4"/>
        <v>0</v>
      </c>
      <c r="J48" s="109">
        <f t="shared" si="37"/>
        <v>0</v>
      </c>
      <c r="K48" s="110">
        <f t="shared" si="37"/>
        <v>0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4"/>
        <v>0</v>
      </c>
      <c r="P48" s="147">
        <f t="shared" si="14"/>
        <v>0</v>
      </c>
      <c r="Q48" s="147">
        <f t="shared" si="8"/>
        <v>0</v>
      </c>
      <c r="R48" s="120">
        <f t="shared" si="15"/>
        <v>0</v>
      </c>
      <c r="S48" s="204">
        <v>0</v>
      </c>
      <c r="T48" s="10">
        <f t="shared" si="16"/>
        <v>0</v>
      </c>
      <c r="U48" s="10">
        <f>('NPV Summary'!$B$16-S48)+T48</f>
        <v>0</v>
      </c>
      <c r="V48" s="10">
        <f>LOOKUP(B48,Rates!$A$5:$B$168)</f>
        <v>3618.03213728827</v>
      </c>
      <c r="W48" s="121">
        <f t="shared" si="9"/>
        <v>0</v>
      </c>
      <c r="X48" s="122">
        <f t="shared" si="17"/>
        <v>0</v>
      </c>
      <c r="Y48" s="37">
        <f t="shared" si="10"/>
        <v>0</v>
      </c>
      <c r="Z48" s="140">
        <f>IF(SUM(Z$11:Z47)&gt;0,0,IF(SUM(X48-R48)&gt;0,B48,0))</f>
        <v>0</v>
      </c>
      <c r="AG48" s="23">
        <f t="shared" si="25"/>
        <v>2043</v>
      </c>
      <c r="AH48" s="4">
        <f>Rates!B41</f>
        <v>2451.9697652142481</v>
      </c>
      <c r="AJ48" s="23">
        <f t="shared" si="28"/>
        <v>2043</v>
      </c>
      <c r="AK48" s="213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8"/>
        <v>2054</v>
      </c>
      <c r="AP48" s="135">
        <f t="shared" si="0"/>
        <v>0</v>
      </c>
      <c r="AR48" s="218">
        <f t="shared" si="19"/>
        <v>2054</v>
      </c>
      <c r="AS48" s="135">
        <f t="shared" si="27"/>
        <v>0</v>
      </c>
      <c r="AT48" s="135">
        <f t="shared" si="29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1"/>
        <v>2054</v>
      </c>
      <c r="BD48" s="135">
        <f t="shared" si="22"/>
        <v>0</v>
      </c>
      <c r="BE48" s="1"/>
      <c r="BF48" s="27">
        <f t="shared" si="23"/>
        <v>2054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2055</v>
      </c>
      <c r="C49" s="203">
        <v>0</v>
      </c>
      <c r="D49" s="203">
        <v>0</v>
      </c>
      <c r="E49" s="108">
        <f t="shared" si="12"/>
        <v>0</v>
      </c>
      <c r="F49" s="111">
        <f t="shared" si="1"/>
        <v>0</v>
      </c>
      <c r="G49" s="112">
        <f t="shared" si="2"/>
        <v>0</v>
      </c>
      <c r="H49" s="113">
        <f t="shared" si="3"/>
        <v>0</v>
      </c>
      <c r="I49" s="111">
        <f t="shared" si="4"/>
        <v>0</v>
      </c>
      <c r="J49" s="112">
        <f t="shared" si="37"/>
        <v>0</v>
      </c>
      <c r="K49" s="113">
        <f t="shared" si="37"/>
        <v>0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4"/>
        <v>0</v>
      </c>
      <c r="P49" s="112">
        <f t="shared" si="14"/>
        <v>0</v>
      </c>
      <c r="Q49" s="112">
        <f t="shared" si="8"/>
        <v>0</v>
      </c>
      <c r="R49" s="116">
        <f t="shared" si="15"/>
        <v>0</v>
      </c>
      <c r="S49" s="204">
        <v>0</v>
      </c>
      <c r="T49" s="142">
        <f t="shared" si="16"/>
        <v>0</v>
      </c>
      <c r="U49" s="10">
        <f>('NPV Summary'!$B$16-S49)+T49</f>
        <v>0</v>
      </c>
      <c r="V49" s="142">
        <f>LOOKUP(B49,Rates!$A$5:$B$168)</f>
        <v>3748.2812942306477</v>
      </c>
      <c r="W49" s="123">
        <f t="shared" si="9"/>
        <v>0</v>
      </c>
      <c r="X49" s="124">
        <f t="shared" si="17"/>
        <v>0</v>
      </c>
      <c r="Y49" s="64">
        <f t="shared" si="10"/>
        <v>0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5"/>
        <v>2044</v>
      </c>
      <c r="AH49" s="79">
        <f>Rates!B42</f>
        <v>2540.2406767619609</v>
      </c>
      <c r="AI49"/>
      <c r="AJ49" s="77">
        <f t="shared" si="28"/>
        <v>2044</v>
      </c>
      <c r="AK49" s="214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8"/>
        <v>2055</v>
      </c>
      <c r="AP49" s="136">
        <f t="shared" si="0"/>
        <v>0</v>
      </c>
      <c r="AQ49"/>
      <c r="AR49" s="219">
        <f t="shared" si="19"/>
        <v>2055</v>
      </c>
      <c r="AS49" s="136">
        <f t="shared" si="27"/>
        <v>0</v>
      </c>
      <c r="AT49" s="136">
        <f t="shared" si="29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1"/>
        <v>2055</v>
      </c>
      <c r="BD49" s="136">
        <f t="shared" si="22"/>
        <v>0</v>
      </c>
      <c r="BF49" s="72">
        <f t="shared" si="23"/>
        <v>2055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2056</v>
      </c>
      <c r="C50" s="203">
        <v>0</v>
      </c>
      <c r="D50" s="203">
        <v>0</v>
      </c>
      <c r="E50" s="108">
        <f t="shared" si="12"/>
        <v>0</v>
      </c>
      <c r="F50" s="108">
        <f t="shared" si="1"/>
        <v>0</v>
      </c>
      <c r="G50" s="109">
        <f t="shared" si="2"/>
        <v>0</v>
      </c>
      <c r="H50" s="110">
        <f t="shared" si="3"/>
        <v>0</v>
      </c>
      <c r="I50" s="108">
        <f t="shared" si="4"/>
        <v>0</v>
      </c>
      <c r="J50" s="109">
        <f t="shared" si="37"/>
        <v>0</v>
      </c>
      <c r="K50" s="110">
        <f t="shared" si="37"/>
        <v>0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4"/>
        <v>0</v>
      </c>
      <c r="P50" s="147">
        <f t="shared" si="14"/>
        <v>0</v>
      </c>
      <c r="Q50" s="147">
        <f t="shared" si="8"/>
        <v>0</v>
      </c>
      <c r="R50" s="120">
        <f t="shared" si="15"/>
        <v>0</v>
      </c>
      <c r="S50" s="204">
        <v>0</v>
      </c>
      <c r="T50" s="10">
        <f t="shared" si="16"/>
        <v>0</v>
      </c>
      <c r="U50" s="10">
        <f>('NPV Summary'!$B$16-S50)+T50</f>
        <v>0</v>
      </c>
      <c r="V50" s="10">
        <f>LOOKUP(B50,Rates!$A$5:$B$168)</f>
        <v>3883.2194208229512</v>
      </c>
      <c r="W50" s="121">
        <f t="shared" si="9"/>
        <v>0</v>
      </c>
      <c r="X50" s="122">
        <f t="shared" si="17"/>
        <v>0</v>
      </c>
      <c r="Y50" s="37">
        <f t="shared" si="10"/>
        <v>0</v>
      </c>
      <c r="Z50" s="140">
        <f>IF(SUM(Z$11:Z49)&gt;0,0,IF(SUM(X50-R50)&gt;0,B50,0))</f>
        <v>0</v>
      </c>
      <c r="AG50" s="23">
        <f t="shared" si="25"/>
        <v>2045</v>
      </c>
      <c r="AH50" s="4">
        <f>Rates!B43</f>
        <v>2631.6893411253914</v>
      </c>
      <c r="AJ50" s="23">
        <f t="shared" si="28"/>
        <v>2045</v>
      </c>
      <c r="AK50" s="213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8"/>
        <v>2056</v>
      </c>
      <c r="AP50" s="135">
        <f t="shared" si="0"/>
        <v>0</v>
      </c>
      <c r="AR50" s="218">
        <f t="shared" si="19"/>
        <v>2056</v>
      </c>
      <c r="AS50" s="135">
        <f t="shared" si="27"/>
        <v>0</v>
      </c>
      <c r="AT50" s="135">
        <f t="shared" si="29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1"/>
        <v>2056</v>
      </c>
      <c r="BD50" s="135">
        <f t="shared" si="22"/>
        <v>0</v>
      </c>
      <c r="BE50" s="1"/>
      <c r="BF50" s="27">
        <f t="shared" si="23"/>
        <v>2056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2057</v>
      </c>
      <c r="C51" s="203">
        <v>0</v>
      </c>
      <c r="D51" s="203">
        <v>0</v>
      </c>
      <c r="E51" s="108">
        <f t="shared" si="12"/>
        <v>0</v>
      </c>
      <c r="F51" s="111">
        <f t="shared" si="1"/>
        <v>0</v>
      </c>
      <c r="G51" s="112">
        <f t="shared" si="2"/>
        <v>0</v>
      </c>
      <c r="H51" s="113">
        <f t="shared" si="3"/>
        <v>0</v>
      </c>
      <c r="I51" s="111">
        <f t="shared" si="4"/>
        <v>0</v>
      </c>
      <c r="J51" s="112">
        <f t="shared" si="37"/>
        <v>0</v>
      </c>
      <c r="K51" s="113">
        <f t="shared" si="37"/>
        <v>0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4"/>
        <v>0</v>
      </c>
      <c r="P51" s="112">
        <f t="shared" si="14"/>
        <v>0</v>
      </c>
      <c r="Q51" s="112">
        <f t="shared" si="8"/>
        <v>0</v>
      </c>
      <c r="R51" s="116">
        <f t="shared" si="15"/>
        <v>0</v>
      </c>
      <c r="S51" s="204">
        <v>0</v>
      </c>
      <c r="T51" s="142">
        <f t="shared" si="16"/>
        <v>0</v>
      </c>
      <c r="U51" s="10">
        <f>('NPV Summary'!$B$16-S51)+T51</f>
        <v>0</v>
      </c>
      <c r="V51" s="142">
        <f>LOOKUP(B51,Rates!$A$5:$B$168)</f>
        <v>4023.0153199725773</v>
      </c>
      <c r="W51" s="123">
        <f t="shared" si="9"/>
        <v>0</v>
      </c>
      <c r="X51" s="127">
        <f t="shared" si="17"/>
        <v>0</v>
      </c>
      <c r="Y51" s="64">
        <f t="shared" si="10"/>
        <v>0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5"/>
        <v>2046</v>
      </c>
      <c r="AH51" s="79">
        <f>Rates!B44</f>
        <v>2726.4301574059054</v>
      </c>
      <c r="AI51"/>
      <c r="AJ51" s="77">
        <f t="shared" si="28"/>
        <v>2046</v>
      </c>
      <c r="AK51" s="214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8"/>
        <v>2057</v>
      </c>
      <c r="AP51" s="136">
        <f t="shared" si="0"/>
        <v>0</v>
      </c>
      <c r="AQ51"/>
      <c r="AR51" s="219">
        <f t="shared" si="19"/>
        <v>2057</v>
      </c>
      <c r="AS51" s="136">
        <f t="shared" si="27"/>
        <v>0</v>
      </c>
      <c r="AT51" s="136">
        <f t="shared" si="29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1"/>
        <v>2057</v>
      </c>
      <c r="BD51" s="136">
        <f t="shared" si="22"/>
        <v>0</v>
      </c>
      <c r="BF51" s="72">
        <f t="shared" si="23"/>
        <v>2057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2058</v>
      </c>
      <c r="C52" s="203">
        <v>0</v>
      </c>
      <c r="D52" s="203">
        <v>0</v>
      </c>
      <c r="E52" s="108">
        <f t="shared" si="12"/>
        <v>0</v>
      </c>
      <c r="F52" s="108">
        <f t="shared" si="1"/>
        <v>0</v>
      </c>
      <c r="G52" s="109">
        <f t="shared" si="2"/>
        <v>0</v>
      </c>
      <c r="H52" s="110">
        <f t="shared" si="3"/>
        <v>0</v>
      </c>
      <c r="I52" s="108">
        <f t="shared" si="4"/>
        <v>0</v>
      </c>
      <c r="J52" s="109">
        <f t="shared" si="37"/>
        <v>0</v>
      </c>
      <c r="K52" s="110">
        <f t="shared" si="37"/>
        <v>0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4"/>
        <v>0</v>
      </c>
      <c r="P52" s="147">
        <f t="shared" si="14"/>
        <v>0</v>
      </c>
      <c r="Q52" s="147">
        <f t="shared" si="8"/>
        <v>0</v>
      </c>
      <c r="R52" s="120">
        <f t="shared" si="15"/>
        <v>0</v>
      </c>
      <c r="S52" s="204">
        <v>0</v>
      </c>
      <c r="T52" s="10">
        <f t="shared" si="16"/>
        <v>0</v>
      </c>
      <c r="U52" s="10">
        <f>('NPV Summary'!$B$16-S52)+T52</f>
        <v>0</v>
      </c>
      <c r="V52" s="10">
        <f>LOOKUP(B52,Rates!$A$5:$B$168)</f>
        <v>4167.8438714915901</v>
      </c>
      <c r="W52" s="121">
        <f t="shared" si="9"/>
        <v>0</v>
      </c>
      <c r="X52" s="122">
        <f t="shared" si="17"/>
        <v>0</v>
      </c>
      <c r="Y52" s="37">
        <f t="shared" si="10"/>
        <v>0</v>
      </c>
      <c r="Z52" s="140">
        <f>IF(SUM(Z$11:Z51)&gt;0,0,IF(SUM(X52-R52)&gt;0,B52,0))</f>
        <v>0</v>
      </c>
      <c r="AG52" s="23">
        <f t="shared" si="25"/>
        <v>2047</v>
      </c>
      <c r="AH52" s="15">
        <f>Rates!B45</f>
        <v>2824.5816430725181</v>
      </c>
      <c r="AJ52" s="23">
        <f t="shared" si="28"/>
        <v>2047</v>
      </c>
      <c r="AK52" s="215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8"/>
        <v>2058</v>
      </c>
      <c r="AP52" s="135">
        <f t="shared" si="0"/>
        <v>0</v>
      </c>
      <c r="AR52" s="218">
        <f t="shared" si="19"/>
        <v>2058</v>
      </c>
      <c r="AS52" s="135">
        <f t="shared" si="27"/>
        <v>0</v>
      </c>
      <c r="AT52" s="135">
        <f t="shared" si="29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1"/>
        <v>2058</v>
      </c>
      <c r="BD52" s="135">
        <f t="shared" si="22"/>
        <v>0</v>
      </c>
      <c r="BE52" s="1"/>
      <c r="BF52" s="27">
        <f t="shared" si="23"/>
        <v>2058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2059</v>
      </c>
      <c r="C53" s="203">
        <v>0</v>
      </c>
      <c r="D53" s="203">
        <v>0</v>
      </c>
      <c r="E53" s="108">
        <f t="shared" si="12"/>
        <v>0</v>
      </c>
      <c r="F53" s="111">
        <f t="shared" si="1"/>
        <v>0</v>
      </c>
      <c r="G53" s="112">
        <f t="shared" si="2"/>
        <v>0</v>
      </c>
      <c r="H53" s="113">
        <f t="shared" si="3"/>
        <v>0</v>
      </c>
      <c r="I53" s="111">
        <f t="shared" si="4"/>
        <v>0</v>
      </c>
      <c r="J53" s="112">
        <f t="shared" si="37"/>
        <v>0</v>
      </c>
      <c r="K53" s="113">
        <f t="shared" si="37"/>
        <v>0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4"/>
        <v>0</v>
      </c>
      <c r="P53" s="112">
        <f t="shared" si="14"/>
        <v>0</v>
      </c>
      <c r="Q53" s="112">
        <f t="shared" si="8"/>
        <v>0</v>
      </c>
      <c r="R53" s="116">
        <f t="shared" si="15"/>
        <v>0</v>
      </c>
      <c r="S53" s="204">
        <v>0</v>
      </c>
      <c r="T53" s="142">
        <f t="shared" si="16"/>
        <v>0</v>
      </c>
      <c r="U53" s="10">
        <f>('NPV Summary'!$B$16-S53)+T53</f>
        <v>0</v>
      </c>
      <c r="V53" s="142">
        <f>LOOKUP(B53,Rates!$A$5:$B$168)</f>
        <v>4317.8862508652874</v>
      </c>
      <c r="W53" s="123">
        <f t="shared" si="9"/>
        <v>0</v>
      </c>
      <c r="X53" s="124">
        <f t="shared" si="17"/>
        <v>0</v>
      </c>
      <c r="Y53" s="64">
        <f t="shared" si="10"/>
        <v>0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5"/>
        <v>2048</v>
      </c>
      <c r="AH53" s="79">
        <f>Rates!B46</f>
        <v>2926.2665822231288</v>
      </c>
      <c r="AI53"/>
      <c r="AJ53" s="77">
        <f t="shared" si="28"/>
        <v>2048</v>
      </c>
      <c r="AK53" s="214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8"/>
        <v>2059</v>
      </c>
      <c r="AP53" s="136">
        <f t="shared" si="0"/>
        <v>0</v>
      </c>
      <c r="AQ53"/>
      <c r="AR53" s="219">
        <f t="shared" si="19"/>
        <v>2059</v>
      </c>
      <c r="AS53" s="136">
        <f t="shared" si="27"/>
        <v>0</v>
      </c>
      <c r="AT53" s="136">
        <f t="shared" si="29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1"/>
        <v>2059</v>
      </c>
      <c r="BD53" s="136">
        <f t="shared" si="22"/>
        <v>0</v>
      </c>
      <c r="BF53" s="72">
        <f t="shared" si="23"/>
        <v>2059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2060</v>
      </c>
      <c r="C54" s="203">
        <v>0</v>
      </c>
      <c r="D54" s="203">
        <v>0</v>
      </c>
      <c r="E54" s="108">
        <f t="shared" si="12"/>
        <v>0</v>
      </c>
      <c r="F54" s="108">
        <f t="shared" si="1"/>
        <v>0</v>
      </c>
      <c r="G54" s="109">
        <f t="shared" si="2"/>
        <v>0</v>
      </c>
      <c r="H54" s="110">
        <f t="shared" si="3"/>
        <v>0</v>
      </c>
      <c r="I54" s="108">
        <f t="shared" si="4"/>
        <v>0</v>
      </c>
      <c r="J54" s="109">
        <f t="shared" si="37"/>
        <v>0</v>
      </c>
      <c r="K54" s="110">
        <f t="shared" si="37"/>
        <v>0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4"/>
        <v>0</v>
      </c>
      <c r="P54" s="147">
        <f t="shared" si="14"/>
        <v>0</v>
      </c>
      <c r="Q54" s="147">
        <f t="shared" si="8"/>
        <v>0</v>
      </c>
      <c r="R54" s="120">
        <f t="shared" si="15"/>
        <v>0</v>
      </c>
      <c r="S54" s="204">
        <v>0</v>
      </c>
      <c r="T54" s="10">
        <f t="shared" si="16"/>
        <v>0</v>
      </c>
      <c r="U54" s="10">
        <f>('NPV Summary'!$B$16-S54)+T54</f>
        <v>0</v>
      </c>
      <c r="V54" s="10">
        <f>LOOKUP(B54,Rates!$A$5:$B$168)</f>
        <v>4473.3301558964376</v>
      </c>
      <c r="W54" s="121">
        <f t="shared" si="9"/>
        <v>0</v>
      </c>
      <c r="X54" s="122">
        <f t="shared" si="17"/>
        <v>0</v>
      </c>
      <c r="Y54" s="37">
        <f t="shared" si="10"/>
        <v>0</v>
      </c>
      <c r="Z54" s="140">
        <f>IF(SUM(Z$11:Z53)&gt;0,0,IF(SUM(X54-R54)&gt;0,B54,0))</f>
        <v>0</v>
      </c>
      <c r="AG54" s="23">
        <f t="shared" si="25"/>
        <v>2049</v>
      </c>
      <c r="AH54" s="4">
        <f>Rates!B47</f>
        <v>3031.6121791831615</v>
      </c>
      <c r="AJ54" s="23">
        <f t="shared" si="28"/>
        <v>2049</v>
      </c>
      <c r="AK54" s="213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8"/>
        <v>2060</v>
      </c>
      <c r="AP54" s="135">
        <f t="shared" si="0"/>
        <v>0</v>
      </c>
      <c r="AR54" s="218">
        <f t="shared" si="19"/>
        <v>2060</v>
      </c>
      <c r="AS54" s="135">
        <f t="shared" si="27"/>
        <v>0</v>
      </c>
      <c r="AT54" s="135">
        <f t="shared" si="29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1"/>
        <v>2060</v>
      </c>
      <c r="BD54" s="135">
        <f t="shared" si="22"/>
        <v>0</v>
      </c>
      <c r="BE54" s="1"/>
      <c r="BF54" s="27">
        <f t="shared" si="23"/>
        <v>2060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2061</v>
      </c>
      <c r="C55" s="203">
        <v>0</v>
      </c>
      <c r="D55" s="203">
        <v>0</v>
      </c>
      <c r="E55" s="108">
        <f t="shared" si="12"/>
        <v>0</v>
      </c>
      <c r="F55" s="111">
        <f t="shared" si="1"/>
        <v>0</v>
      </c>
      <c r="G55" s="112">
        <f t="shared" si="2"/>
        <v>0</v>
      </c>
      <c r="H55" s="113">
        <f t="shared" si="3"/>
        <v>0</v>
      </c>
      <c r="I55" s="111">
        <f t="shared" si="4"/>
        <v>0</v>
      </c>
      <c r="J55" s="112">
        <f t="shared" si="37"/>
        <v>0</v>
      </c>
      <c r="K55" s="113">
        <f t="shared" si="37"/>
        <v>0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4"/>
        <v>0</v>
      </c>
      <c r="P55" s="112">
        <f t="shared" si="14"/>
        <v>0</v>
      </c>
      <c r="Q55" s="112">
        <f t="shared" si="8"/>
        <v>0</v>
      </c>
      <c r="R55" s="116">
        <f t="shared" si="15"/>
        <v>0</v>
      </c>
      <c r="S55" s="204">
        <v>0</v>
      </c>
      <c r="T55" s="142">
        <f t="shared" si="16"/>
        <v>0</v>
      </c>
      <c r="U55" s="10">
        <f>('NPV Summary'!$B$16-S55)+T55</f>
        <v>0</v>
      </c>
      <c r="V55" s="142">
        <f>LOOKUP(B55,Rates!$A$5:$B$168)</f>
        <v>4634.3700415087096</v>
      </c>
      <c r="W55" s="123">
        <f t="shared" si="9"/>
        <v>0</v>
      </c>
      <c r="X55" s="124">
        <f t="shared" si="17"/>
        <v>0</v>
      </c>
      <c r="Y55" s="64">
        <f t="shared" si="10"/>
        <v>0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5"/>
        <v>2050</v>
      </c>
      <c r="AH55" s="79">
        <f>Rates!B48</f>
        <v>3140.7502176337553</v>
      </c>
      <c r="AI55"/>
      <c r="AJ55" s="77">
        <f t="shared" si="28"/>
        <v>2050</v>
      </c>
      <c r="AK55" s="214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8"/>
        <v>2061</v>
      </c>
      <c r="AP55" s="136">
        <f t="shared" si="0"/>
        <v>0</v>
      </c>
      <c r="AQ55"/>
      <c r="AR55" s="219">
        <f t="shared" si="19"/>
        <v>2061</v>
      </c>
      <c r="AS55" s="136">
        <f t="shared" si="27"/>
        <v>0</v>
      </c>
      <c r="AT55" s="136">
        <f t="shared" si="29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1"/>
        <v>2061</v>
      </c>
      <c r="BD55" s="136">
        <f t="shared" si="22"/>
        <v>0</v>
      </c>
      <c r="BF55" s="72">
        <f t="shared" si="23"/>
        <v>2061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2062</v>
      </c>
      <c r="C56" s="203">
        <v>0</v>
      </c>
      <c r="D56" s="203">
        <v>0</v>
      </c>
      <c r="E56" s="108">
        <f t="shared" si="12"/>
        <v>0</v>
      </c>
      <c r="F56" s="108">
        <f t="shared" si="1"/>
        <v>0</v>
      </c>
      <c r="G56" s="109">
        <f t="shared" si="2"/>
        <v>0</v>
      </c>
      <c r="H56" s="110">
        <f t="shared" si="3"/>
        <v>0</v>
      </c>
      <c r="I56" s="108">
        <f t="shared" si="4"/>
        <v>0</v>
      </c>
      <c r="J56" s="109">
        <f t="shared" si="37"/>
        <v>0</v>
      </c>
      <c r="K56" s="110">
        <f t="shared" si="37"/>
        <v>0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4"/>
        <v>0</v>
      </c>
      <c r="P56" s="147">
        <f t="shared" si="14"/>
        <v>0</v>
      </c>
      <c r="Q56" s="147">
        <f t="shared" si="8"/>
        <v>0</v>
      </c>
      <c r="R56" s="120">
        <f t="shared" si="15"/>
        <v>0</v>
      </c>
      <c r="S56" s="204">
        <v>0</v>
      </c>
      <c r="T56" s="10">
        <f t="shared" si="16"/>
        <v>0</v>
      </c>
      <c r="U56" s="10">
        <f>('NPV Summary'!$B$16-S56)+T56</f>
        <v>0</v>
      </c>
      <c r="V56" s="10">
        <f>LOOKUP(B56,Rates!$A$5:$B$168)</f>
        <v>4801.2073630030236</v>
      </c>
      <c r="W56" s="121">
        <f t="shared" si="9"/>
        <v>0</v>
      </c>
      <c r="X56" s="122">
        <f t="shared" si="17"/>
        <v>0</v>
      </c>
      <c r="Y56" s="37">
        <f t="shared" si="10"/>
        <v>0</v>
      </c>
      <c r="Z56" s="140">
        <f>IF(SUM(Z$11:Z55)&gt;0,0,IF(SUM(X56-R56)&gt;0,B56,0))</f>
        <v>0</v>
      </c>
      <c r="AG56" s="23">
        <f t="shared" si="25"/>
        <v>2051</v>
      </c>
      <c r="AH56" s="4">
        <f>Rates!B49</f>
        <v>3253.8172254685705</v>
      </c>
      <c r="AJ56" s="23">
        <f t="shared" si="28"/>
        <v>2051</v>
      </c>
      <c r="AK56" s="213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8"/>
        <v>2062</v>
      </c>
      <c r="AP56" s="135">
        <f t="shared" si="0"/>
        <v>0</v>
      </c>
      <c r="AR56" s="218">
        <f t="shared" si="19"/>
        <v>2062</v>
      </c>
      <c r="AS56" s="135">
        <f t="shared" si="27"/>
        <v>0</v>
      </c>
      <c r="AT56" s="135">
        <f t="shared" si="29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1"/>
        <v>2062</v>
      </c>
      <c r="BD56" s="135">
        <f t="shared" si="22"/>
        <v>0</v>
      </c>
      <c r="BE56" s="1"/>
      <c r="BF56" s="27">
        <f t="shared" si="23"/>
        <v>2062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2063</v>
      </c>
      <c r="C57" s="203">
        <v>0</v>
      </c>
      <c r="D57" s="203">
        <v>0</v>
      </c>
      <c r="E57" s="108">
        <f t="shared" si="12"/>
        <v>0</v>
      </c>
      <c r="F57" s="111">
        <f t="shared" si="1"/>
        <v>0</v>
      </c>
      <c r="G57" s="112">
        <f t="shared" si="2"/>
        <v>0</v>
      </c>
      <c r="H57" s="113">
        <f t="shared" si="3"/>
        <v>0</v>
      </c>
      <c r="I57" s="111">
        <f t="shared" si="4"/>
        <v>0</v>
      </c>
      <c r="J57" s="112">
        <f t="shared" si="37"/>
        <v>0</v>
      </c>
      <c r="K57" s="113">
        <f t="shared" si="37"/>
        <v>0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4"/>
        <v>0</v>
      </c>
      <c r="P57" s="112">
        <f t="shared" si="14"/>
        <v>0</v>
      </c>
      <c r="Q57" s="112">
        <f t="shared" si="8"/>
        <v>0</v>
      </c>
      <c r="R57" s="116">
        <f t="shared" si="15"/>
        <v>0</v>
      </c>
      <c r="S57" s="204">
        <v>0</v>
      </c>
      <c r="T57" s="142">
        <f t="shared" si="16"/>
        <v>0</v>
      </c>
      <c r="U57" s="10">
        <f>('NPV Summary'!$B$16-S57)+T57</f>
        <v>0</v>
      </c>
      <c r="V57" s="142">
        <f>LOOKUP(B57,Rates!$A$5:$B$168)</f>
        <v>4974.0508280711329</v>
      </c>
      <c r="W57" s="123">
        <f t="shared" si="9"/>
        <v>0</v>
      </c>
      <c r="X57" s="124">
        <f t="shared" si="17"/>
        <v>0</v>
      </c>
      <c r="Y57" s="64">
        <f t="shared" si="10"/>
        <v>0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5"/>
        <v>2052</v>
      </c>
      <c r="AH57" s="79">
        <f>Rates!B50</f>
        <v>3370.9546455854393</v>
      </c>
      <c r="AI57"/>
      <c r="AJ57" s="77">
        <f t="shared" si="28"/>
        <v>2052</v>
      </c>
      <c r="AK57" s="214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8"/>
        <v>2063</v>
      </c>
      <c r="AP57" s="136">
        <f t="shared" si="0"/>
        <v>0</v>
      </c>
      <c r="AQ57"/>
      <c r="AR57" s="219">
        <f t="shared" si="19"/>
        <v>2063</v>
      </c>
      <c r="AS57" s="136">
        <f t="shared" si="27"/>
        <v>0</v>
      </c>
      <c r="AT57" s="136">
        <f t="shared" si="29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1"/>
        <v>2063</v>
      </c>
      <c r="BD57" s="136">
        <f t="shared" si="22"/>
        <v>0</v>
      </c>
      <c r="BF57" s="72">
        <f t="shared" si="23"/>
        <v>2063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2064</v>
      </c>
      <c r="C58" s="203">
        <v>0</v>
      </c>
      <c r="D58" s="203">
        <v>0</v>
      </c>
      <c r="E58" s="108">
        <f t="shared" si="12"/>
        <v>0</v>
      </c>
      <c r="F58" s="108">
        <f t="shared" si="1"/>
        <v>0</v>
      </c>
      <c r="G58" s="109">
        <f t="shared" si="2"/>
        <v>0</v>
      </c>
      <c r="H58" s="110">
        <f t="shared" si="3"/>
        <v>0</v>
      </c>
      <c r="I58" s="108">
        <f t="shared" si="4"/>
        <v>0</v>
      </c>
      <c r="J58" s="109">
        <f t="shared" si="37"/>
        <v>0</v>
      </c>
      <c r="K58" s="110">
        <f t="shared" si="37"/>
        <v>0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4"/>
        <v>0</v>
      </c>
      <c r="P58" s="147">
        <f t="shared" si="14"/>
        <v>0</v>
      </c>
      <c r="Q58" s="147">
        <f t="shared" si="8"/>
        <v>0</v>
      </c>
      <c r="R58" s="120">
        <f t="shared" si="15"/>
        <v>0</v>
      </c>
      <c r="S58" s="204">
        <v>0</v>
      </c>
      <c r="T58" s="10">
        <f t="shared" si="16"/>
        <v>0</v>
      </c>
      <c r="U58" s="10">
        <f>('NPV Summary'!$B$16-S58)+T58</f>
        <v>0</v>
      </c>
      <c r="V58" s="10">
        <f>LOOKUP(B58,Rates!$A$5:$B$168)</f>
        <v>5153.1166578816938</v>
      </c>
      <c r="W58" s="121">
        <f t="shared" si="9"/>
        <v>0</v>
      </c>
      <c r="X58" s="128">
        <f t="shared" si="17"/>
        <v>0</v>
      </c>
      <c r="Y58" s="37">
        <f t="shared" si="10"/>
        <v>0</v>
      </c>
      <c r="Z58" s="140">
        <f>IF(SUM(Z$11:Z57)&gt;0,0,IF(SUM(X58-R58)&gt;0,B58,0))</f>
        <v>0</v>
      </c>
      <c r="AG58" s="23">
        <f t="shared" si="25"/>
        <v>2053</v>
      </c>
      <c r="AH58" s="4">
        <f>Rates!B51</f>
        <v>3492.3090128265153</v>
      </c>
      <c r="AJ58" s="23">
        <f t="shared" si="28"/>
        <v>2053</v>
      </c>
      <c r="AK58" s="213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8"/>
        <v>2064</v>
      </c>
      <c r="AP58" s="135">
        <f t="shared" si="0"/>
        <v>0</v>
      </c>
      <c r="AR58" s="218">
        <f t="shared" si="19"/>
        <v>2064</v>
      </c>
      <c r="AS58" s="135">
        <f t="shared" si="27"/>
        <v>0</v>
      </c>
      <c r="AT58" s="135">
        <f t="shared" si="29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1"/>
        <v>2064</v>
      </c>
      <c r="BD58" s="135">
        <f t="shared" si="22"/>
        <v>0</v>
      </c>
      <c r="BE58" s="1"/>
      <c r="BF58" s="27">
        <f t="shared" si="23"/>
        <v>2064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2065</v>
      </c>
      <c r="C59" s="203">
        <v>0</v>
      </c>
      <c r="D59" s="203">
        <v>0</v>
      </c>
      <c r="E59" s="108">
        <f t="shared" si="12"/>
        <v>0</v>
      </c>
      <c r="F59" s="111">
        <f t="shared" si="1"/>
        <v>0</v>
      </c>
      <c r="G59" s="112">
        <f t="shared" si="2"/>
        <v>0</v>
      </c>
      <c r="H59" s="113">
        <f t="shared" si="3"/>
        <v>0</v>
      </c>
      <c r="I59" s="111">
        <f t="shared" si="4"/>
        <v>0</v>
      </c>
      <c r="J59" s="112">
        <f t="shared" si="37"/>
        <v>0</v>
      </c>
      <c r="K59" s="113">
        <f t="shared" si="37"/>
        <v>0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4"/>
        <v>0</v>
      </c>
      <c r="P59" s="112">
        <f t="shared" si="14"/>
        <v>0</v>
      </c>
      <c r="Q59" s="112">
        <f t="shared" si="8"/>
        <v>0</v>
      </c>
      <c r="R59" s="116">
        <f t="shared" si="15"/>
        <v>0</v>
      </c>
      <c r="S59" s="204">
        <v>0</v>
      </c>
      <c r="T59" s="142">
        <f t="shared" si="16"/>
        <v>0</v>
      </c>
      <c r="U59" s="10">
        <f>('NPV Summary'!$B$16-S59)+T59</f>
        <v>0</v>
      </c>
      <c r="V59" s="142">
        <f>LOOKUP(B59,Rates!$A$5:$B$168)</f>
        <v>5338.6288575654353</v>
      </c>
      <c r="W59" s="123">
        <f t="shared" si="9"/>
        <v>0</v>
      </c>
      <c r="X59" s="124">
        <f t="shared" si="17"/>
        <v>0</v>
      </c>
      <c r="Y59" s="64">
        <f t="shared" si="10"/>
        <v>0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5"/>
        <v>2054</v>
      </c>
      <c r="AH59" s="79">
        <f>Rates!B52</f>
        <v>3618.03213728827</v>
      </c>
      <c r="AI59"/>
      <c r="AJ59" s="77">
        <f t="shared" si="28"/>
        <v>2054</v>
      </c>
      <c r="AK59" s="214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8"/>
        <v>2065</v>
      </c>
      <c r="AP59" s="136">
        <f t="shared" si="0"/>
        <v>0</v>
      </c>
      <c r="AQ59"/>
      <c r="AR59" s="219">
        <f t="shared" si="19"/>
        <v>2065</v>
      </c>
      <c r="AS59" s="136">
        <f t="shared" si="27"/>
        <v>0</v>
      </c>
      <c r="AT59" s="136">
        <f t="shared" si="29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1"/>
        <v>2065</v>
      </c>
      <c r="BD59" s="136">
        <f t="shared" si="22"/>
        <v>0</v>
      </c>
      <c r="BF59" s="72">
        <f t="shared" si="23"/>
        <v>2065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2066</v>
      </c>
      <c r="C60" s="203">
        <v>0</v>
      </c>
      <c r="D60" s="203">
        <v>0</v>
      </c>
      <c r="E60" s="108">
        <f t="shared" si="12"/>
        <v>0</v>
      </c>
      <c r="F60" s="108">
        <f t="shared" si="1"/>
        <v>0</v>
      </c>
      <c r="G60" s="109">
        <f t="shared" si="2"/>
        <v>0</v>
      </c>
      <c r="H60" s="110">
        <f t="shared" si="3"/>
        <v>0</v>
      </c>
      <c r="I60" s="108">
        <f t="shared" si="4"/>
        <v>0</v>
      </c>
      <c r="J60" s="109">
        <f t="shared" si="37"/>
        <v>0</v>
      </c>
      <c r="K60" s="110">
        <f t="shared" si="37"/>
        <v>0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4"/>
        <v>0</v>
      </c>
      <c r="P60" s="147">
        <f t="shared" si="14"/>
        <v>0</v>
      </c>
      <c r="Q60" s="147">
        <f t="shared" si="8"/>
        <v>0</v>
      </c>
      <c r="R60" s="120">
        <f t="shared" si="15"/>
        <v>0</v>
      </c>
      <c r="S60" s="204">
        <v>0</v>
      </c>
      <c r="T60" s="10">
        <f t="shared" si="16"/>
        <v>0</v>
      </c>
      <c r="U60" s="10">
        <f>('NPV Summary'!$B$16-S60)+T60</f>
        <v>0</v>
      </c>
      <c r="V60" s="10">
        <f>LOOKUP(B60,Rates!$A$5:$B$168)</f>
        <v>5530.8194964377908</v>
      </c>
      <c r="W60" s="121">
        <f t="shared" si="9"/>
        <v>0</v>
      </c>
      <c r="X60" s="122">
        <f t="shared" si="17"/>
        <v>0</v>
      </c>
      <c r="Y60" s="37">
        <f t="shared" si="10"/>
        <v>0</v>
      </c>
      <c r="Z60" s="140">
        <f>IF(SUM(Z$11:Z59)&gt;0,0,IF(SUM(X60-R60)&gt;0,B60,0))</f>
        <v>0</v>
      </c>
      <c r="AG60" s="23">
        <f t="shared" si="25"/>
        <v>2055</v>
      </c>
      <c r="AH60" s="4">
        <f>Rates!B53</f>
        <v>3748.2812942306477</v>
      </c>
      <c r="AJ60" s="23">
        <f t="shared" si="28"/>
        <v>2055</v>
      </c>
      <c r="AK60" s="213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8"/>
        <v>2066</v>
      </c>
      <c r="AP60" s="135">
        <f t="shared" si="0"/>
        <v>0</v>
      </c>
      <c r="AR60" s="218">
        <f t="shared" si="19"/>
        <v>2066</v>
      </c>
      <c r="AS60" s="135">
        <f t="shared" si="27"/>
        <v>0</v>
      </c>
      <c r="AT60" s="135">
        <f t="shared" si="29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1"/>
        <v>2066</v>
      </c>
      <c r="BD60" s="135">
        <f t="shared" si="22"/>
        <v>0</v>
      </c>
      <c r="BE60" s="1"/>
      <c r="BF60" s="27">
        <f t="shared" si="23"/>
        <v>2066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ref="A61:B76" si="42">A60+1</f>
        <v>50</v>
      </c>
      <c r="B61" s="169">
        <f t="shared" si="42"/>
        <v>2067</v>
      </c>
      <c r="C61" s="203">
        <v>0</v>
      </c>
      <c r="D61" s="203">
        <v>0</v>
      </c>
      <c r="E61" s="108">
        <f t="shared" si="12"/>
        <v>0</v>
      </c>
      <c r="F61" s="111">
        <f t="shared" si="1"/>
        <v>0</v>
      </c>
      <c r="G61" s="112">
        <f t="shared" si="2"/>
        <v>0</v>
      </c>
      <c r="H61" s="113">
        <f t="shared" si="3"/>
        <v>0</v>
      </c>
      <c r="I61" s="111">
        <f t="shared" si="4"/>
        <v>0</v>
      </c>
      <c r="J61" s="112">
        <f t="shared" si="37"/>
        <v>0</v>
      </c>
      <c r="K61" s="113">
        <f t="shared" si="37"/>
        <v>0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4"/>
        <v>0</v>
      </c>
      <c r="P61" s="112">
        <f t="shared" si="14"/>
        <v>0</v>
      </c>
      <c r="Q61" s="112">
        <f t="shared" si="8"/>
        <v>0</v>
      </c>
      <c r="R61" s="116">
        <f t="shared" si="15"/>
        <v>0</v>
      </c>
      <c r="S61" s="204">
        <v>0</v>
      </c>
      <c r="T61" s="142">
        <f t="shared" si="16"/>
        <v>0</v>
      </c>
      <c r="U61" s="10">
        <f>('NPV Summary'!$B$16-S61)+T61</f>
        <v>0</v>
      </c>
      <c r="V61" s="142">
        <f>LOOKUP(B61,Rates!$A$5:$B$168)</f>
        <v>5729.9289983095514</v>
      </c>
      <c r="W61" s="123">
        <f t="shared" si="9"/>
        <v>0</v>
      </c>
      <c r="X61" s="124">
        <f t="shared" si="17"/>
        <v>0</v>
      </c>
      <c r="Y61" s="64">
        <f t="shared" si="10"/>
        <v>0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5"/>
        <v>2056</v>
      </c>
      <c r="AH61" s="79">
        <f>Rates!B54</f>
        <v>3883.2194208229512</v>
      </c>
      <c r="AI61"/>
      <c r="AJ61" s="77">
        <f t="shared" si="28"/>
        <v>2056</v>
      </c>
      <c r="AK61" s="214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8"/>
        <v>2067</v>
      </c>
      <c r="AP61" s="136">
        <f t="shared" si="0"/>
        <v>0</v>
      </c>
      <c r="AQ61"/>
      <c r="AR61" s="219">
        <f t="shared" si="19"/>
        <v>2067</v>
      </c>
      <c r="AS61" s="136">
        <f t="shared" si="27"/>
        <v>0</v>
      </c>
      <c r="AT61" s="136">
        <f t="shared" si="29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1"/>
        <v>2067</v>
      </c>
      <c r="BD61" s="136">
        <f t="shared" si="22"/>
        <v>0</v>
      </c>
      <c r="BF61" s="72">
        <f t="shared" si="23"/>
        <v>2067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2"/>
        <v>51</v>
      </c>
      <c r="B62" s="168">
        <f t="shared" si="42"/>
        <v>2068</v>
      </c>
      <c r="C62" s="203">
        <v>0</v>
      </c>
      <c r="D62" s="203">
        <v>0</v>
      </c>
      <c r="E62" s="108">
        <f t="shared" si="12"/>
        <v>0</v>
      </c>
      <c r="F62" s="108">
        <f t="shared" si="1"/>
        <v>0</v>
      </c>
      <c r="G62" s="109">
        <f t="shared" si="2"/>
        <v>0</v>
      </c>
      <c r="H62" s="110">
        <f t="shared" si="3"/>
        <v>0</v>
      </c>
      <c r="I62" s="108">
        <f t="shared" si="4"/>
        <v>0</v>
      </c>
      <c r="J62" s="109">
        <f t="shared" si="37"/>
        <v>0</v>
      </c>
      <c r="K62" s="110">
        <f t="shared" si="37"/>
        <v>0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4"/>
        <v>0</v>
      </c>
      <c r="P62" s="147">
        <f t="shared" si="14"/>
        <v>0</v>
      </c>
      <c r="Q62" s="147">
        <f t="shared" si="8"/>
        <v>0</v>
      </c>
      <c r="R62" s="120">
        <f t="shared" si="15"/>
        <v>0</v>
      </c>
      <c r="S62" s="204">
        <v>0</v>
      </c>
      <c r="T62" s="10">
        <f t="shared" si="16"/>
        <v>0</v>
      </c>
      <c r="U62" s="10">
        <f>('NPV Summary'!$B$16-S62)+T62</f>
        <v>0</v>
      </c>
      <c r="V62" s="10">
        <f>LOOKUP(B62,Rates!$A$5:$B$168)</f>
        <v>5936.2064422486956</v>
      </c>
      <c r="W62" s="121">
        <f t="shared" si="9"/>
        <v>0</v>
      </c>
      <c r="X62" s="122">
        <f t="shared" si="17"/>
        <v>0</v>
      </c>
      <c r="Y62" s="37">
        <f t="shared" si="10"/>
        <v>0</v>
      </c>
      <c r="Z62" s="140">
        <f>IF(SUM(Z$11:Z61)&gt;0,0,IF(SUM(X62-R62)&gt;0,B62,0))</f>
        <v>0</v>
      </c>
      <c r="AG62" s="23">
        <f t="shared" si="25"/>
        <v>2057</v>
      </c>
      <c r="AH62" s="4">
        <f>Rates!B55</f>
        <v>4023.0153199725773</v>
      </c>
      <c r="AJ62" s="23">
        <f t="shared" si="28"/>
        <v>2057</v>
      </c>
      <c r="AK62" s="213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8"/>
        <v>2068</v>
      </c>
      <c r="AP62" s="135">
        <f t="shared" si="0"/>
        <v>0</v>
      </c>
      <c r="AR62" s="218">
        <f t="shared" si="19"/>
        <v>2068</v>
      </c>
      <c r="AS62" s="135">
        <f t="shared" si="27"/>
        <v>0</v>
      </c>
      <c r="AT62" s="135">
        <f t="shared" si="29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1"/>
        <v>2068</v>
      </c>
      <c r="BD62" s="135">
        <f t="shared" si="22"/>
        <v>0</v>
      </c>
      <c r="BE62" s="1"/>
      <c r="BF62" s="27">
        <f t="shared" si="23"/>
        <v>2068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42"/>
        <v>52</v>
      </c>
      <c r="B63" s="169">
        <f t="shared" si="42"/>
        <v>2069</v>
      </c>
      <c r="C63" s="203">
        <v>0</v>
      </c>
      <c r="D63" s="203">
        <v>0</v>
      </c>
      <c r="E63" s="108">
        <f t="shared" si="12"/>
        <v>0</v>
      </c>
      <c r="F63" s="111">
        <f t="shared" si="1"/>
        <v>0</v>
      </c>
      <c r="G63" s="112">
        <f t="shared" si="2"/>
        <v>0</v>
      </c>
      <c r="H63" s="113">
        <f t="shared" si="3"/>
        <v>0</v>
      </c>
      <c r="I63" s="111">
        <f t="shared" si="4"/>
        <v>0</v>
      </c>
      <c r="J63" s="112">
        <f t="shared" si="37"/>
        <v>0</v>
      </c>
      <c r="K63" s="113">
        <f t="shared" si="37"/>
        <v>0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4"/>
        <v>0</v>
      </c>
      <c r="P63" s="112">
        <f t="shared" si="14"/>
        <v>0</v>
      </c>
      <c r="Q63" s="112">
        <f t="shared" si="8"/>
        <v>0</v>
      </c>
      <c r="R63" s="116">
        <f t="shared" si="15"/>
        <v>0</v>
      </c>
      <c r="S63" s="204">
        <v>0</v>
      </c>
      <c r="T63" s="142">
        <f t="shared" si="16"/>
        <v>0</v>
      </c>
      <c r="U63" s="10">
        <f>('NPV Summary'!$B$16-S63)+T63</f>
        <v>0</v>
      </c>
      <c r="V63" s="142">
        <f>LOOKUP(B63,Rates!$A$5:$B$168)</f>
        <v>6149.9098741696489</v>
      </c>
      <c r="W63" s="123">
        <f t="shared" si="9"/>
        <v>0</v>
      </c>
      <c r="X63" s="124">
        <f t="shared" si="17"/>
        <v>0</v>
      </c>
      <c r="Y63" s="64">
        <f t="shared" si="10"/>
        <v>0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5"/>
        <v>2058</v>
      </c>
      <c r="AH63" s="79">
        <f>Rates!B56</f>
        <v>4167.8438714915901</v>
      </c>
      <c r="AI63"/>
      <c r="AJ63" s="77">
        <f t="shared" si="28"/>
        <v>2058</v>
      </c>
      <c r="AK63" s="214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8"/>
        <v>2069</v>
      </c>
      <c r="AP63" s="136">
        <f t="shared" si="0"/>
        <v>0</v>
      </c>
      <c r="AQ63"/>
      <c r="AR63" s="219">
        <f t="shared" si="19"/>
        <v>2069</v>
      </c>
      <c r="AS63" s="136">
        <f t="shared" si="27"/>
        <v>0</v>
      </c>
      <c r="AT63" s="136">
        <f t="shared" si="29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1"/>
        <v>2069</v>
      </c>
      <c r="BD63" s="136">
        <f t="shared" si="22"/>
        <v>0</v>
      </c>
      <c r="BF63" s="72">
        <f t="shared" si="23"/>
        <v>2069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2"/>
        <v>53</v>
      </c>
      <c r="B64" s="168">
        <f t="shared" si="42"/>
        <v>2070</v>
      </c>
      <c r="C64" s="203">
        <v>0</v>
      </c>
      <c r="D64" s="203">
        <v>0</v>
      </c>
      <c r="E64" s="108">
        <f t="shared" si="12"/>
        <v>0</v>
      </c>
      <c r="F64" s="108">
        <f t="shared" si="1"/>
        <v>0</v>
      </c>
      <c r="G64" s="109">
        <f t="shared" si="2"/>
        <v>0</v>
      </c>
      <c r="H64" s="110">
        <f t="shared" si="3"/>
        <v>0</v>
      </c>
      <c r="I64" s="108">
        <f t="shared" si="4"/>
        <v>0</v>
      </c>
      <c r="J64" s="109">
        <f t="shared" si="37"/>
        <v>0</v>
      </c>
      <c r="K64" s="110">
        <f t="shared" si="37"/>
        <v>0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4"/>
        <v>0</v>
      </c>
      <c r="P64" s="147">
        <f t="shared" si="14"/>
        <v>0</v>
      </c>
      <c r="Q64" s="147">
        <f t="shared" si="8"/>
        <v>0</v>
      </c>
      <c r="R64" s="120">
        <f t="shared" si="15"/>
        <v>0</v>
      </c>
      <c r="S64" s="204">
        <v>0</v>
      </c>
      <c r="T64" s="10">
        <f t="shared" si="16"/>
        <v>0</v>
      </c>
      <c r="U64" s="10">
        <f>('NPV Summary'!$B$16-S64)+T64</f>
        <v>0</v>
      </c>
      <c r="V64" s="10">
        <f>LOOKUP(B64,Rates!$A$5:$B$168)</f>
        <v>6371.3066296397565</v>
      </c>
      <c r="W64" s="121">
        <f t="shared" si="9"/>
        <v>0</v>
      </c>
      <c r="X64" s="122">
        <f t="shared" si="17"/>
        <v>0</v>
      </c>
      <c r="Y64" s="37">
        <f t="shared" si="10"/>
        <v>0</v>
      </c>
      <c r="Z64" s="140">
        <f>IF(SUM(Z$11:Z63)&gt;0,0,IF(SUM(X64-R64)&gt;0,B64,0))</f>
        <v>0</v>
      </c>
      <c r="AG64" s="23">
        <f t="shared" si="25"/>
        <v>2059</v>
      </c>
      <c r="AH64" s="4">
        <f>Rates!B57</f>
        <v>4317.8862508652874</v>
      </c>
      <c r="AJ64" s="23">
        <f t="shared" si="28"/>
        <v>2059</v>
      </c>
      <c r="AK64" s="213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8"/>
        <v>2070</v>
      </c>
      <c r="AP64" s="135">
        <f t="shared" si="0"/>
        <v>0</v>
      </c>
      <c r="AR64" s="218">
        <f t="shared" si="19"/>
        <v>2070</v>
      </c>
      <c r="AS64" s="135">
        <f t="shared" si="27"/>
        <v>0</v>
      </c>
      <c r="AT64" s="135">
        <f t="shared" si="29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1"/>
        <v>2070</v>
      </c>
      <c r="BD64" s="135">
        <f t="shared" si="22"/>
        <v>0</v>
      </c>
      <c r="BE64" s="1"/>
      <c r="BF64" s="27">
        <f t="shared" si="23"/>
        <v>2070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42"/>
        <v>54</v>
      </c>
      <c r="B65" s="169">
        <f t="shared" si="42"/>
        <v>2071</v>
      </c>
      <c r="C65" s="203">
        <v>0</v>
      </c>
      <c r="D65" s="203">
        <v>0</v>
      </c>
      <c r="E65" s="108">
        <f t="shared" si="12"/>
        <v>0</v>
      </c>
      <c r="F65" s="111">
        <f t="shared" si="1"/>
        <v>0</v>
      </c>
      <c r="G65" s="112">
        <f t="shared" si="2"/>
        <v>0</v>
      </c>
      <c r="H65" s="113">
        <f t="shared" si="3"/>
        <v>0</v>
      </c>
      <c r="I65" s="111">
        <f t="shared" si="4"/>
        <v>0</v>
      </c>
      <c r="J65" s="112">
        <f t="shared" si="37"/>
        <v>0</v>
      </c>
      <c r="K65" s="113">
        <f t="shared" si="37"/>
        <v>0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4"/>
        <v>0</v>
      </c>
      <c r="P65" s="112">
        <f t="shared" si="14"/>
        <v>0</v>
      </c>
      <c r="Q65" s="112">
        <f t="shared" si="8"/>
        <v>0</v>
      </c>
      <c r="R65" s="116">
        <f t="shared" si="15"/>
        <v>0</v>
      </c>
      <c r="S65" s="204">
        <v>0</v>
      </c>
      <c r="T65" s="142">
        <f t="shared" si="16"/>
        <v>0</v>
      </c>
      <c r="U65" s="10">
        <f>('NPV Summary'!$B$16-S65)+T65</f>
        <v>0</v>
      </c>
      <c r="V65" s="142">
        <f>LOOKUP(B65,Rates!$A$5:$B$168)</f>
        <v>6600.6736683067875</v>
      </c>
      <c r="W65" s="123">
        <f t="shared" si="9"/>
        <v>0</v>
      </c>
      <c r="X65" s="127">
        <f t="shared" si="17"/>
        <v>0</v>
      </c>
      <c r="Y65" s="64">
        <f t="shared" si="10"/>
        <v>0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5"/>
        <v>2060</v>
      </c>
      <c r="AH65" s="79">
        <f>Rates!B58</f>
        <v>4473.3301558964376</v>
      </c>
      <c r="AI65"/>
      <c r="AJ65" s="77">
        <f t="shared" si="28"/>
        <v>2060</v>
      </c>
      <c r="AK65" s="214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8"/>
        <v>2071</v>
      </c>
      <c r="AP65" s="136">
        <f t="shared" si="0"/>
        <v>0</v>
      </c>
      <c r="AQ65"/>
      <c r="AR65" s="219">
        <f t="shared" si="19"/>
        <v>2071</v>
      </c>
      <c r="AS65" s="136">
        <f t="shared" si="27"/>
        <v>0</v>
      </c>
      <c r="AT65" s="136">
        <f t="shared" si="29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1"/>
        <v>2071</v>
      </c>
      <c r="BD65" s="136">
        <f t="shared" si="22"/>
        <v>0</v>
      </c>
      <c r="BF65" s="72">
        <f t="shared" si="23"/>
        <v>2071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2"/>
        <v>55</v>
      </c>
      <c r="B66" s="168">
        <f t="shared" si="42"/>
        <v>2072</v>
      </c>
      <c r="C66" s="203">
        <v>0</v>
      </c>
      <c r="D66" s="203">
        <v>0</v>
      </c>
      <c r="E66" s="108">
        <f t="shared" si="12"/>
        <v>0</v>
      </c>
      <c r="F66" s="108">
        <f t="shared" si="1"/>
        <v>0</v>
      </c>
      <c r="G66" s="109">
        <f t="shared" si="2"/>
        <v>0</v>
      </c>
      <c r="H66" s="110">
        <f t="shared" si="3"/>
        <v>0</v>
      </c>
      <c r="I66" s="108">
        <f t="shared" si="4"/>
        <v>0</v>
      </c>
      <c r="J66" s="109">
        <f t="shared" si="37"/>
        <v>0</v>
      </c>
      <c r="K66" s="110">
        <f t="shared" si="37"/>
        <v>0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4"/>
        <v>0</v>
      </c>
      <c r="P66" s="147">
        <f t="shared" si="14"/>
        <v>0</v>
      </c>
      <c r="Q66" s="147">
        <f t="shared" si="8"/>
        <v>0</v>
      </c>
      <c r="R66" s="120">
        <f t="shared" si="15"/>
        <v>0</v>
      </c>
      <c r="S66" s="204">
        <v>0</v>
      </c>
      <c r="T66" s="10">
        <f t="shared" si="16"/>
        <v>0</v>
      </c>
      <c r="U66" s="10">
        <f>('NPV Summary'!$B$16-S66)+T66</f>
        <v>0</v>
      </c>
      <c r="V66" s="10">
        <f>LOOKUP(B66,Rates!$A$5:$B$168)</f>
        <v>6838.2979203658324</v>
      </c>
      <c r="W66" s="121">
        <f t="shared" si="9"/>
        <v>0</v>
      </c>
      <c r="X66" s="122">
        <f t="shared" si="17"/>
        <v>0</v>
      </c>
      <c r="Y66" s="37">
        <f t="shared" si="10"/>
        <v>0</v>
      </c>
      <c r="Z66" s="140">
        <f>IF(SUM(Z$11:Z65)&gt;0,0,IF(SUM(X66-R66)&gt;0,B66,0))</f>
        <v>0</v>
      </c>
      <c r="AG66" s="23">
        <f t="shared" si="25"/>
        <v>2061</v>
      </c>
      <c r="AH66" s="4">
        <f>Rates!B59</f>
        <v>4634.3700415087096</v>
      </c>
      <c r="AJ66" s="23">
        <f t="shared" si="28"/>
        <v>2061</v>
      </c>
      <c r="AK66" s="213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8"/>
        <v>2072</v>
      </c>
      <c r="AP66" s="135">
        <f t="shared" si="0"/>
        <v>0</v>
      </c>
      <c r="AR66" s="218">
        <f t="shared" si="19"/>
        <v>2072</v>
      </c>
      <c r="AS66" s="135">
        <f t="shared" si="27"/>
        <v>0</v>
      </c>
      <c r="AT66" s="135">
        <f t="shared" si="29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1"/>
        <v>2072</v>
      </c>
      <c r="BD66" s="135">
        <f t="shared" si="22"/>
        <v>0</v>
      </c>
      <c r="BE66" s="1"/>
      <c r="BF66" s="27">
        <f t="shared" si="23"/>
        <v>2072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42"/>
        <v>56</v>
      </c>
      <c r="B67" s="169">
        <f t="shared" si="42"/>
        <v>2073</v>
      </c>
      <c r="C67" s="203">
        <v>0</v>
      </c>
      <c r="D67" s="203">
        <v>0</v>
      </c>
      <c r="E67" s="108">
        <f t="shared" si="12"/>
        <v>0</v>
      </c>
      <c r="F67" s="111">
        <f t="shared" si="1"/>
        <v>0</v>
      </c>
      <c r="G67" s="112">
        <f t="shared" si="2"/>
        <v>0</v>
      </c>
      <c r="H67" s="113">
        <f t="shared" si="3"/>
        <v>0</v>
      </c>
      <c r="I67" s="111">
        <f t="shared" si="4"/>
        <v>0</v>
      </c>
      <c r="J67" s="112">
        <f t="shared" si="37"/>
        <v>0</v>
      </c>
      <c r="K67" s="113">
        <f t="shared" si="37"/>
        <v>0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4"/>
        <v>0</v>
      </c>
      <c r="P67" s="112">
        <f t="shared" si="14"/>
        <v>0</v>
      </c>
      <c r="Q67" s="112">
        <f t="shared" si="8"/>
        <v>0</v>
      </c>
      <c r="R67" s="116">
        <f t="shared" si="15"/>
        <v>0</v>
      </c>
      <c r="S67" s="204">
        <v>0</v>
      </c>
      <c r="T67" s="142">
        <f t="shared" si="16"/>
        <v>0</v>
      </c>
      <c r="U67" s="10">
        <f>('NPV Summary'!$B$16-S67)+T67</f>
        <v>0</v>
      </c>
      <c r="V67" s="142">
        <f>LOOKUP(B67,Rates!$A$5:$B$168)</f>
        <v>7084.4766454990022</v>
      </c>
      <c r="W67" s="123">
        <f t="shared" si="9"/>
        <v>0</v>
      </c>
      <c r="X67" s="124">
        <f t="shared" si="17"/>
        <v>0</v>
      </c>
      <c r="Y67" s="64">
        <f t="shared" si="10"/>
        <v>0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5"/>
        <v>2062</v>
      </c>
      <c r="AH67" s="79">
        <f>Rates!B60</f>
        <v>4801.2073630030236</v>
      </c>
      <c r="AI67"/>
      <c r="AJ67" s="77">
        <f t="shared" si="28"/>
        <v>2062</v>
      </c>
      <c r="AK67" s="214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8"/>
        <v>2073</v>
      </c>
      <c r="AP67" s="136">
        <f t="shared" si="0"/>
        <v>0</v>
      </c>
      <c r="AQ67"/>
      <c r="AR67" s="219">
        <f t="shared" si="19"/>
        <v>2073</v>
      </c>
      <c r="AS67" s="136">
        <f t="shared" si="27"/>
        <v>0</v>
      </c>
      <c r="AT67" s="136">
        <f t="shared" si="29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1"/>
        <v>2073</v>
      </c>
      <c r="BD67" s="136">
        <f t="shared" si="22"/>
        <v>0</v>
      </c>
      <c r="BF67" s="72">
        <f t="shared" si="23"/>
        <v>2073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2"/>
        <v>57</v>
      </c>
      <c r="B68" s="168">
        <f t="shared" si="42"/>
        <v>2074</v>
      </c>
      <c r="C68" s="203">
        <v>0</v>
      </c>
      <c r="D68" s="203">
        <v>0</v>
      </c>
      <c r="E68" s="108">
        <f t="shared" si="12"/>
        <v>0</v>
      </c>
      <c r="F68" s="108">
        <f t="shared" si="1"/>
        <v>0</v>
      </c>
      <c r="G68" s="109">
        <f t="shared" si="2"/>
        <v>0</v>
      </c>
      <c r="H68" s="110">
        <f t="shared" si="3"/>
        <v>0</v>
      </c>
      <c r="I68" s="108">
        <f t="shared" si="4"/>
        <v>0</v>
      </c>
      <c r="J68" s="109">
        <f t="shared" si="37"/>
        <v>0</v>
      </c>
      <c r="K68" s="110">
        <f t="shared" si="37"/>
        <v>0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4"/>
        <v>0</v>
      </c>
      <c r="P68" s="147">
        <f t="shared" si="14"/>
        <v>0</v>
      </c>
      <c r="Q68" s="147">
        <f t="shared" si="8"/>
        <v>0</v>
      </c>
      <c r="R68" s="120">
        <f t="shared" si="15"/>
        <v>0</v>
      </c>
      <c r="S68" s="204">
        <v>0</v>
      </c>
      <c r="T68" s="10">
        <f t="shared" si="16"/>
        <v>0</v>
      </c>
      <c r="U68" s="10">
        <f>('NPV Summary'!$B$16-S68)+T68</f>
        <v>0</v>
      </c>
      <c r="V68" s="10">
        <f>LOOKUP(B68,Rates!$A$5:$B$168)</f>
        <v>7339.5178047369664</v>
      </c>
      <c r="W68" s="121">
        <f t="shared" si="9"/>
        <v>0</v>
      </c>
      <c r="X68" s="122">
        <f t="shared" si="17"/>
        <v>0</v>
      </c>
      <c r="Y68" s="37">
        <f t="shared" si="10"/>
        <v>0</v>
      </c>
      <c r="Z68" s="140">
        <f>IF(SUM(Z$11:Z67)&gt;0,0,IF(SUM(X68-R68)&gt;0,B68,0))</f>
        <v>0</v>
      </c>
      <c r="AG68" s="23">
        <f t="shared" si="25"/>
        <v>2063</v>
      </c>
      <c r="AH68" s="4">
        <f>Rates!B61</f>
        <v>4974.0508280711329</v>
      </c>
      <c r="AJ68" s="23">
        <f t="shared" si="28"/>
        <v>2063</v>
      </c>
      <c r="AK68" s="213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8"/>
        <v>2074</v>
      </c>
      <c r="AP68" s="135">
        <f t="shared" si="0"/>
        <v>0</v>
      </c>
      <c r="AR68" s="218">
        <f t="shared" si="19"/>
        <v>2074</v>
      </c>
      <c r="AS68" s="135">
        <f t="shared" si="27"/>
        <v>0</v>
      </c>
      <c r="AT68" s="135">
        <f t="shared" si="29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1"/>
        <v>2074</v>
      </c>
      <c r="BD68" s="135">
        <f t="shared" si="22"/>
        <v>0</v>
      </c>
      <c r="BE68" s="1"/>
      <c r="BF68" s="27">
        <f t="shared" si="23"/>
        <v>2074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42"/>
        <v>58</v>
      </c>
      <c r="B69" s="169">
        <f t="shared" si="42"/>
        <v>2075</v>
      </c>
      <c r="C69" s="203">
        <v>0</v>
      </c>
      <c r="D69" s="203">
        <v>0</v>
      </c>
      <c r="E69" s="108">
        <f t="shared" si="12"/>
        <v>0</v>
      </c>
      <c r="F69" s="111">
        <f t="shared" si="1"/>
        <v>0</v>
      </c>
      <c r="G69" s="112">
        <f t="shared" si="2"/>
        <v>0</v>
      </c>
      <c r="H69" s="113">
        <f t="shared" si="3"/>
        <v>0</v>
      </c>
      <c r="I69" s="111">
        <f t="shared" si="4"/>
        <v>0</v>
      </c>
      <c r="J69" s="112">
        <f t="shared" si="37"/>
        <v>0</v>
      </c>
      <c r="K69" s="113">
        <f t="shared" si="37"/>
        <v>0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4"/>
        <v>0</v>
      </c>
      <c r="P69" s="112">
        <f t="shared" si="14"/>
        <v>0</v>
      </c>
      <c r="Q69" s="112">
        <f t="shared" si="8"/>
        <v>0</v>
      </c>
      <c r="R69" s="116">
        <f t="shared" si="15"/>
        <v>0</v>
      </c>
      <c r="S69" s="204">
        <v>0</v>
      </c>
      <c r="T69" s="142">
        <f t="shared" si="16"/>
        <v>0</v>
      </c>
      <c r="U69" s="10">
        <f>('NPV Summary'!$B$16-S69)+T69</f>
        <v>0</v>
      </c>
      <c r="V69" s="142">
        <f>LOOKUP(B69,Rates!$A$5:$B$168)</f>
        <v>7603.7404457074972</v>
      </c>
      <c r="W69" s="123">
        <f t="shared" si="9"/>
        <v>0</v>
      </c>
      <c r="X69" s="124">
        <f t="shared" si="17"/>
        <v>0</v>
      </c>
      <c r="Y69" s="64">
        <f t="shared" si="10"/>
        <v>0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5"/>
        <v>2064</v>
      </c>
      <c r="AH69" s="79">
        <f>Rates!B62</f>
        <v>5153.1166578816938</v>
      </c>
      <c r="AI69"/>
      <c r="AJ69" s="77">
        <f t="shared" si="28"/>
        <v>2064</v>
      </c>
      <c r="AK69" s="214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8"/>
        <v>2075</v>
      </c>
      <c r="AP69" s="136">
        <f t="shared" si="0"/>
        <v>0</v>
      </c>
      <c r="AQ69"/>
      <c r="AR69" s="219">
        <f t="shared" si="19"/>
        <v>2075</v>
      </c>
      <c r="AS69" s="136">
        <f t="shared" si="27"/>
        <v>0</v>
      </c>
      <c r="AT69" s="136">
        <f t="shared" si="29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1"/>
        <v>2075</v>
      </c>
      <c r="BD69" s="136">
        <f t="shared" si="22"/>
        <v>0</v>
      </c>
      <c r="BF69" s="72">
        <f t="shared" si="23"/>
        <v>2075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2"/>
        <v>59</v>
      </c>
      <c r="B70" s="170">
        <f t="shared" si="42"/>
        <v>2076</v>
      </c>
      <c r="C70" s="203">
        <v>0</v>
      </c>
      <c r="D70" s="203">
        <v>0</v>
      </c>
      <c r="E70" s="108">
        <f t="shared" si="12"/>
        <v>0</v>
      </c>
      <c r="F70" s="108">
        <f t="shared" si="1"/>
        <v>0</v>
      </c>
      <c r="G70" s="109">
        <f t="shared" si="2"/>
        <v>0</v>
      </c>
      <c r="H70" s="110">
        <f t="shared" si="3"/>
        <v>0</v>
      </c>
      <c r="I70" s="108">
        <f t="shared" si="4"/>
        <v>0</v>
      </c>
      <c r="J70" s="109">
        <f t="shared" si="37"/>
        <v>0</v>
      </c>
      <c r="K70" s="110">
        <f t="shared" si="37"/>
        <v>0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4"/>
        <v>0</v>
      </c>
      <c r="P70" s="147">
        <f t="shared" si="14"/>
        <v>0</v>
      </c>
      <c r="Q70" s="147">
        <f t="shared" si="8"/>
        <v>0</v>
      </c>
      <c r="R70" s="120">
        <f t="shared" si="15"/>
        <v>0</v>
      </c>
      <c r="S70" s="204">
        <v>0</v>
      </c>
      <c r="T70" s="10">
        <f t="shared" si="16"/>
        <v>0</v>
      </c>
      <c r="U70" s="10">
        <f>('NPV Summary'!$B$16-S70)+T70</f>
        <v>0</v>
      </c>
      <c r="V70" s="10">
        <f>LOOKUP(B70,Rates!$A$5:$B$168)</f>
        <v>7877.475101752967</v>
      </c>
      <c r="W70" s="121">
        <f t="shared" si="9"/>
        <v>0</v>
      </c>
      <c r="X70" s="122">
        <f t="shared" si="17"/>
        <v>0</v>
      </c>
      <c r="Y70" s="37">
        <f t="shared" si="10"/>
        <v>0</v>
      </c>
      <c r="Z70" s="140">
        <f>IF(SUM(Z$11:Z69)&gt;0,0,IF(SUM(X70-R70)&gt;0,B70,0))</f>
        <v>0</v>
      </c>
      <c r="AG70" s="23">
        <f t="shared" si="25"/>
        <v>2065</v>
      </c>
      <c r="AH70" s="4">
        <f>Rates!B63</f>
        <v>5338.6288575654353</v>
      </c>
      <c r="AJ70" s="23">
        <f t="shared" si="28"/>
        <v>2065</v>
      </c>
      <c r="AK70" s="213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8"/>
        <v>2076</v>
      </c>
      <c r="AP70" s="135">
        <f t="shared" si="0"/>
        <v>0</v>
      </c>
      <c r="AR70" s="218">
        <f t="shared" si="19"/>
        <v>2076</v>
      </c>
      <c r="AS70" s="135">
        <f t="shared" si="27"/>
        <v>0</v>
      </c>
      <c r="AT70" s="135">
        <f t="shared" si="29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1"/>
        <v>2076</v>
      </c>
      <c r="BD70" s="135">
        <f t="shared" si="22"/>
        <v>0</v>
      </c>
      <c r="BE70" s="1"/>
      <c r="BF70" s="27">
        <f t="shared" si="23"/>
        <v>2076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42"/>
        <v>60</v>
      </c>
      <c r="B71" s="169">
        <f t="shared" si="42"/>
        <v>2077</v>
      </c>
      <c r="C71" s="203">
        <v>0</v>
      </c>
      <c r="D71" s="203">
        <v>0</v>
      </c>
      <c r="E71" s="108">
        <f t="shared" si="12"/>
        <v>0</v>
      </c>
      <c r="F71" s="111">
        <f t="shared" si="1"/>
        <v>0</v>
      </c>
      <c r="G71" s="112">
        <f t="shared" si="2"/>
        <v>0</v>
      </c>
      <c r="H71" s="113">
        <f t="shared" si="3"/>
        <v>0</v>
      </c>
      <c r="I71" s="111">
        <f t="shared" si="4"/>
        <v>0</v>
      </c>
      <c r="J71" s="112">
        <f t="shared" si="37"/>
        <v>0</v>
      </c>
      <c r="K71" s="113">
        <f t="shared" si="37"/>
        <v>0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4"/>
        <v>0</v>
      </c>
      <c r="P71" s="112">
        <f t="shared" si="14"/>
        <v>0</v>
      </c>
      <c r="Q71" s="112">
        <f t="shared" si="8"/>
        <v>0</v>
      </c>
      <c r="R71" s="116">
        <f t="shared" si="15"/>
        <v>0</v>
      </c>
      <c r="S71" s="204">
        <v>0</v>
      </c>
      <c r="T71" s="142">
        <f t="shared" si="16"/>
        <v>0</v>
      </c>
      <c r="U71" s="10">
        <f>('NPV Summary'!$B$16-S71)+T71</f>
        <v>0</v>
      </c>
      <c r="V71" s="142">
        <f>LOOKUP(B71,Rates!$A$5:$B$168)</f>
        <v>8161.0642054160744</v>
      </c>
      <c r="W71" s="123">
        <f t="shared" si="9"/>
        <v>0</v>
      </c>
      <c r="X71" s="124">
        <f t="shared" si="17"/>
        <v>0</v>
      </c>
      <c r="Y71" s="64">
        <f t="shared" si="10"/>
        <v>0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5"/>
        <v>2066</v>
      </c>
      <c r="AH71" s="79">
        <f>Rates!B64</f>
        <v>5530.8194964377908</v>
      </c>
      <c r="AI71"/>
      <c r="AJ71" s="77">
        <f t="shared" si="28"/>
        <v>2066</v>
      </c>
      <c r="AK71" s="214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8"/>
        <v>2077</v>
      </c>
      <c r="AP71" s="136">
        <f t="shared" si="0"/>
        <v>0</v>
      </c>
      <c r="AQ71"/>
      <c r="AR71" s="219">
        <f t="shared" si="19"/>
        <v>2077</v>
      </c>
      <c r="AS71" s="136">
        <f t="shared" si="27"/>
        <v>0</v>
      </c>
      <c r="AT71" s="136">
        <f t="shared" si="29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1"/>
        <v>2077</v>
      </c>
      <c r="BD71" s="136">
        <f t="shared" si="22"/>
        <v>0</v>
      </c>
      <c r="BF71" s="72">
        <f t="shared" si="23"/>
        <v>2077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2"/>
        <v>61</v>
      </c>
      <c r="B72" s="170">
        <f t="shared" si="42"/>
        <v>2078</v>
      </c>
      <c r="C72" s="203">
        <v>0</v>
      </c>
      <c r="D72" s="203">
        <v>0</v>
      </c>
      <c r="E72" s="108">
        <f t="shared" si="12"/>
        <v>0</v>
      </c>
      <c r="F72" s="108">
        <f t="shared" si="1"/>
        <v>0</v>
      </c>
      <c r="G72" s="109">
        <f t="shared" si="2"/>
        <v>0</v>
      </c>
      <c r="H72" s="110">
        <f t="shared" si="3"/>
        <v>0</v>
      </c>
      <c r="I72" s="108">
        <f t="shared" si="4"/>
        <v>0</v>
      </c>
      <c r="J72" s="109">
        <f t="shared" si="37"/>
        <v>0</v>
      </c>
      <c r="K72" s="110">
        <f t="shared" si="37"/>
        <v>0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4"/>
        <v>0</v>
      </c>
      <c r="P72" s="147">
        <f t="shared" si="14"/>
        <v>0</v>
      </c>
      <c r="Q72" s="147">
        <f t="shared" si="8"/>
        <v>0</v>
      </c>
      <c r="R72" s="120">
        <f t="shared" si="15"/>
        <v>0</v>
      </c>
      <c r="S72" s="204">
        <v>0</v>
      </c>
      <c r="T72" s="10">
        <f t="shared" si="16"/>
        <v>0</v>
      </c>
      <c r="U72" s="10">
        <f>('NPV Summary'!$B$16-S72)+T72</f>
        <v>0</v>
      </c>
      <c r="V72" s="10">
        <f>LOOKUP(B72,Rates!$A$5:$B$168)</f>
        <v>8454.8625168110539</v>
      </c>
      <c r="W72" s="121">
        <f t="shared" si="9"/>
        <v>0</v>
      </c>
      <c r="X72" s="128">
        <f t="shared" si="17"/>
        <v>0</v>
      </c>
      <c r="Y72" s="37">
        <f t="shared" si="10"/>
        <v>0</v>
      </c>
      <c r="Z72" s="140">
        <f>IF(SUM(Z$11:Z71)&gt;0,0,IF(SUM(X72-R72)&gt;0,B72,0))</f>
        <v>0</v>
      </c>
      <c r="AG72" s="23">
        <f t="shared" si="25"/>
        <v>2067</v>
      </c>
      <c r="AH72" s="4">
        <f>Rates!B65</f>
        <v>5729.9289983095514</v>
      </c>
      <c r="AJ72" s="23">
        <f t="shared" si="28"/>
        <v>2067</v>
      </c>
      <c r="AK72" s="213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8"/>
        <v>2078</v>
      </c>
      <c r="AP72" s="135">
        <f t="shared" si="0"/>
        <v>0</v>
      </c>
      <c r="AR72" s="218">
        <f t="shared" si="19"/>
        <v>2078</v>
      </c>
      <c r="AS72" s="135">
        <f t="shared" si="27"/>
        <v>0</v>
      </c>
      <c r="AT72" s="135">
        <f t="shared" si="29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1"/>
        <v>2078</v>
      </c>
      <c r="BD72" s="135">
        <f t="shared" si="22"/>
        <v>0</v>
      </c>
      <c r="BE72" s="1"/>
      <c r="BF72" s="27">
        <f t="shared" si="23"/>
        <v>2078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42"/>
        <v>62</v>
      </c>
      <c r="B73" s="169">
        <f t="shared" si="42"/>
        <v>2079</v>
      </c>
      <c r="C73" s="203">
        <v>0</v>
      </c>
      <c r="D73" s="203">
        <v>0</v>
      </c>
      <c r="E73" s="108">
        <f t="shared" si="12"/>
        <v>0</v>
      </c>
      <c r="F73" s="111">
        <f t="shared" si="1"/>
        <v>0</v>
      </c>
      <c r="G73" s="112">
        <f t="shared" si="2"/>
        <v>0</v>
      </c>
      <c r="H73" s="113">
        <f t="shared" si="3"/>
        <v>0</v>
      </c>
      <c r="I73" s="111">
        <f t="shared" si="4"/>
        <v>0</v>
      </c>
      <c r="J73" s="112">
        <f t="shared" si="37"/>
        <v>0</v>
      </c>
      <c r="K73" s="113">
        <f t="shared" si="37"/>
        <v>0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4"/>
        <v>0</v>
      </c>
      <c r="P73" s="112">
        <f t="shared" si="14"/>
        <v>0</v>
      </c>
      <c r="Q73" s="112">
        <f t="shared" si="8"/>
        <v>0</v>
      </c>
      <c r="R73" s="116">
        <f t="shared" si="15"/>
        <v>0</v>
      </c>
      <c r="S73" s="204">
        <v>0</v>
      </c>
      <c r="T73" s="142">
        <f t="shared" si="16"/>
        <v>0</v>
      </c>
      <c r="U73" s="10">
        <f>('NPV Summary'!$B$16-S73)+T73</f>
        <v>0</v>
      </c>
      <c r="V73" s="142">
        <f>LOOKUP(B73,Rates!$A$5:$B$168)</f>
        <v>8759.2375674162522</v>
      </c>
      <c r="W73" s="123">
        <f t="shared" si="9"/>
        <v>0</v>
      </c>
      <c r="X73" s="124">
        <f t="shared" si="17"/>
        <v>0</v>
      </c>
      <c r="Y73" s="64">
        <f t="shared" si="10"/>
        <v>0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5"/>
        <v>2068</v>
      </c>
      <c r="AH73" s="79">
        <f>Rates!B66</f>
        <v>5936.2064422486956</v>
      </c>
      <c r="AI73"/>
      <c r="AJ73" s="77">
        <f t="shared" si="28"/>
        <v>2068</v>
      </c>
      <c r="AK73" s="214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8"/>
        <v>2079</v>
      </c>
      <c r="AP73" s="136">
        <f t="shared" si="0"/>
        <v>0</v>
      </c>
      <c r="AQ73"/>
      <c r="AR73" s="219">
        <f t="shared" si="19"/>
        <v>2079</v>
      </c>
      <c r="AS73" s="136">
        <f t="shared" si="27"/>
        <v>0</v>
      </c>
      <c r="AT73" s="136">
        <f t="shared" si="29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1"/>
        <v>2079</v>
      </c>
      <c r="BD73" s="136">
        <f t="shared" si="22"/>
        <v>0</v>
      </c>
      <c r="BF73" s="72">
        <f t="shared" si="23"/>
        <v>2079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2"/>
        <v>63</v>
      </c>
      <c r="B74" s="170">
        <f t="shared" si="42"/>
        <v>2080</v>
      </c>
      <c r="C74" s="203">
        <v>0</v>
      </c>
      <c r="D74" s="203">
        <v>0</v>
      </c>
      <c r="E74" s="108">
        <f t="shared" si="12"/>
        <v>0</v>
      </c>
      <c r="F74" s="108">
        <f t="shared" si="1"/>
        <v>0</v>
      </c>
      <c r="G74" s="109">
        <f t="shared" si="2"/>
        <v>0</v>
      </c>
      <c r="H74" s="110">
        <f t="shared" si="3"/>
        <v>0</v>
      </c>
      <c r="I74" s="108">
        <f t="shared" si="4"/>
        <v>0</v>
      </c>
      <c r="J74" s="109">
        <f t="shared" si="37"/>
        <v>0</v>
      </c>
      <c r="K74" s="110">
        <f t="shared" si="37"/>
        <v>0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4"/>
        <v>0</v>
      </c>
      <c r="P74" s="147">
        <f t="shared" si="14"/>
        <v>0</v>
      </c>
      <c r="Q74" s="147">
        <f t="shared" si="8"/>
        <v>0</v>
      </c>
      <c r="R74" s="120">
        <f t="shared" si="15"/>
        <v>0</v>
      </c>
      <c r="S74" s="204">
        <v>0</v>
      </c>
      <c r="T74" s="10">
        <f t="shared" si="16"/>
        <v>0</v>
      </c>
      <c r="U74" s="10">
        <f>('NPV Summary'!$B$16-S74)+T74</f>
        <v>0</v>
      </c>
      <c r="V74" s="10">
        <f>LOOKUP(B74,Rates!$A$5:$B$168)</f>
        <v>9074.570119843238</v>
      </c>
      <c r="W74" s="121">
        <f t="shared" si="9"/>
        <v>0</v>
      </c>
      <c r="X74" s="122">
        <f t="shared" si="17"/>
        <v>0</v>
      </c>
      <c r="Y74" s="37">
        <f t="shared" si="10"/>
        <v>0</v>
      </c>
      <c r="Z74" s="140">
        <f>IF(SUM(Z$11:Z73)&gt;0,0,IF(SUM(X74-R74)&gt;0,B74,0))</f>
        <v>0</v>
      </c>
      <c r="AG74" s="23">
        <f t="shared" si="25"/>
        <v>2069</v>
      </c>
      <c r="AH74" s="4">
        <f>Rates!B67</f>
        <v>6149.9098741696489</v>
      </c>
      <c r="AJ74" s="23">
        <f t="shared" si="28"/>
        <v>2069</v>
      </c>
      <c r="AK74" s="213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8"/>
        <v>2080</v>
      </c>
      <c r="AP74" s="135">
        <f t="shared" si="0"/>
        <v>0</v>
      </c>
      <c r="AR74" s="218">
        <f t="shared" si="19"/>
        <v>2080</v>
      </c>
      <c r="AS74" s="135">
        <f t="shared" si="27"/>
        <v>0</v>
      </c>
      <c r="AT74" s="135">
        <f t="shared" si="29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1"/>
        <v>2080</v>
      </c>
      <c r="BD74" s="135">
        <f t="shared" si="22"/>
        <v>0</v>
      </c>
      <c r="BE74" s="1"/>
      <c r="BF74" s="27">
        <f t="shared" si="23"/>
        <v>2080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42"/>
        <v>64</v>
      </c>
      <c r="B75" s="169">
        <f t="shared" si="42"/>
        <v>2081</v>
      </c>
      <c r="C75" s="203">
        <v>0</v>
      </c>
      <c r="D75" s="203">
        <v>0</v>
      </c>
      <c r="E75" s="108">
        <f t="shared" si="12"/>
        <v>0</v>
      </c>
      <c r="F75" s="111">
        <f t="shared" si="1"/>
        <v>0</v>
      </c>
      <c r="G75" s="112">
        <f t="shared" si="2"/>
        <v>0</v>
      </c>
      <c r="H75" s="113">
        <f t="shared" si="3"/>
        <v>0</v>
      </c>
      <c r="I75" s="111">
        <f t="shared" si="4"/>
        <v>0</v>
      </c>
      <c r="J75" s="112">
        <f t="shared" si="37"/>
        <v>0</v>
      </c>
      <c r="K75" s="113">
        <f t="shared" si="37"/>
        <v>0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4"/>
        <v>0</v>
      </c>
      <c r="P75" s="112">
        <f t="shared" si="14"/>
        <v>0</v>
      </c>
      <c r="Q75" s="112">
        <f t="shared" si="8"/>
        <v>0</v>
      </c>
      <c r="R75" s="116">
        <f t="shared" si="15"/>
        <v>0</v>
      </c>
      <c r="S75" s="204">
        <v>0</v>
      </c>
      <c r="T75" s="142">
        <f t="shared" si="16"/>
        <v>0</v>
      </c>
      <c r="U75" s="10">
        <f>('NPV Summary'!$B$16-S75)+T75</f>
        <v>0</v>
      </c>
      <c r="V75" s="142">
        <f>LOOKUP(B75,Rates!$A$5:$B$168)</f>
        <v>9401.2546441575942</v>
      </c>
      <c r="W75" s="123">
        <f t="shared" si="9"/>
        <v>0</v>
      </c>
      <c r="X75" s="124">
        <f t="shared" si="17"/>
        <v>0</v>
      </c>
      <c r="Y75" s="64">
        <f t="shared" si="10"/>
        <v>0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5"/>
        <v>2070</v>
      </c>
      <c r="AH75" s="79">
        <f>Rates!B68</f>
        <v>6371.3066296397565</v>
      </c>
      <c r="AI75"/>
      <c r="AJ75" s="77">
        <f t="shared" si="28"/>
        <v>2070</v>
      </c>
      <c r="AK75" s="214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8"/>
        <v>2081</v>
      </c>
      <c r="AP75" s="136">
        <f t="shared" ref="AP75:AP97" si="43">IF($J$5=5,AS75,IF($J$5=10,AT75,IF($J$5=15,AU75,IF($J$5=18,AV75,IF($J$5=20,AW75,IF($J$5=25,AX75,IF($J$5=30,AY75,IF($J$5=35,AZ75,IF($J$5=40,BA75)))))))))</f>
        <v>0</v>
      </c>
      <c r="AQ75"/>
      <c r="AR75" s="219">
        <f t="shared" si="19"/>
        <v>2081</v>
      </c>
      <c r="AS75" s="136">
        <f t="shared" si="27"/>
        <v>0</v>
      </c>
      <c r="AT75" s="136">
        <f t="shared" si="29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1"/>
        <v>2081</v>
      </c>
      <c r="BD75" s="136">
        <f t="shared" si="22"/>
        <v>0</v>
      </c>
      <c r="BF75" s="72">
        <f t="shared" si="23"/>
        <v>2081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2"/>
        <v>65</v>
      </c>
      <c r="B76" s="170">
        <f t="shared" si="42"/>
        <v>2082</v>
      </c>
      <c r="C76" s="203">
        <v>0</v>
      </c>
      <c r="D76" s="203">
        <v>0</v>
      </c>
      <c r="E76" s="108">
        <f t="shared" si="12"/>
        <v>0</v>
      </c>
      <c r="F76" s="108">
        <f t="shared" ref="F76:F97" si="44">IF(B76&gt;$B$5,(C76)*(1+$F$5)^(B76-$B$5),C76)</f>
        <v>0</v>
      </c>
      <c r="G76" s="109">
        <f t="shared" ref="G76:G97" si="45">IF(B76&gt;$B$5, (D76)*(1+$G$5)^(B76-$B$5),D76)</f>
        <v>0</v>
      </c>
      <c r="H76" s="110">
        <f t="shared" ref="H76:H97" si="46">IF(B76&gt;$B$5, (E76)*(1+$H$5)^(B76-$B$5),E76)</f>
        <v>0</v>
      </c>
      <c r="I76" s="108">
        <f t="shared" ref="I76:I97" si="47">IF(B76&gt;$B$5, F76*(1-$I$5), F76)</f>
        <v>0</v>
      </c>
      <c r="J76" s="109">
        <f t="shared" ref="J76:K97" si="48">G76</f>
        <v>0</v>
      </c>
      <c r="K76" s="110">
        <f t="shared" si="48"/>
        <v>0</v>
      </c>
      <c r="L76" s="108">
        <f t="shared" ref="L76:L97" si="49">IF(B76&gt;$B$5, (F76)*($I$5),0)</f>
        <v>0</v>
      </c>
      <c r="M76" s="114">
        <f t="shared" ref="M76:M97" si="50">ABS(PMT($K$5,$J$5,L76))</f>
        <v>0</v>
      </c>
      <c r="N76" s="114">
        <f t="shared" si="13"/>
        <v>0</v>
      </c>
      <c r="O76" s="108">
        <f t="shared" si="24"/>
        <v>0</v>
      </c>
      <c r="P76" s="147">
        <f t="shared" si="14"/>
        <v>0</v>
      </c>
      <c r="Q76" s="147">
        <f t="shared" ref="Q76:Q97" si="51">(I76+J76+K76+ N76)-P76</f>
        <v>0</v>
      </c>
      <c r="R76" s="120">
        <f t="shared" si="15"/>
        <v>0</v>
      </c>
      <c r="S76" s="204">
        <v>0</v>
      </c>
      <c r="T76" s="10">
        <f t="shared" si="16"/>
        <v>0</v>
      </c>
      <c r="U76" s="10">
        <f>('NPV Summary'!$B$16-S76)+T76</f>
        <v>0</v>
      </c>
      <c r="V76" s="10">
        <f>LOOKUP(B76,Rates!$A$5:$B$168)</f>
        <v>9739.6998113472673</v>
      </c>
      <c r="W76" s="121">
        <f t="shared" ref="W76:W97" si="52">(U76*V76)/1000000</f>
        <v>0</v>
      </c>
      <c r="X76" s="122">
        <f t="shared" si="17"/>
        <v>0</v>
      </c>
      <c r="Y76" s="37">
        <f t="shared" ref="Y76:Y97" si="53">SUM(W76-Q76)</f>
        <v>0</v>
      </c>
      <c r="Z76" s="140">
        <f>IF(SUM(Z$11:Z75)&gt;0,0,IF(SUM(X76-R76)&gt;0,B76,0))</f>
        <v>0</v>
      </c>
      <c r="AG76" s="23">
        <f t="shared" si="25"/>
        <v>2071</v>
      </c>
      <c r="AH76" s="4">
        <f>Rates!B69</f>
        <v>6600.6736683067875</v>
      </c>
      <c r="AJ76" s="23">
        <f t="shared" si="28"/>
        <v>2071</v>
      </c>
      <c r="AK76" s="213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8"/>
        <v>2082</v>
      </c>
      <c r="AP76" s="135">
        <f t="shared" si="43"/>
        <v>0</v>
      </c>
      <c r="AR76" s="218">
        <f t="shared" si="19"/>
        <v>2082</v>
      </c>
      <c r="AS76" s="135">
        <f t="shared" si="27"/>
        <v>0</v>
      </c>
      <c r="AT76" s="135">
        <f t="shared" si="29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1"/>
        <v>2082</v>
      </c>
      <c r="BD76" s="135">
        <f t="shared" si="22"/>
        <v>0</v>
      </c>
      <c r="BE76" s="1"/>
      <c r="BF76" s="27">
        <f t="shared" si="23"/>
        <v>2082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2" si="54">A76+1</f>
        <v>66</v>
      </c>
      <c r="B77" s="169">
        <f t="shared" si="54"/>
        <v>2083</v>
      </c>
      <c r="C77" s="203">
        <v>0</v>
      </c>
      <c r="D77" s="203">
        <v>0</v>
      </c>
      <c r="E77" s="108">
        <f t="shared" ref="E77:E97" si="55">IF( $Q$5="Yes", ($R$5)*T77, 0)/1000000</f>
        <v>0</v>
      </c>
      <c r="F77" s="111">
        <f t="shared" si="44"/>
        <v>0</v>
      </c>
      <c r="G77" s="112">
        <f t="shared" si="45"/>
        <v>0</v>
      </c>
      <c r="H77" s="113">
        <f t="shared" si="46"/>
        <v>0</v>
      </c>
      <c r="I77" s="111">
        <f t="shared" si="47"/>
        <v>0</v>
      </c>
      <c r="J77" s="112">
        <f t="shared" si="48"/>
        <v>0</v>
      </c>
      <c r="K77" s="113">
        <f t="shared" si="48"/>
        <v>0</v>
      </c>
      <c r="L77" s="111">
        <f t="shared" si="49"/>
        <v>0</v>
      </c>
      <c r="M77" s="115">
        <f t="shared" si="50"/>
        <v>0</v>
      </c>
      <c r="N77" s="115">
        <f t="shared" ref="N77:N97" si="56">AP77</f>
        <v>0</v>
      </c>
      <c r="O77" s="111">
        <f t="shared" si="24"/>
        <v>0</v>
      </c>
      <c r="P77" s="112">
        <f t="shared" ref="P77:P97" si="57">BD77</f>
        <v>0</v>
      </c>
      <c r="Q77" s="112">
        <f t="shared" si="51"/>
        <v>0</v>
      </c>
      <c r="R77" s="116">
        <f t="shared" ref="R77:R97" si="58">R76+Q77</f>
        <v>0</v>
      </c>
      <c r="S77" s="204">
        <v>0</v>
      </c>
      <c r="T77" s="142">
        <f t="shared" ref="T77:T97" si="59">IF($Q$5="Yes", IF(B77&lt;$T$5, 0, $S$5), 0)</f>
        <v>0</v>
      </c>
      <c r="U77" s="10">
        <f>('NPV Summary'!$B$16-S77)+T77</f>
        <v>0</v>
      </c>
      <c r="V77" s="142">
        <f>LOOKUP(B77,Rates!$A$5:$B$168)</f>
        <v>10090.32900455577</v>
      </c>
      <c r="W77" s="123">
        <f t="shared" si="52"/>
        <v>0</v>
      </c>
      <c r="X77" s="124">
        <f t="shared" ref="X77:X97" si="60">X76+W77</f>
        <v>0</v>
      </c>
      <c r="Y77" s="64">
        <f t="shared" si="53"/>
        <v>0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5"/>
        <v>2072</v>
      </c>
      <c r="AH77" s="79">
        <f>Rates!B70</f>
        <v>6838.2979203658324</v>
      </c>
      <c r="AI77"/>
      <c r="AJ77" s="77">
        <f t="shared" si="28"/>
        <v>2072</v>
      </c>
      <c r="AK77" s="214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1">AR77</f>
        <v>2083</v>
      </c>
      <c r="AP77" s="136">
        <f t="shared" si="43"/>
        <v>0</v>
      </c>
      <c r="AQ77"/>
      <c r="AR77" s="219">
        <f t="shared" ref="AR77:AR97" si="62">B77</f>
        <v>2083</v>
      </c>
      <c r="AS77" s="136">
        <f t="shared" si="27"/>
        <v>0</v>
      </c>
      <c r="AT77" s="136">
        <f t="shared" si="29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3">BF77</f>
        <v>2083</v>
      </c>
      <c r="BD77" s="136">
        <f t="shared" ref="BD77:BD97" si="64">IF($N$5=15,BG77,IF($N$5=25,BH77,))</f>
        <v>0</v>
      </c>
      <c r="BF77" s="72">
        <f t="shared" ref="BF77:BF97" si="65">B77</f>
        <v>2083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4"/>
        <v>67</v>
      </c>
      <c r="B78" s="171">
        <f t="shared" si="54"/>
        <v>2084</v>
      </c>
      <c r="C78" s="203">
        <v>0</v>
      </c>
      <c r="D78" s="203">
        <v>0</v>
      </c>
      <c r="E78" s="108">
        <f t="shared" si="55"/>
        <v>0</v>
      </c>
      <c r="F78" s="108">
        <f t="shared" si="44"/>
        <v>0</v>
      </c>
      <c r="G78" s="109">
        <f t="shared" si="45"/>
        <v>0</v>
      </c>
      <c r="H78" s="110">
        <f t="shared" si="46"/>
        <v>0</v>
      </c>
      <c r="I78" s="108">
        <f t="shared" si="47"/>
        <v>0</v>
      </c>
      <c r="J78" s="109">
        <f t="shared" si="48"/>
        <v>0</v>
      </c>
      <c r="K78" s="110">
        <f t="shared" si="48"/>
        <v>0</v>
      </c>
      <c r="L78" s="108">
        <f t="shared" si="49"/>
        <v>0</v>
      </c>
      <c r="M78" s="114">
        <f t="shared" si="50"/>
        <v>0</v>
      </c>
      <c r="N78" s="114">
        <f t="shared" si="56"/>
        <v>0</v>
      </c>
      <c r="O78" s="108">
        <f t="shared" ref="O78:O97" si="66">IF($L$5="Yes", IF( U78&gt;U77, (U78-U77)*$M$5/1000000,0),0)</f>
        <v>0</v>
      </c>
      <c r="P78" s="147">
        <f t="shared" si="57"/>
        <v>0</v>
      </c>
      <c r="Q78" s="147">
        <f t="shared" si="51"/>
        <v>0</v>
      </c>
      <c r="R78" s="120">
        <f t="shared" si="58"/>
        <v>0</v>
      </c>
      <c r="S78" s="204">
        <v>0</v>
      </c>
      <c r="T78" s="10">
        <f t="shared" si="59"/>
        <v>0</v>
      </c>
      <c r="U78" s="10">
        <f>('NPV Summary'!$B$16-S78)+T78</f>
        <v>0</v>
      </c>
      <c r="V78" s="10">
        <f>LOOKUP(B78,Rates!$A$5:$B$168)</f>
        <v>10453.580848719777</v>
      </c>
      <c r="W78" s="121">
        <f t="shared" si="52"/>
        <v>0</v>
      </c>
      <c r="X78" s="122">
        <f t="shared" si="60"/>
        <v>0</v>
      </c>
      <c r="Y78" s="37">
        <f t="shared" si="53"/>
        <v>0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8"/>
        <v>2073</v>
      </c>
      <c r="AK78" s="213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1"/>
        <v>2084</v>
      </c>
      <c r="AP78" s="135">
        <f t="shared" si="43"/>
        <v>0</v>
      </c>
      <c r="AR78" s="218">
        <f t="shared" si="62"/>
        <v>2084</v>
      </c>
      <c r="AS78" s="135">
        <f t="shared" si="27"/>
        <v>0</v>
      </c>
      <c r="AT78" s="135">
        <f t="shared" si="29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3"/>
        <v>2084</v>
      </c>
      <c r="BD78" s="135">
        <f t="shared" si="64"/>
        <v>0</v>
      </c>
      <c r="BE78" s="1"/>
      <c r="BF78" s="27">
        <f t="shared" si="65"/>
        <v>2084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4"/>
        <v>68</v>
      </c>
      <c r="B79" s="169">
        <f t="shared" si="54"/>
        <v>2085</v>
      </c>
      <c r="C79" s="203">
        <v>0</v>
      </c>
      <c r="D79" s="203">
        <v>0</v>
      </c>
      <c r="E79" s="108">
        <f t="shared" si="55"/>
        <v>0</v>
      </c>
      <c r="F79" s="111">
        <f t="shared" si="44"/>
        <v>0</v>
      </c>
      <c r="G79" s="112">
        <f t="shared" si="45"/>
        <v>0</v>
      </c>
      <c r="H79" s="113">
        <f t="shared" si="46"/>
        <v>0</v>
      </c>
      <c r="I79" s="111">
        <f t="shared" si="47"/>
        <v>0</v>
      </c>
      <c r="J79" s="112">
        <f t="shared" si="48"/>
        <v>0</v>
      </c>
      <c r="K79" s="113">
        <f t="shared" si="48"/>
        <v>0</v>
      </c>
      <c r="L79" s="111">
        <f t="shared" si="49"/>
        <v>0</v>
      </c>
      <c r="M79" s="115">
        <f t="shared" si="50"/>
        <v>0</v>
      </c>
      <c r="N79" s="115">
        <f t="shared" si="56"/>
        <v>0</v>
      </c>
      <c r="O79" s="111">
        <f t="shared" si="66"/>
        <v>0</v>
      </c>
      <c r="P79" s="112">
        <f t="shared" si="57"/>
        <v>0</v>
      </c>
      <c r="Q79" s="112">
        <f t="shared" si="51"/>
        <v>0</v>
      </c>
      <c r="R79" s="116">
        <f t="shared" si="58"/>
        <v>0</v>
      </c>
      <c r="S79" s="204">
        <v>0</v>
      </c>
      <c r="T79" s="142">
        <f t="shared" si="59"/>
        <v>0</v>
      </c>
      <c r="U79" s="10">
        <f>('NPV Summary'!$B$16-S79)+T79</f>
        <v>0</v>
      </c>
      <c r="V79" s="142">
        <f>LOOKUP(B79,Rates!$A$5:$B$168)</f>
        <v>10829.909759273689</v>
      </c>
      <c r="W79" s="129">
        <f t="shared" si="52"/>
        <v>0</v>
      </c>
      <c r="X79" s="130">
        <f t="shared" si="60"/>
        <v>0</v>
      </c>
      <c r="Y79" s="64">
        <f t="shared" si="53"/>
        <v>0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8"/>
        <v>2074</v>
      </c>
      <c r="AK79" s="214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1"/>
        <v>2085</v>
      </c>
      <c r="AP79" s="136">
        <f t="shared" si="43"/>
        <v>0</v>
      </c>
      <c r="AQ79"/>
      <c r="AR79" s="219">
        <f t="shared" si="62"/>
        <v>2085</v>
      </c>
      <c r="AS79" s="136">
        <f t="shared" si="27"/>
        <v>0</v>
      </c>
      <c r="AT79" s="136">
        <f t="shared" si="29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3"/>
        <v>2085</v>
      </c>
      <c r="BD79" s="136">
        <f t="shared" si="64"/>
        <v>0</v>
      </c>
      <c r="BF79" s="72">
        <f t="shared" si="65"/>
        <v>2085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4"/>
        <v>69</v>
      </c>
      <c r="B80" s="170">
        <f t="shared" si="54"/>
        <v>2086</v>
      </c>
      <c r="C80" s="203">
        <v>0</v>
      </c>
      <c r="D80" s="203">
        <v>0</v>
      </c>
      <c r="E80" s="108">
        <f t="shared" si="55"/>
        <v>0</v>
      </c>
      <c r="F80" s="108">
        <f t="shared" si="44"/>
        <v>0</v>
      </c>
      <c r="G80" s="109">
        <f t="shared" si="45"/>
        <v>0</v>
      </c>
      <c r="H80" s="110">
        <f t="shared" si="46"/>
        <v>0</v>
      </c>
      <c r="I80" s="108">
        <f t="shared" si="47"/>
        <v>0</v>
      </c>
      <c r="J80" s="109">
        <f t="shared" si="48"/>
        <v>0</v>
      </c>
      <c r="K80" s="110">
        <f t="shared" si="48"/>
        <v>0</v>
      </c>
      <c r="L80" s="108">
        <f t="shared" si="49"/>
        <v>0</v>
      </c>
      <c r="M80" s="114">
        <f t="shared" si="50"/>
        <v>0</v>
      </c>
      <c r="N80" s="114">
        <f t="shared" si="56"/>
        <v>0</v>
      </c>
      <c r="O80" s="108">
        <f t="shared" si="66"/>
        <v>0</v>
      </c>
      <c r="P80" s="147">
        <f t="shared" si="57"/>
        <v>0</v>
      </c>
      <c r="Q80" s="147">
        <f t="shared" si="51"/>
        <v>0</v>
      </c>
      <c r="R80" s="120">
        <f t="shared" si="58"/>
        <v>0</v>
      </c>
      <c r="S80" s="204">
        <v>0</v>
      </c>
      <c r="T80" s="10">
        <f t="shared" si="59"/>
        <v>0</v>
      </c>
      <c r="U80" s="10">
        <f>('NPV Summary'!$B$16-S80)+T80</f>
        <v>0</v>
      </c>
      <c r="V80" s="10">
        <f>LOOKUP(B80,Rates!$A$5:$B$168)</f>
        <v>11219.786510607542</v>
      </c>
      <c r="W80" s="121">
        <f t="shared" si="52"/>
        <v>0</v>
      </c>
      <c r="X80" s="122">
        <f t="shared" si="60"/>
        <v>0</v>
      </c>
      <c r="Y80" s="37">
        <f t="shared" si="53"/>
        <v>0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8"/>
        <v>2075</v>
      </c>
      <c r="AK80" s="213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1"/>
        <v>2086</v>
      </c>
      <c r="AP80" s="135">
        <f t="shared" si="43"/>
        <v>0</v>
      </c>
      <c r="AR80" s="218">
        <f t="shared" si="62"/>
        <v>2086</v>
      </c>
      <c r="AS80" s="135">
        <f t="shared" si="27"/>
        <v>0</v>
      </c>
      <c r="AT80" s="135">
        <f t="shared" si="29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3"/>
        <v>2086</v>
      </c>
      <c r="BD80" s="135">
        <f t="shared" si="64"/>
        <v>0</v>
      </c>
      <c r="BE80" s="1"/>
      <c r="BF80" s="27">
        <f t="shared" si="65"/>
        <v>2086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4"/>
        <v>70</v>
      </c>
      <c r="B81" s="169">
        <f t="shared" si="54"/>
        <v>2087</v>
      </c>
      <c r="C81" s="203">
        <v>0</v>
      </c>
      <c r="D81" s="203">
        <v>0</v>
      </c>
      <c r="E81" s="108">
        <f t="shared" si="55"/>
        <v>0</v>
      </c>
      <c r="F81" s="111">
        <f t="shared" si="44"/>
        <v>0</v>
      </c>
      <c r="G81" s="112">
        <f t="shared" si="45"/>
        <v>0</v>
      </c>
      <c r="H81" s="113">
        <f t="shared" si="46"/>
        <v>0</v>
      </c>
      <c r="I81" s="111">
        <f t="shared" si="47"/>
        <v>0</v>
      </c>
      <c r="J81" s="112">
        <f t="shared" si="48"/>
        <v>0</v>
      </c>
      <c r="K81" s="113">
        <f t="shared" si="48"/>
        <v>0</v>
      </c>
      <c r="L81" s="111">
        <f t="shared" si="49"/>
        <v>0</v>
      </c>
      <c r="M81" s="115">
        <f t="shared" si="50"/>
        <v>0</v>
      </c>
      <c r="N81" s="115">
        <f t="shared" si="56"/>
        <v>0</v>
      </c>
      <c r="O81" s="111">
        <f t="shared" si="66"/>
        <v>0</v>
      </c>
      <c r="P81" s="112">
        <f t="shared" si="57"/>
        <v>0</v>
      </c>
      <c r="Q81" s="112">
        <f t="shared" si="51"/>
        <v>0</v>
      </c>
      <c r="R81" s="116">
        <f t="shared" si="58"/>
        <v>0</v>
      </c>
      <c r="S81" s="204">
        <v>0</v>
      </c>
      <c r="T81" s="142">
        <f t="shared" si="59"/>
        <v>0</v>
      </c>
      <c r="U81" s="10">
        <f>('NPV Summary'!$B$16-S81)+T81</f>
        <v>0</v>
      </c>
      <c r="V81" s="142">
        <f>LOOKUP(B81,Rates!$A$5:$B$168)</f>
        <v>11623.698824989415</v>
      </c>
      <c r="W81" s="123">
        <f t="shared" si="52"/>
        <v>0</v>
      </c>
      <c r="X81" s="124">
        <f t="shared" si="60"/>
        <v>0</v>
      </c>
      <c r="Y81" s="64">
        <f t="shared" si="53"/>
        <v>0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8"/>
        <v>2076</v>
      </c>
      <c r="AK81" s="214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1"/>
        <v>2087</v>
      </c>
      <c r="AP81" s="136">
        <f t="shared" si="43"/>
        <v>0</v>
      </c>
      <c r="AQ81"/>
      <c r="AR81" s="219">
        <f t="shared" si="62"/>
        <v>2087</v>
      </c>
      <c r="AS81" s="136">
        <f t="shared" si="27"/>
        <v>0</v>
      </c>
      <c r="AT81" s="136">
        <f t="shared" si="29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3"/>
        <v>2087</v>
      </c>
      <c r="BD81" s="136">
        <f t="shared" si="64"/>
        <v>0</v>
      </c>
      <c r="BF81" s="72">
        <f t="shared" si="65"/>
        <v>2087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4"/>
        <v>71</v>
      </c>
      <c r="B82" s="170">
        <f t="shared" si="54"/>
        <v>2088</v>
      </c>
      <c r="C82" s="203">
        <v>0</v>
      </c>
      <c r="D82" s="203">
        <v>0</v>
      </c>
      <c r="E82" s="108">
        <f t="shared" si="55"/>
        <v>0</v>
      </c>
      <c r="F82" s="108">
        <f t="shared" si="44"/>
        <v>0</v>
      </c>
      <c r="G82" s="109">
        <f t="shared" si="45"/>
        <v>0</v>
      </c>
      <c r="H82" s="110">
        <f t="shared" si="46"/>
        <v>0</v>
      </c>
      <c r="I82" s="108">
        <f t="shared" si="47"/>
        <v>0</v>
      </c>
      <c r="J82" s="109">
        <f t="shared" si="48"/>
        <v>0</v>
      </c>
      <c r="K82" s="110">
        <f t="shared" si="48"/>
        <v>0</v>
      </c>
      <c r="L82" s="108">
        <f t="shared" si="49"/>
        <v>0</v>
      </c>
      <c r="M82" s="114">
        <f t="shared" si="50"/>
        <v>0</v>
      </c>
      <c r="N82" s="114">
        <f t="shared" si="56"/>
        <v>0</v>
      </c>
      <c r="O82" s="108">
        <f t="shared" si="66"/>
        <v>0</v>
      </c>
      <c r="P82" s="147">
        <f t="shared" si="57"/>
        <v>0</v>
      </c>
      <c r="Q82" s="147">
        <f t="shared" si="51"/>
        <v>0</v>
      </c>
      <c r="R82" s="120">
        <f t="shared" si="58"/>
        <v>0</v>
      </c>
      <c r="S82" s="204">
        <v>0</v>
      </c>
      <c r="T82" s="10">
        <f t="shared" si="59"/>
        <v>0</v>
      </c>
      <c r="U82" s="10">
        <f>('NPV Summary'!$B$16-S82)+T82</f>
        <v>0</v>
      </c>
      <c r="V82" s="10">
        <f>LOOKUP(B82,Rates!$A$5:$B$168)</f>
        <v>12042.151982689034</v>
      </c>
      <c r="W82" s="131">
        <f t="shared" si="52"/>
        <v>0</v>
      </c>
      <c r="X82" s="132">
        <f t="shared" si="60"/>
        <v>0</v>
      </c>
      <c r="Y82" s="37">
        <f t="shared" si="53"/>
        <v>0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8"/>
        <v>2077</v>
      </c>
      <c r="AK82" s="213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1"/>
        <v>2088</v>
      </c>
      <c r="AP82" s="135">
        <f t="shared" si="43"/>
        <v>0</v>
      </c>
      <c r="AR82" s="218">
        <f t="shared" si="62"/>
        <v>2088</v>
      </c>
      <c r="AS82" s="135">
        <f t="shared" si="27"/>
        <v>0</v>
      </c>
      <c r="AT82" s="135">
        <f t="shared" si="29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3"/>
        <v>2088</v>
      </c>
      <c r="BD82" s="135">
        <f t="shared" si="64"/>
        <v>0</v>
      </c>
      <c r="BE82" s="1"/>
      <c r="BF82" s="27">
        <f t="shared" si="65"/>
        <v>2088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4"/>
        <v>72</v>
      </c>
      <c r="B83" s="169">
        <f t="shared" si="54"/>
        <v>2089</v>
      </c>
      <c r="C83" s="203">
        <v>0</v>
      </c>
      <c r="D83" s="203">
        <v>0</v>
      </c>
      <c r="E83" s="108">
        <f t="shared" si="55"/>
        <v>0</v>
      </c>
      <c r="F83" s="111">
        <f t="shared" si="44"/>
        <v>0</v>
      </c>
      <c r="G83" s="112">
        <f t="shared" si="45"/>
        <v>0</v>
      </c>
      <c r="H83" s="113">
        <f t="shared" si="46"/>
        <v>0</v>
      </c>
      <c r="I83" s="111">
        <f t="shared" si="47"/>
        <v>0</v>
      </c>
      <c r="J83" s="112">
        <f t="shared" si="48"/>
        <v>0</v>
      </c>
      <c r="K83" s="113">
        <f t="shared" si="48"/>
        <v>0</v>
      </c>
      <c r="L83" s="111">
        <f t="shared" si="49"/>
        <v>0</v>
      </c>
      <c r="M83" s="115">
        <f t="shared" si="50"/>
        <v>0</v>
      </c>
      <c r="N83" s="115">
        <f t="shared" si="56"/>
        <v>0</v>
      </c>
      <c r="O83" s="111">
        <f t="shared" si="66"/>
        <v>0</v>
      </c>
      <c r="P83" s="112">
        <f t="shared" si="57"/>
        <v>0</v>
      </c>
      <c r="Q83" s="112">
        <f t="shared" si="51"/>
        <v>0</v>
      </c>
      <c r="R83" s="116">
        <f t="shared" si="58"/>
        <v>0</v>
      </c>
      <c r="S83" s="204">
        <v>0</v>
      </c>
      <c r="T83" s="142">
        <f t="shared" si="59"/>
        <v>0</v>
      </c>
      <c r="U83" s="10">
        <f>('NPV Summary'!$B$16-S83)+T83</f>
        <v>0</v>
      </c>
      <c r="V83" s="142">
        <f>LOOKUP(B83,Rates!$A$5:$B$168)</f>
        <v>12475.669454065841</v>
      </c>
      <c r="W83" s="123">
        <f t="shared" si="52"/>
        <v>0</v>
      </c>
      <c r="X83" s="124">
        <f t="shared" si="60"/>
        <v>0</v>
      </c>
      <c r="Y83" s="64">
        <f t="shared" si="53"/>
        <v>0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8"/>
        <v>2078</v>
      </c>
      <c r="AK83" s="214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1"/>
        <v>2089</v>
      </c>
      <c r="AP83" s="136">
        <f t="shared" si="43"/>
        <v>0</v>
      </c>
      <c r="AQ83"/>
      <c r="AR83" s="219">
        <f t="shared" si="62"/>
        <v>2089</v>
      </c>
      <c r="AS83" s="136">
        <f t="shared" ref="AS83:AS97" si="68">SUM(M78:M82)</f>
        <v>0</v>
      </c>
      <c r="AT83" s="136">
        <f t="shared" si="29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3"/>
        <v>2089</v>
      </c>
      <c r="BD83" s="136">
        <f t="shared" si="64"/>
        <v>0</v>
      </c>
      <c r="BF83" s="72">
        <f t="shared" si="65"/>
        <v>2089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4"/>
        <v>73</v>
      </c>
      <c r="B84" s="170">
        <f t="shared" si="54"/>
        <v>2090</v>
      </c>
      <c r="C84" s="203">
        <v>0</v>
      </c>
      <c r="D84" s="203">
        <v>0</v>
      </c>
      <c r="E84" s="108">
        <f t="shared" si="55"/>
        <v>0</v>
      </c>
      <c r="F84" s="108">
        <f t="shared" si="44"/>
        <v>0</v>
      </c>
      <c r="G84" s="109">
        <f t="shared" si="45"/>
        <v>0</v>
      </c>
      <c r="H84" s="110">
        <f t="shared" si="46"/>
        <v>0</v>
      </c>
      <c r="I84" s="108">
        <f t="shared" si="47"/>
        <v>0</v>
      </c>
      <c r="J84" s="109">
        <f t="shared" si="48"/>
        <v>0</v>
      </c>
      <c r="K84" s="110">
        <f t="shared" si="48"/>
        <v>0</v>
      </c>
      <c r="L84" s="108">
        <f t="shared" si="49"/>
        <v>0</v>
      </c>
      <c r="M84" s="114">
        <f t="shared" si="50"/>
        <v>0</v>
      </c>
      <c r="N84" s="114">
        <f t="shared" si="56"/>
        <v>0</v>
      </c>
      <c r="O84" s="108">
        <f t="shared" si="66"/>
        <v>0</v>
      </c>
      <c r="P84" s="147">
        <f t="shared" si="57"/>
        <v>0</v>
      </c>
      <c r="Q84" s="147">
        <f t="shared" si="51"/>
        <v>0</v>
      </c>
      <c r="R84" s="120">
        <f t="shared" si="58"/>
        <v>0</v>
      </c>
      <c r="S84" s="204">
        <v>0</v>
      </c>
      <c r="T84" s="10">
        <f t="shared" si="59"/>
        <v>0</v>
      </c>
      <c r="U84" s="10">
        <f>('NPV Summary'!$B$16-S84)+T84</f>
        <v>0</v>
      </c>
      <c r="V84" s="10">
        <f>LOOKUP(B84,Rates!$A$5:$B$168)</f>
        <v>12924.793554412212</v>
      </c>
      <c r="W84" s="121">
        <f t="shared" si="52"/>
        <v>0</v>
      </c>
      <c r="X84" s="122">
        <f t="shared" si="60"/>
        <v>0</v>
      </c>
      <c r="Y84" s="37">
        <f t="shared" si="53"/>
        <v>0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8"/>
        <v>2079</v>
      </c>
      <c r="AK84" s="213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1"/>
        <v>2090</v>
      </c>
      <c r="AP84" s="135">
        <f t="shared" si="43"/>
        <v>0</v>
      </c>
      <c r="AQ84"/>
      <c r="AR84" s="222">
        <f t="shared" si="62"/>
        <v>2090</v>
      </c>
      <c r="AS84" s="135">
        <f t="shared" si="68"/>
        <v>0</v>
      </c>
      <c r="AT84" s="135">
        <f t="shared" si="29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3"/>
        <v>2090</v>
      </c>
      <c r="BD84" s="135">
        <f t="shared" si="64"/>
        <v>0</v>
      </c>
      <c r="BF84" s="27">
        <f t="shared" si="65"/>
        <v>2090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4"/>
        <v>74</v>
      </c>
      <c r="B85" s="172">
        <f t="shared" si="54"/>
        <v>2091</v>
      </c>
      <c r="C85" s="203">
        <v>0</v>
      </c>
      <c r="D85" s="203">
        <v>0</v>
      </c>
      <c r="E85" s="108">
        <f t="shared" si="55"/>
        <v>0</v>
      </c>
      <c r="F85" s="111">
        <f t="shared" si="44"/>
        <v>0</v>
      </c>
      <c r="G85" s="112">
        <f t="shared" si="45"/>
        <v>0</v>
      </c>
      <c r="H85" s="113">
        <f t="shared" si="46"/>
        <v>0</v>
      </c>
      <c r="I85" s="111">
        <f t="shared" si="47"/>
        <v>0</v>
      </c>
      <c r="J85" s="112">
        <f t="shared" si="48"/>
        <v>0</v>
      </c>
      <c r="K85" s="113">
        <f t="shared" si="48"/>
        <v>0</v>
      </c>
      <c r="L85" s="111">
        <f t="shared" si="49"/>
        <v>0</v>
      </c>
      <c r="M85" s="115">
        <f t="shared" si="50"/>
        <v>0</v>
      </c>
      <c r="N85" s="115">
        <f t="shared" si="56"/>
        <v>0</v>
      </c>
      <c r="O85" s="111">
        <f t="shared" si="66"/>
        <v>0</v>
      </c>
      <c r="P85" s="112">
        <f t="shared" si="57"/>
        <v>0</v>
      </c>
      <c r="Q85" s="112">
        <f t="shared" si="51"/>
        <v>0</v>
      </c>
      <c r="R85" s="116">
        <f t="shared" si="58"/>
        <v>0</v>
      </c>
      <c r="S85" s="204">
        <v>0</v>
      </c>
      <c r="T85" s="142">
        <f t="shared" si="59"/>
        <v>0</v>
      </c>
      <c r="U85" s="10">
        <f>('NPV Summary'!$B$16-S85)+T85</f>
        <v>0</v>
      </c>
      <c r="V85" s="142">
        <f>LOOKUP(B85,Rates!$A$5:$B$168)</f>
        <v>13390.086122371053</v>
      </c>
      <c r="W85" s="129">
        <f t="shared" si="52"/>
        <v>0</v>
      </c>
      <c r="X85" s="130">
        <f t="shared" si="60"/>
        <v>0</v>
      </c>
      <c r="Y85" s="64">
        <f t="shared" si="53"/>
        <v>0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4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1"/>
        <v>2091</v>
      </c>
      <c r="AP85" s="136">
        <f t="shared" si="43"/>
        <v>0</v>
      </c>
      <c r="AQ85"/>
      <c r="AR85" s="219">
        <f t="shared" si="62"/>
        <v>2091</v>
      </c>
      <c r="AS85" s="136">
        <f t="shared" si="68"/>
        <v>0</v>
      </c>
      <c r="AT85" s="136">
        <f t="shared" si="29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3"/>
        <v>2091</v>
      </c>
      <c r="BD85" s="136">
        <f t="shared" si="64"/>
        <v>0</v>
      </c>
      <c r="BF85" s="72">
        <f t="shared" si="65"/>
        <v>2091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4"/>
        <v>75</v>
      </c>
      <c r="B86" s="170">
        <f t="shared" si="54"/>
        <v>2092</v>
      </c>
      <c r="C86" s="203">
        <v>0</v>
      </c>
      <c r="D86" s="203">
        <v>0</v>
      </c>
      <c r="E86" s="108">
        <f t="shared" si="55"/>
        <v>0</v>
      </c>
      <c r="F86" s="108">
        <f t="shared" si="44"/>
        <v>0</v>
      </c>
      <c r="G86" s="109">
        <f t="shared" si="45"/>
        <v>0</v>
      </c>
      <c r="H86" s="110">
        <f t="shared" si="46"/>
        <v>0</v>
      </c>
      <c r="I86" s="108">
        <f t="shared" si="47"/>
        <v>0</v>
      </c>
      <c r="J86" s="109">
        <f t="shared" si="48"/>
        <v>0</v>
      </c>
      <c r="K86" s="110">
        <f t="shared" si="48"/>
        <v>0</v>
      </c>
      <c r="L86" s="108">
        <f t="shared" si="49"/>
        <v>0</v>
      </c>
      <c r="M86" s="114">
        <f t="shared" si="50"/>
        <v>0</v>
      </c>
      <c r="N86" s="114">
        <f t="shared" si="56"/>
        <v>0</v>
      </c>
      <c r="O86" s="108">
        <f t="shared" si="66"/>
        <v>0</v>
      </c>
      <c r="P86" s="147">
        <f t="shared" si="57"/>
        <v>0</v>
      </c>
      <c r="Q86" s="147">
        <f t="shared" si="51"/>
        <v>0</v>
      </c>
      <c r="R86" s="120">
        <f t="shared" si="58"/>
        <v>0</v>
      </c>
      <c r="S86" s="204">
        <v>0</v>
      </c>
      <c r="T86" s="10">
        <f t="shared" si="59"/>
        <v>0</v>
      </c>
      <c r="U86" s="10">
        <f>('NPV Summary'!$B$16-S86)+T86</f>
        <v>0</v>
      </c>
      <c r="V86" s="10">
        <f>LOOKUP(B86,Rates!$A$5:$B$168)</f>
        <v>13872.129222776412</v>
      </c>
      <c r="W86" s="121">
        <f t="shared" si="52"/>
        <v>0</v>
      </c>
      <c r="X86" s="122">
        <f t="shared" si="60"/>
        <v>0</v>
      </c>
      <c r="Y86" s="37">
        <f t="shared" si="53"/>
        <v>0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3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1"/>
        <v>2092</v>
      </c>
      <c r="AP86" s="135">
        <f t="shared" si="43"/>
        <v>0</v>
      </c>
      <c r="AR86" s="218">
        <f t="shared" si="62"/>
        <v>2092</v>
      </c>
      <c r="AS86" s="135">
        <f t="shared" si="68"/>
        <v>0</v>
      </c>
      <c r="AT86" s="135">
        <f t="shared" si="29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3"/>
        <v>2092</v>
      </c>
      <c r="BD86" s="135">
        <f t="shared" si="64"/>
        <v>0</v>
      </c>
      <c r="BE86" s="1"/>
      <c r="BF86" s="27">
        <f t="shared" si="65"/>
        <v>2092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4"/>
        <v>76</v>
      </c>
      <c r="B87" s="169">
        <f t="shared" si="54"/>
        <v>2093</v>
      </c>
      <c r="C87" s="203">
        <v>0</v>
      </c>
      <c r="D87" s="203">
        <v>0</v>
      </c>
      <c r="E87" s="108">
        <f t="shared" si="55"/>
        <v>0</v>
      </c>
      <c r="F87" s="111">
        <f t="shared" si="44"/>
        <v>0</v>
      </c>
      <c r="G87" s="112">
        <f t="shared" si="45"/>
        <v>0</v>
      </c>
      <c r="H87" s="113">
        <f t="shared" si="46"/>
        <v>0</v>
      </c>
      <c r="I87" s="111">
        <f t="shared" si="47"/>
        <v>0</v>
      </c>
      <c r="J87" s="112">
        <f t="shared" si="48"/>
        <v>0</v>
      </c>
      <c r="K87" s="113">
        <f t="shared" si="48"/>
        <v>0</v>
      </c>
      <c r="L87" s="111">
        <f t="shared" si="49"/>
        <v>0</v>
      </c>
      <c r="M87" s="115">
        <f t="shared" si="50"/>
        <v>0</v>
      </c>
      <c r="N87" s="115">
        <f t="shared" si="56"/>
        <v>0</v>
      </c>
      <c r="O87" s="111">
        <f t="shared" si="66"/>
        <v>0</v>
      </c>
      <c r="P87" s="112">
        <f t="shared" si="57"/>
        <v>0</v>
      </c>
      <c r="Q87" s="112">
        <f t="shared" si="51"/>
        <v>0</v>
      </c>
      <c r="R87" s="116">
        <f t="shared" si="58"/>
        <v>0</v>
      </c>
      <c r="S87" s="204">
        <v>0</v>
      </c>
      <c r="T87" s="142">
        <f t="shared" si="59"/>
        <v>0</v>
      </c>
      <c r="U87" s="10">
        <f>('NPV Summary'!$B$16-S87)+T87</f>
        <v>0</v>
      </c>
      <c r="V87" s="142">
        <f>LOOKUP(B87,Rates!$A$5:$B$168)</f>
        <v>14371.525874796363</v>
      </c>
      <c r="W87" s="123">
        <f t="shared" si="52"/>
        <v>0</v>
      </c>
      <c r="X87" s="124">
        <f t="shared" si="60"/>
        <v>0</v>
      </c>
      <c r="Y87" s="64">
        <f t="shared" si="53"/>
        <v>0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4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1"/>
        <v>2093</v>
      </c>
      <c r="AP87" s="136">
        <f t="shared" si="43"/>
        <v>0</v>
      </c>
      <c r="AQ87"/>
      <c r="AR87" s="219">
        <f t="shared" si="62"/>
        <v>2093</v>
      </c>
      <c r="AS87" s="136">
        <f t="shared" si="68"/>
        <v>0</v>
      </c>
      <c r="AT87" s="136">
        <f t="shared" si="29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3"/>
        <v>2093</v>
      </c>
      <c r="BD87" s="136">
        <f t="shared" si="64"/>
        <v>0</v>
      </c>
      <c r="BF87" s="72">
        <f t="shared" si="65"/>
        <v>2093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4"/>
        <v>77</v>
      </c>
      <c r="B88" s="170">
        <f t="shared" si="54"/>
        <v>2094</v>
      </c>
      <c r="C88" s="203">
        <v>0</v>
      </c>
      <c r="D88" s="203">
        <v>0</v>
      </c>
      <c r="E88" s="108">
        <f t="shared" si="55"/>
        <v>0</v>
      </c>
      <c r="F88" s="108">
        <f t="shared" si="44"/>
        <v>0</v>
      </c>
      <c r="G88" s="109">
        <f t="shared" si="45"/>
        <v>0</v>
      </c>
      <c r="H88" s="110">
        <f t="shared" si="46"/>
        <v>0</v>
      </c>
      <c r="I88" s="108">
        <f t="shared" si="47"/>
        <v>0</v>
      </c>
      <c r="J88" s="109">
        <f t="shared" si="48"/>
        <v>0</v>
      </c>
      <c r="K88" s="110">
        <f t="shared" si="48"/>
        <v>0</v>
      </c>
      <c r="L88" s="108">
        <f t="shared" si="49"/>
        <v>0</v>
      </c>
      <c r="M88" s="114">
        <f t="shared" si="50"/>
        <v>0</v>
      </c>
      <c r="N88" s="114">
        <f t="shared" si="56"/>
        <v>0</v>
      </c>
      <c r="O88" s="108">
        <f t="shared" si="66"/>
        <v>0</v>
      </c>
      <c r="P88" s="109">
        <f t="shared" si="57"/>
        <v>0</v>
      </c>
      <c r="Q88" s="109">
        <f t="shared" si="51"/>
        <v>0</v>
      </c>
      <c r="R88" s="117">
        <f t="shared" si="58"/>
        <v>0</v>
      </c>
      <c r="S88" s="204">
        <v>0</v>
      </c>
      <c r="T88" s="10">
        <f t="shared" si="59"/>
        <v>0</v>
      </c>
      <c r="U88" s="10">
        <f>('NPV Summary'!$B$16-S88)+T88</f>
        <v>0</v>
      </c>
      <c r="V88" s="10">
        <f>LOOKUP(B88,Rates!$A$5:$B$168)</f>
        <v>14888.900806289033</v>
      </c>
      <c r="W88" s="125">
        <f t="shared" si="52"/>
        <v>0</v>
      </c>
      <c r="X88" s="126">
        <f t="shared" si="60"/>
        <v>0</v>
      </c>
      <c r="Y88" s="84">
        <f t="shared" si="53"/>
        <v>0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5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1"/>
        <v>2094</v>
      </c>
      <c r="AP88" s="135">
        <f t="shared" si="43"/>
        <v>0</v>
      </c>
      <c r="AQ88"/>
      <c r="AR88" s="222">
        <f t="shared" si="62"/>
        <v>2094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3"/>
        <v>2094</v>
      </c>
      <c r="BD88" s="135">
        <f t="shared" si="64"/>
        <v>0</v>
      </c>
      <c r="BF88" s="27">
        <f t="shared" si="65"/>
        <v>2094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4"/>
        <v>78</v>
      </c>
      <c r="B89" s="169">
        <f t="shared" si="54"/>
        <v>2095</v>
      </c>
      <c r="C89" s="203">
        <v>0</v>
      </c>
      <c r="D89" s="203">
        <v>0</v>
      </c>
      <c r="E89" s="108">
        <f t="shared" si="55"/>
        <v>0</v>
      </c>
      <c r="F89" s="111">
        <f t="shared" si="44"/>
        <v>0</v>
      </c>
      <c r="G89" s="112">
        <f t="shared" si="45"/>
        <v>0</v>
      </c>
      <c r="H89" s="113">
        <f t="shared" si="46"/>
        <v>0</v>
      </c>
      <c r="I89" s="111">
        <f t="shared" si="47"/>
        <v>0</v>
      </c>
      <c r="J89" s="112">
        <f t="shared" si="48"/>
        <v>0</v>
      </c>
      <c r="K89" s="113">
        <f t="shared" si="48"/>
        <v>0</v>
      </c>
      <c r="L89" s="111">
        <f t="shared" si="49"/>
        <v>0</v>
      </c>
      <c r="M89" s="115">
        <f t="shared" si="50"/>
        <v>0</v>
      </c>
      <c r="N89" s="115">
        <f t="shared" si="56"/>
        <v>0</v>
      </c>
      <c r="O89" s="111">
        <f t="shared" si="66"/>
        <v>0</v>
      </c>
      <c r="P89" s="112">
        <f t="shared" si="57"/>
        <v>0</v>
      </c>
      <c r="Q89" s="112">
        <f t="shared" si="51"/>
        <v>0</v>
      </c>
      <c r="R89" s="116">
        <f t="shared" si="58"/>
        <v>0</v>
      </c>
      <c r="S89" s="204">
        <v>0</v>
      </c>
      <c r="T89" s="142">
        <f t="shared" si="59"/>
        <v>0</v>
      </c>
      <c r="U89" s="10">
        <f>('NPV Summary'!$B$16-S89)+T89</f>
        <v>0</v>
      </c>
      <c r="V89" s="142">
        <f>LOOKUP(B89,Rates!$A$5:$B$168)</f>
        <v>15424.901235315439</v>
      </c>
      <c r="W89" s="123">
        <f t="shared" si="52"/>
        <v>0</v>
      </c>
      <c r="X89" s="124">
        <f t="shared" si="60"/>
        <v>0</v>
      </c>
      <c r="Y89" s="64">
        <f t="shared" si="53"/>
        <v>0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4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1"/>
        <v>2095</v>
      </c>
      <c r="AP89" s="136">
        <f t="shared" si="43"/>
        <v>0</v>
      </c>
      <c r="AQ89"/>
      <c r="AR89" s="219">
        <f t="shared" si="62"/>
        <v>2095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3"/>
        <v>2095</v>
      </c>
      <c r="BD89" s="136">
        <f t="shared" si="64"/>
        <v>0</v>
      </c>
      <c r="BF89" s="72">
        <f t="shared" si="65"/>
        <v>2095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4"/>
        <v>79</v>
      </c>
      <c r="B90" s="170">
        <f t="shared" si="54"/>
        <v>2096</v>
      </c>
      <c r="C90" s="203">
        <v>0</v>
      </c>
      <c r="D90" s="203">
        <v>0</v>
      </c>
      <c r="E90" s="108">
        <f t="shared" si="55"/>
        <v>0</v>
      </c>
      <c r="F90" s="108">
        <f t="shared" si="44"/>
        <v>0</v>
      </c>
      <c r="G90" s="109">
        <f t="shared" si="45"/>
        <v>0</v>
      </c>
      <c r="H90" s="110">
        <f t="shared" si="46"/>
        <v>0</v>
      </c>
      <c r="I90" s="108">
        <f t="shared" si="47"/>
        <v>0</v>
      </c>
      <c r="J90" s="109">
        <f t="shared" si="48"/>
        <v>0</v>
      </c>
      <c r="K90" s="110">
        <f t="shared" si="48"/>
        <v>0</v>
      </c>
      <c r="L90" s="108">
        <f t="shared" si="49"/>
        <v>0</v>
      </c>
      <c r="M90" s="114">
        <f t="shared" si="50"/>
        <v>0</v>
      </c>
      <c r="N90" s="114">
        <f t="shared" si="56"/>
        <v>0</v>
      </c>
      <c r="O90" s="108">
        <f t="shared" si="66"/>
        <v>0</v>
      </c>
      <c r="P90" s="147">
        <f t="shared" si="57"/>
        <v>0</v>
      </c>
      <c r="Q90" s="147">
        <f t="shared" si="51"/>
        <v>0</v>
      </c>
      <c r="R90" s="120">
        <f t="shared" si="58"/>
        <v>0</v>
      </c>
      <c r="S90" s="204">
        <v>0</v>
      </c>
      <c r="T90" s="10">
        <f t="shared" si="59"/>
        <v>0</v>
      </c>
      <c r="U90" s="10">
        <f>('NPV Summary'!$B$16-S90)+T90</f>
        <v>0</v>
      </c>
      <c r="V90" s="10">
        <f>LOOKUP(B90,Rates!$A$5:$B$168)</f>
        <v>15980.197679786796</v>
      </c>
      <c r="W90" s="121">
        <f t="shared" si="52"/>
        <v>0</v>
      </c>
      <c r="X90" s="122">
        <f t="shared" si="60"/>
        <v>0</v>
      </c>
      <c r="Y90" s="37">
        <f t="shared" si="53"/>
        <v>0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3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1"/>
        <v>2096</v>
      </c>
      <c r="AP90" s="135">
        <f t="shared" si="43"/>
        <v>0</v>
      </c>
      <c r="AR90" s="218">
        <f t="shared" si="62"/>
        <v>2096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3"/>
        <v>2096</v>
      </c>
      <c r="BD90" s="135">
        <f t="shared" si="64"/>
        <v>0</v>
      </c>
      <c r="BE90" s="1"/>
      <c r="BF90" s="27">
        <f t="shared" si="65"/>
        <v>2096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4"/>
        <v>80</v>
      </c>
      <c r="B91" s="172">
        <f t="shared" si="54"/>
        <v>2097</v>
      </c>
      <c r="C91" s="203">
        <v>0</v>
      </c>
      <c r="D91" s="203">
        <v>0</v>
      </c>
      <c r="E91" s="108">
        <f t="shared" si="55"/>
        <v>0</v>
      </c>
      <c r="F91" s="111">
        <f t="shared" si="44"/>
        <v>0</v>
      </c>
      <c r="G91" s="112">
        <f t="shared" si="45"/>
        <v>0</v>
      </c>
      <c r="H91" s="113">
        <f t="shared" si="46"/>
        <v>0</v>
      </c>
      <c r="I91" s="111">
        <f t="shared" si="47"/>
        <v>0</v>
      </c>
      <c r="J91" s="112">
        <f t="shared" si="48"/>
        <v>0</v>
      </c>
      <c r="K91" s="113">
        <f t="shared" si="48"/>
        <v>0</v>
      </c>
      <c r="L91" s="111">
        <f t="shared" si="49"/>
        <v>0</v>
      </c>
      <c r="M91" s="115">
        <f t="shared" si="50"/>
        <v>0</v>
      </c>
      <c r="N91" s="115">
        <f t="shared" si="56"/>
        <v>0</v>
      </c>
      <c r="O91" s="111">
        <f t="shared" si="66"/>
        <v>0</v>
      </c>
      <c r="P91" s="112">
        <f t="shared" si="57"/>
        <v>0</v>
      </c>
      <c r="Q91" s="112">
        <f t="shared" si="51"/>
        <v>0</v>
      </c>
      <c r="R91" s="116">
        <f t="shared" si="58"/>
        <v>0</v>
      </c>
      <c r="S91" s="204">
        <v>0</v>
      </c>
      <c r="T91" s="142">
        <f t="shared" si="59"/>
        <v>0</v>
      </c>
      <c r="U91" s="10">
        <f>('NPV Summary'!$B$16-S91)+T91</f>
        <v>0</v>
      </c>
      <c r="V91" s="142">
        <f>LOOKUP(B91,Rates!$A$5:$B$168)</f>
        <v>16555.484796259119</v>
      </c>
      <c r="W91" s="123">
        <f t="shared" si="52"/>
        <v>0</v>
      </c>
      <c r="X91" s="124">
        <f t="shared" si="60"/>
        <v>0</v>
      </c>
      <c r="Y91" s="64">
        <f t="shared" si="53"/>
        <v>0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4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1"/>
        <v>2097</v>
      </c>
      <c r="AP91" s="136">
        <f t="shared" si="43"/>
        <v>0</v>
      </c>
      <c r="AQ91"/>
      <c r="AR91" s="219">
        <f t="shared" si="62"/>
        <v>2097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3"/>
        <v>2097</v>
      </c>
      <c r="BD91" s="136">
        <f t="shared" si="64"/>
        <v>0</v>
      </c>
      <c r="BF91" s="72">
        <f t="shared" si="65"/>
        <v>2097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4"/>
        <v>81</v>
      </c>
      <c r="B92" s="170">
        <f t="shared" si="54"/>
        <v>2098</v>
      </c>
      <c r="C92" s="203">
        <v>0</v>
      </c>
      <c r="D92" s="203">
        <v>0</v>
      </c>
      <c r="E92" s="108">
        <f t="shared" si="55"/>
        <v>0</v>
      </c>
      <c r="F92" s="108">
        <f t="shared" si="44"/>
        <v>0</v>
      </c>
      <c r="G92" s="109">
        <f t="shared" si="45"/>
        <v>0</v>
      </c>
      <c r="H92" s="110">
        <f t="shared" si="46"/>
        <v>0</v>
      </c>
      <c r="I92" s="108">
        <f t="shared" si="47"/>
        <v>0</v>
      </c>
      <c r="J92" s="109">
        <f t="shared" si="48"/>
        <v>0</v>
      </c>
      <c r="K92" s="110">
        <f t="shared" si="48"/>
        <v>0</v>
      </c>
      <c r="L92" s="108">
        <f t="shared" si="49"/>
        <v>0</v>
      </c>
      <c r="M92" s="114">
        <f t="shared" si="50"/>
        <v>0</v>
      </c>
      <c r="N92" s="114">
        <f t="shared" si="56"/>
        <v>0</v>
      </c>
      <c r="O92" s="108">
        <f t="shared" si="66"/>
        <v>0</v>
      </c>
      <c r="P92" s="147">
        <f t="shared" si="57"/>
        <v>0</v>
      </c>
      <c r="Q92" s="147">
        <f t="shared" si="51"/>
        <v>0</v>
      </c>
      <c r="R92" s="120">
        <f t="shared" si="58"/>
        <v>0</v>
      </c>
      <c r="S92" s="204">
        <v>0</v>
      </c>
      <c r="T92" s="10">
        <f t="shared" si="59"/>
        <v>0</v>
      </c>
      <c r="U92" s="10">
        <f>('NPV Summary'!$B$16-S92)+T92</f>
        <v>0</v>
      </c>
      <c r="V92" s="10">
        <f>LOOKUP(B92,Rates!$A$5:$B$168)</f>
        <v>17151.482248924447</v>
      </c>
      <c r="W92" s="121">
        <f t="shared" si="52"/>
        <v>0</v>
      </c>
      <c r="X92" s="122">
        <f t="shared" si="60"/>
        <v>0</v>
      </c>
      <c r="Y92" s="37">
        <f t="shared" si="53"/>
        <v>0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3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1"/>
        <v>2098</v>
      </c>
      <c r="AP92" s="135">
        <f t="shared" si="43"/>
        <v>0</v>
      </c>
      <c r="AR92" s="218">
        <f t="shared" si="62"/>
        <v>2098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3"/>
        <v>2098</v>
      </c>
      <c r="BD92" s="135">
        <f t="shared" si="64"/>
        <v>0</v>
      </c>
      <c r="BE92" s="1"/>
      <c r="BF92" s="27">
        <f t="shared" si="65"/>
        <v>2098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ref="A93:B97" si="71">A92+1</f>
        <v>82</v>
      </c>
      <c r="B93" s="169">
        <f t="shared" si="71"/>
        <v>2099</v>
      </c>
      <c r="C93" s="203">
        <v>0</v>
      </c>
      <c r="D93" s="203">
        <v>0</v>
      </c>
      <c r="E93" s="108">
        <f t="shared" si="55"/>
        <v>0</v>
      </c>
      <c r="F93" s="111">
        <f t="shared" si="44"/>
        <v>0</v>
      </c>
      <c r="G93" s="112">
        <f t="shared" si="45"/>
        <v>0</v>
      </c>
      <c r="H93" s="113">
        <f t="shared" si="46"/>
        <v>0</v>
      </c>
      <c r="I93" s="111">
        <f t="shared" si="47"/>
        <v>0</v>
      </c>
      <c r="J93" s="112">
        <f t="shared" si="48"/>
        <v>0</v>
      </c>
      <c r="K93" s="113">
        <f t="shared" si="48"/>
        <v>0</v>
      </c>
      <c r="L93" s="111">
        <f t="shared" si="49"/>
        <v>0</v>
      </c>
      <c r="M93" s="115">
        <f t="shared" si="50"/>
        <v>0</v>
      </c>
      <c r="N93" s="115">
        <f t="shared" si="56"/>
        <v>0</v>
      </c>
      <c r="O93" s="111">
        <f t="shared" si="66"/>
        <v>0</v>
      </c>
      <c r="P93" s="112">
        <f t="shared" si="57"/>
        <v>0</v>
      </c>
      <c r="Q93" s="112">
        <f t="shared" si="51"/>
        <v>0</v>
      </c>
      <c r="R93" s="116">
        <f t="shared" si="58"/>
        <v>0</v>
      </c>
      <c r="S93" s="204">
        <v>0</v>
      </c>
      <c r="T93" s="142">
        <f t="shared" si="59"/>
        <v>0</v>
      </c>
      <c r="U93" s="10">
        <f>('NPV Summary'!$B$16-S93)+T93</f>
        <v>0</v>
      </c>
      <c r="V93" s="142">
        <f>LOOKUP(B93,Rates!$A$5:$B$168)</f>
        <v>17768.935609885728</v>
      </c>
      <c r="W93" s="123">
        <f t="shared" si="52"/>
        <v>0</v>
      </c>
      <c r="X93" s="124">
        <f t="shared" si="60"/>
        <v>0</v>
      </c>
      <c r="Y93" s="64">
        <f t="shared" si="53"/>
        <v>0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4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1"/>
        <v>2099</v>
      </c>
      <c r="AP93" s="136">
        <f t="shared" si="43"/>
        <v>0</v>
      </c>
      <c r="AQ93"/>
      <c r="AR93" s="219">
        <f t="shared" si="62"/>
        <v>2099</v>
      </c>
      <c r="AS93" s="136">
        <f t="shared" si="68"/>
        <v>0</v>
      </c>
      <c r="AT93" s="136">
        <f t="shared" si="70"/>
        <v>0</v>
      </c>
      <c r="AU93" s="136">
        <f t="shared" ref="AU93:AU97" si="72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3"/>
        <v>2099</v>
      </c>
      <c r="BD93" s="136">
        <f t="shared" si="64"/>
        <v>0</v>
      </c>
      <c r="BF93" s="72">
        <f t="shared" si="65"/>
        <v>2099</v>
      </c>
      <c r="BG93" s="136">
        <f t="shared" ref="BG93:BG97" si="73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1"/>
        <v>83</v>
      </c>
      <c r="B94" s="170">
        <f t="shared" si="71"/>
        <v>2100</v>
      </c>
      <c r="C94" s="203">
        <v>0</v>
      </c>
      <c r="D94" s="203">
        <v>0</v>
      </c>
      <c r="E94" s="108">
        <f t="shared" si="55"/>
        <v>0</v>
      </c>
      <c r="F94" s="108">
        <f t="shared" si="44"/>
        <v>0</v>
      </c>
      <c r="G94" s="109">
        <f t="shared" si="45"/>
        <v>0</v>
      </c>
      <c r="H94" s="110">
        <f t="shared" si="46"/>
        <v>0</v>
      </c>
      <c r="I94" s="108">
        <f t="shared" si="47"/>
        <v>0</v>
      </c>
      <c r="J94" s="109">
        <f t="shared" si="48"/>
        <v>0</v>
      </c>
      <c r="K94" s="110">
        <f t="shared" si="48"/>
        <v>0</v>
      </c>
      <c r="L94" s="108">
        <f t="shared" si="49"/>
        <v>0</v>
      </c>
      <c r="M94" s="114">
        <f t="shared" si="50"/>
        <v>0</v>
      </c>
      <c r="N94" s="114">
        <f t="shared" si="56"/>
        <v>0</v>
      </c>
      <c r="O94" s="108">
        <f t="shared" si="66"/>
        <v>0</v>
      </c>
      <c r="P94" s="147">
        <f t="shared" si="57"/>
        <v>0</v>
      </c>
      <c r="Q94" s="147">
        <f t="shared" si="51"/>
        <v>0</v>
      </c>
      <c r="R94" s="120">
        <f t="shared" si="58"/>
        <v>0</v>
      </c>
      <c r="S94" s="204">
        <v>0</v>
      </c>
      <c r="T94" s="10">
        <f t="shared" si="59"/>
        <v>0</v>
      </c>
      <c r="U94" s="10">
        <f>('NPV Summary'!$B$16-S94)+T94</f>
        <v>0</v>
      </c>
      <c r="V94" s="10">
        <f>LOOKUP(B94,Rates!$A$5:$B$168)</f>
        <v>18408.617291841616</v>
      </c>
      <c r="W94" s="121">
        <f t="shared" si="52"/>
        <v>0</v>
      </c>
      <c r="X94" s="122">
        <f t="shared" si="60"/>
        <v>0</v>
      </c>
      <c r="Y94" s="37">
        <f t="shared" si="53"/>
        <v>0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3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1"/>
        <v>2100</v>
      </c>
      <c r="AP94" s="135">
        <f t="shared" si="43"/>
        <v>0</v>
      </c>
      <c r="AR94" s="218">
        <f t="shared" si="62"/>
        <v>2100</v>
      </c>
      <c r="AS94" s="135">
        <f t="shared" si="68"/>
        <v>0</v>
      </c>
      <c r="AT94" s="135">
        <f t="shared" si="70"/>
        <v>0</v>
      </c>
      <c r="AU94" s="135">
        <f t="shared" si="72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3"/>
        <v>2100</v>
      </c>
      <c r="BD94" s="135">
        <f t="shared" si="64"/>
        <v>0</v>
      </c>
      <c r="BE94" s="1"/>
      <c r="BF94" s="27">
        <f t="shared" si="65"/>
        <v>2100</v>
      </c>
      <c r="BG94" s="135">
        <f t="shared" si="73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71"/>
        <v>84</v>
      </c>
      <c r="B95" s="169">
        <f t="shared" si="71"/>
        <v>2101</v>
      </c>
      <c r="C95" s="203">
        <v>0</v>
      </c>
      <c r="D95" s="203">
        <v>0</v>
      </c>
      <c r="E95" s="108">
        <f t="shared" si="55"/>
        <v>0</v>
      </c>
      <c r="F95" s="111">
        <f t="shared" si="44"/>
        <v>0</v>
      </c>
      <c r="G95" s="112">
        <f t="shared" si="45"/>
        <v>0</v>
      </c>
      <c r="H95" s="113">
        <f t="shared" si="46"/>
        <v>0</v>
      </c>
      <c r="I95" s="111">
        <f t="shared" si="47"/>
        <v>0</v>
      </c>
      <c r="J95" s="112">
        <f t="shared" si="48"/>
        <v>0</v>
      </c>
      <c r="K95" s="113">
        <f t="shared" si="48"/>
        <v>0</v>
      </c>
      <c r="L95" s="111">
        <f t="shared" si="49"/>
        <v>0</v>
      </c>
      <c r="M95" s="115">
        <f t="shared" si="50"/>
        <v>0</v>
      </c>
      <c r="N95" s="115">
        <f t="shared" si="56"/>
        <v>0</v>
      </c>
      <c r="O95" s="111">
        <f t="shared" si="66"/>
        <v>0</v>
      </c>
      <c r="P95" s="112">
        <f t="shared" si="57"/>
        <v>0</v>
      </c>
      <c r="Q95" s="112">
        <f t="shared" si="51"/>
        <v>0</v>
      </c>
      <c r="R95" s="116">
        <f t="shared" si="58"/>
        <v>0</v>
      </c>
      <c r="S95" s="204">
        <v>0</v>
      </c>
      <c r="T95" s="142">
        <f t="shared" si="59"/>
        <v>0</v>
      </c>
      <c r="U95" s="10">
        <f>('NPV Summary'!$B$16-S95)+T95</f>
        <v>0</v>
      </c>
      <c r="V95" s="142">
        <f>LOOKUP(B95,Rates!$A$5:$B$168)</f>
        <v>19071.327514347915</v>
      </c>
      <c r="W95" s="123">
        <f t="shared" si="52"/>
        <v>0</v>
      </c>
      <c r="X95" s="124">
        <f t="shared" si="60"/>
        <v>0</v>
      </c>
      <c r="Y95" s="64">
        <f t="shared" si="53"/>
        <v>0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4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1"/>
        <v>2101</v>
      </c>
      <c r="AP95" s="136">
        <f t="shared" si="43"/>
        <v>0</v>
      </c>
      <c r="AQ95"/>
      <c r="AR95" s="219">
        <f t="shared" si="62"/>
        <v>2101</v>
      </c>
      <c r="AS95" s="136">
        <f t="shared" si="68"/>
        <v>0</v>
      </c>
      <c r="AT95" s="136">
        <f t="shared" si="70"/>
        <v>0</v>
      </c>
      <c r="AU95" s="136">
        <f t="shared" si="72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3"/>
        <v>2101</v>
      </c>
      <c r="BD95" s="136">
        <f t="shared" si="64"/>
        <v>0</v>
      </c>
      <c r="BF95" s="72">
        <f t="shared" si="65"/>
        <v>2101</v>
      </c>
      <c r="BG95" s="136">
        <f t="shared" si="73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1"/>
        <v>85</v>
      </c>
      <c r="B96" s="170">
        <f t="shared" si="71"/>
        <v>2102</v>
      </c>
      <c r="C96" s="203">
        <v>0</v>
      </c>
      <c r="D96" s="203">
        <v>0</v>
      </c>
      <c r="E96" s="108">
        <f t="shared" si="55"/>
        <v>0</v>
      </c>
      <c r="F96" s="108">
        <f t="shared" si="44"/>
        <v>0</v>
      </c>
      <c r="G96" s="109">
        <f t="shared" si="45"/>
        <v>0</v>
      </c>
      <c r="H96" s="110">
        <f t="shared" si="46"/>
        <v>0</v>
      </c>
      <c r="I96" s="108">
        <f t="shared" si="47"/>
        <v>0</v>
      </c>
      <c r="J96" s="109">
        <f t="shared" si="48"/>
        <v>0</v>
      </c>
      <c r="K96" s="110">
        <f t="shared" si="48"/>
        <v>0</v>
      </c>
      <c r="L96" s="108">
        <f t="shared" si="49"/>
        <v>0</v>
      </c>
      <c r="M96" s="114">
        <f t="shared" si="50"/>
        <v>0</v>
      </c>
      <c r="N96" s="114">
        <f t="shared" si="56"/>
        <v>0</v>
      </c>
      <c r="O96" s="108">
        <f t="shared" si="66"/>
        <v>0</v>
      </c>
      <c r="P96" s="147">
        <f t="shared" si="57"/>
        <v>0</v>
      </c>
      <c r="Q96" s="147">
        <f t="shared" si="51"/>
        <v>0</v>
      </c>
      <c r="R96" s="120">
        <f t="shared" si="58"/>
        <v>0</v>
      </c>
      <c r="S96" s="204">
        <v>0</v>
      </c>
      <c r="T96" s="10">
        <f t="shared" si="59"/>
        <v>0</v>
      </c>
      <c r="U96" s="10">
        <f>('NPV Summary'!$B$16-S96)+T96</f>
        <v>0</v>
      </c>
      <c r="V96" s="10">
        <f>LOOKUP(B96,Rates!$A$5:$B$168)</f>
        <v>19757.89530486444</v>
      </c>
      <c r="W96" s="121">
        <f t="shared" si="52"/>
        <v>0</v>
      </c>
      <c r="X96" s="122">
        <f t="shared" si="60"/>
        <v>0</v>
      </c>
      <c r="Y96" s="37">
        <f t="shared" si="53"/>
        <v>0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3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1"/>
        <v>2102</v>
      </c>
      <c r="AP96" s="135">
        <f t="shared" si="43"/>
        <v>0</v>
      </c>
      <c r="AR96" s="218">
        <f t="shared" si="62"/>
        <v>2102</v>
      </c>
      <c r="AS96" s="135">
        <f t="shared" si="68"/>
        <v>0</v>
      </c>
      <c r="AT96" s="135">
        <f t="shared" si="70"/>
        <v>0</v>
      </c>
      <c r="AU96" s="135">
        <f t="shared" si="72"/>
        <v>0</v>
      </c>
      <c r="AV96" s="135">
        <f t="shared" ref="AV96" si="74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3"/>
        <v>2102</v>
      </c>
      <c r="BD96" s="135">
        <f t="shared" si="64"/>
        <v>0</v>
      </c>
      <c r="BE96" s="1"/>
      <c r="BF96" s="27">
        <f t="shared" si="65"/>
        <v>2102</v>
      </c>
      <c r="BG96" s="135">
        <f t="shared" si="73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71"/>
        <v>86</v>
      </c>
      <c r="B97" s="172">
        <f t="shared" si="71"/>
        <v>2103</v>
      </c>
      <c r="C97" s="203">
        <v>0</v>
      </c>
      <c r="D97" s="203">
        <v>0</v>
      </c>
      <c r="E97" s="108">
        <f t="shared" si="55"/>
        <v>0</v>
      </c>
      <c r="F97" s="111">
        <f t="shared" si="44"/>
        <v>0</v>
      </c>
      <c r="G97" s="112">
        <f t="shared" si="45"/>
        <v>0</v>
      </c>
      <c r="H97" s="113">
        <f t="shared" si="46"/>
        <v>0</v>
      </c>
      <c r="I97" s="111">
        <f t="shared" si="47"/>
        <v>0</v>
      </c>
      <c r="J97" s="112">
        <f t="shared" si="48"/>
        <v>0</v>
      </c>
      <c r="K97" s="113">
        <f t="shared" si="48"/>
        <v>0</v>
      </c>
      <c r="L97" s="111">
        <f t="shared" si="49"/>
        <v>0</v>
      </c>
      <c r="M97" s="115">
        <f t="shared" si="50"/>
        <v>0</v>
      </c>
      <c r="N97" s="115">
        <f t="shared" si="56"/>
        <v>0</v>
      </c>
      <c r="O97" s="111">
        <f t="shared" si="66"/>
        <v>0</v>
      </c>
      <c r="P97" s="112">
        <f t="shared" si="57"/>
        <v>0</v>
      </c>
      <c r="Q97" s="112">
        <f t="shared" si="51"/>
        <v>0</v>
      </c>
      <c r="R97" s="116">
        <f t="shared" si="58"/>
        <v>0</v>
      </c>
      <c r="S97" s="204">
        <v>0</v>
      </c>
      <c r="T97" s="142">
        <f t="shared" si="59"/>
        <v>0</v>
      </c>
      <c r="U97" s="10">
        <f>('NPV Summary'!$B$16-S97)+T97</f>
        <v>0</v>
      </c>
      <c r="V97" s="142">
        <f>LOOKUP(B97,Rates!$A$5:$B$168)</f>
        <v>20469.179535839561</v>
      </c>
      <c r="W97" s="123">
        <f t="shared" si="52"/>
        <v>0</v>
      </c>
      <c r="X97" s="124">
        <f t="shared" si="60"/>
        <v>0</v>
      </c>
      <c r="Y97" s="64">
        <f t="shared" si="53"/>
        <v>0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4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1"/>
        <v>2103</v>
      </c>
      <c r="AP97" s="136">
        <f t="shared" si="43"/>
        <v>0</v>
      </c>
      <c r="AQ97"/>
      <c r="AR97" s="219">
        <f t="shared" si="62"/>
        <v>2103</v>
      </c>
      <c r="AS97" s="136">
        <f t="shared" si="68"/>
        <v>0</v>
      </c>
      <c r="AT97" s="136">
        <f t="shared" si="70"/>
        <v>0</v>
      </c>
      <c r="AU97" s="136">
        <f t="shared" si="72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3"/>
        <v>2103</v>
      </c>
      <c r="BD97" s="136">
        <f t="shared" si="64"/>
        <v>0</v>
      </c>
      <c r="BF97" s="72">
        <f t="shared" si="65"/>
        <v>2103</v>
      </c>
      <c r="BG97" s="136">
        <f t="shared" si="73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0</v>
      </c>
      <c r="R98" s="14"/>
      <c r="S98" s="14"/>
      <c r="T98" s="14"/>
      <c r="U98" s="14"/>
      <c r="V98" s="103" t="s">
        <v>12</v>
      </c>
      <c r="W98" s="104">
        <f>NPV($E$5,W12:W97)*(1+$E$5)^($D$5-($C$5-1))</f>
        <v>0</v>
      </c>
      <c r="X98" s="105" t="s">
        <v>2</v>
      </c>
      <c r="Y98" s="106">
        <f>IFERROR(IRR(Y12:Y97), 0)</f>
        <v>0</v>
      </c>
      <c r="Z98" s="144">
        <f>SUM(Z12:Z97)</f>
        <v>0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3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299" t="s">
        <v>43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4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3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4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3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4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3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6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U12" sqref="U12:U97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36" customHeight="1" thickBot="1" x14ac:dyDescent="0.3">
      <c r="A1" s="237" t="s">
        <v>213</v>
      </c>
    </row>
    <row r="2" spans="1:75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/>
      <c r="V2"/>
      <c r="W2"/>
      <c r="X2"/>
    </row>
    <row r="3" spans="1:75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7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4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5">
        <f>'NPV Summary'!B5</f>
        <v>2018</v>
      </c>
      <c r="C5" s="205">
        <f>'NPV Summary'!C5</f>
        <v>2018</v>
      </c>
      <c r="D5" s="205">
        <f>'NPV Summary'!D5</f>
        <v>2018</v>
      </c>
      <c r="E5" s="205">
        <f>'NPV Summary'!E5</f>
        <v>0.04</v>
      </c>
      <c r="F5" s="205">
        <f>'NPV Summary'!F5</f>
        <v>2.1999999999999999E-2</v>
      </c>
      <c r="G5" s="205">
        <f>'NPV Summary'!G5</f>
        <v>0.03</v>
      </c>
      <c r="H5" s="205">
        <f>'NPV Summary'!H5</f>
        <v>0.04</v>
      </c>
      <c r="I5" s="205">
        <f>'NPV Summary'!I5</f>
        <v>0.65</v>
      </c>
      <c r="J5" s="205">
        <f>'NPV Summary'!J5</f>
        <v>30</v>
      </c>
      <c r="K5" s="205">
        <f>'NPV Summary'!K5</f>
        <v>0.05</v>
      </c>
      <c r="L5" s="205" t="str">
        <f>'NPV Summary'!L5</f>
        <v>Yes</v>
      </c>
      <c r="M5" s="205">
        <f>'NPV Summary'!M5</f>
        <v>475</v>
      </c>
      <c r="N5" s="205">
        <f>'NPV Summary'!N5</f>
        <v>15</v>
      </c>
      <c r="O5" s="205" t="str">
        <f>'NPV Summary'!O5</f>
        <v>Treated</v>
      </c>
      <c r="P5" s="205">
        <f>'NPV Summary'!P5</f>
        <v>3.5999999999999997E-2</v>
      </c>
      <c r="Q5" s="205" t="str">
        <f>'NPV Summary'!Q5</f>
        <v>No</v>
      </c>
      <c r="R5" s="205">
        <f>'NPV Summary'!R5</f>
        <v>73</v>
      </c>
      <c r="S5" s="205">
        <f>'NPV Summary'!S5</f>
        <v>9000</v>
      </c>
      <c r="T5" s="205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6" t="s">
        <v>161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7"/>
      <c r="C7" s="187"/>
      <c r="D7" s="188"/>
      <c r="E7" s="188"/>
      <c r="F7" s="188"/>
      <c r="G7" s="188"/>
      <c r="H7" s="188"/>
      <c r="I7" s="187"/>
      <c r="J7" s="187"/>
      <c r="K7" s="187"/>
      <c r="L7" s="187"/>
      <c r="M7" s="189"/>
      <c r="N7" s="189"/>
      <c r="O7" s="188"/>
      <c r="P7" s="187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0" t="s">
        <v>171</v>
      </c>
      <c r="AH7" s="301"/>
      <c r="AI7" s="301"/>
      <c r="AJ7" s="301"/>
      <c r="AK7" s="301"/>
      <c r="AL7" s="301"/>
      <c r="AM7" s="302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6" t="s">
        <v>159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G8" s="303"/>
      <c r="AH8" s="304"/>
      <c r="AI8" s="304"/>
      <c r="AJ8" s="304"/>
      <c r="AK8" s="304"/>
      <c r="AL8" s="304"/>
      <c r="AM8" s="305"/>
    </row>
    <row r="9" spans="1:75" ht="38.25" customHeight="1" thickBot="1" x14ac:dyDescent="0.3">
      <c r="A9" s="307"/>
      <c r="B9" s="308"/>
      <c r="C9" s="309" t="str">
        <f>"Projected Annual Cost
"&amp;B5&amp;" Dollar Year" &amp;"
($Million)"</f>
        <v>Projected Annual Cost
2018 Dollar Year
($Million)</v>
      </c>
      <c r="D9" s="310"/>
      <c r="E9" s="311"/>
      <c r="F9" s="310" t="s">
        <v>49</v>
      </c>
      <c r="G9" s="310"/>
      <c r="H9" s="311"/>
      <c r="I9" s="312" t="str">
        <f>"Projected Annual Cost with Financing
($Million; NPV=$"&amp;ROUND(Q98,3)&amp;")"</f>
        <v>Projected Annual Cost with Financing
($Million; NPV=$0)</v>
      </c>
      <c r="J9" s="313"/>
      <c r="K9" s="313"/>
      <c r="L9" s="313"/>
      <c r="M9" s="313"/>
      <c r="N9" s="313"/>
      <c r="O9" s="313"/>
      <c r="P9" s="313"/>
      <c r="Q9" s="313"/>
      <c r="R9" s="314"/>
      <c r="S9" s="309" t="str">
        <f>"Avoided MWD Purchase 
 ($Million; NPV=$"&amp;ROUND(W98,3)&amp;")"</f>
        <v>Avoided MWD Purchase 
 ($Million; NPV=$0)</v>
      </c>
      <c r="T9" s="310"/>
      <c r="U9" s="310"/>
      <c r="V9" s="310"/>
      <c r="W9" s="310"/>
      <c r="X9" s="311"/>
      <c r="Y9" s="309" t="s">
        <v>13</v>
      </c>
      <c r="Z9" s="311"/>
      <c r="AG9" s="315" t="s">
        <v>10</v>
      </c>
      <c r="AH9" s="316"/>
      <c r="AI9" s="2"/>
      <c r="AJ9" s="317" t="s">
        <v>15</v>
      </c>
      <c r="AK9" s="318"/>
      <c r="AL9" s="318"/>
      <c r="AM9" s="319"/>
      <c r="AO9" s="294" t="s">
        <v>39</v>
      </c>
      <c r="AP9" s="295"/>
      <c r="AR9" s="296" t="s">
        <v>170</v>
      </c>
      <c r="AS9" s="297"/>
      <c r="AT9" s="297"/>
      <c r="AU9" s="297"/>
      <c r="AV9" s="297"/>
      <c r="AW9" s="297"/>
      <c r="AX9" s="297"/>
      <c r="AY9" s="297"/>
      <c r="AZ9" s="297"/>
      <c r="BA9" s="298"/>
      <c r="BC9" s="294" t="s">
        <v>68</v>
      </c>
      <c r="BD9" s="295"/>
      <c r="BE9" s="1"/>
      <c r="BF9" s="296" t="s">
        <v>52</v>
      </c>
      <c r="BG9" s="297"/>
      <c r="BH9" s="297"/>
    </row>
    <row r="10" spans="1:75" ht="51.75" thickBot="1" x14ac:dyDescent="0.3">
      <c r="A10" s="52" t="s">
        <v>0</v>
      </c>
      <c r="B10" s="118" t="s">
        <v>3</v>
      </c>
      <c r="C10" s="186" t="s">
        <v>46</v>
      </c>
      <c r="D10" s="20" t="s">
        <v>47</v>
      </c>
      <c r="E10" s="21" t="s">
        <v>48</v>
      </c>
      <c r="F10" s="186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6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2" t="s">
        <v>73</v>
      </c>
      <c r="S10" s="211" t="s">
        <v>155</v>
      </c>
      <c r="T10" s="21" t="s">
        <v>156</v>
      </c>
      <c r="U10" s="186" t="s">
        <v>42</v>
      </c>
      <c r="V10" s="20" t="s">
        <v>11</v>
      </c>
      <c r="W10" s="20" t="s">
        <v>14</v>
      </c>
      <c r="X10" s="21" t="s">
        <v>73</v>
      </c>
      <c r="Y10" s="186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1"/>
      <c r="T11" s="201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2018</v>
      </c>
      <c r="C12" s="203">
        <v>0</v>
      </c>
      <c r="D12" s="203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4">
        <v>0</v>
      </c>
      <c r="T12" s="10">
        <f>IF($Q$5="Yes", IF(B12&lt;$T$5, 0, $S$5), 0)</f>
        <v>0</v>
      </c>
      <c r="U12" s="10">
        <f>('NPV Summary'!$B$16-S12)+T12</f>
        <v>0</v>
      </c>
      <c r="V12" s="10">
        <f>LOOKUP(B12,AG12:AH105)</f>
        <v>1015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2018</v>
      </c>
      <c r="AP12" s="135">
        <f t="shared" si="0"/>
        <v>0</v>
      </c>
      <c r="AR12" s="218">
        <f>B12</f>
        <v>2018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2018</v>
      </c>
      <c r="BD12" s="135">
        <f>IF($N$5=15,BG12,IF($N$5=25,BH12,))</f>
        <v>0</v>
      </c>
      <c r="BE12" s="1"/>
      <c r="BF12" s="27">
        <f>B12</f>
        <v>2018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2019</v>
      </c>
      <c r="C13" s="203">
        <v>0</v>
      </c>
      <c r="D13" s="203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4">
        <v>0</v>
      </c>
      <c r="T13" s="142">
        <f t="shared" ref="T13:T76" si="16">IF($Q$5="Yes", IF(B13&lt;$T$5, 0, $S$5), 0)</f>
        <v>0</v>
      </c>
      <c r="U13" s="10">
        <f>('NPV Summary'!$B$16-S13)+T13</f>
        <v>0</v>
      </c>
      <c r="V13" s="142">
        <f>LOOKUP(B13,Rates!$A$5:$B$168)</f>
        <v>1053</v>
      </c>
      <c r="W13" s="123">
        <f t="shared" si="9"/>
        <v>0</v>
      </c>
      <c r="X13" s="124">
        <f t="shared" ref="X13:X76" si="17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8">AR13</f>
        <v>2019</v>
      </c>
      <c r="AP13" s="136">
        <f t="shared" si="0"/>
        <v>0</v>
      </c>
      <c r="AQ13"/>
      <c r="AR13" s="219">
        <f t="shared" ref="AR13:AR76" si="19">B13</f>
        <v>2019</v>
      </c>
      <c r="AS13" s="136">
        <f>$M$12</f>
        <v>0</v>
      </c>
      <c r="AT13" s="136">
        <f t="shared" ref="AT13:BA13" si="20">$M$12</f>
        <v>0</v>
      </c>
      <c r="AU13" s="136">
        <f t="shared" si="20"/>
        <v>0</v>
      </c>
      <c r="AV13" s="136">
        <f t="shared" si="20"/>
        <v>0</v>
      </c>
      <c r="AW13" s="136">
        <f t="shared" si="20"/>
        <v>0</v>
      </c>
      <c r="AX13" s="136">
        <f t="shared" si="20"/>
        <v>0</v>
      </c>
      <c r="AY13" s="136">
        <f t="shared" si="20"/>
        <v>0</v>
      </c>
      <c r="AZ13" s="136">
        <f t="shared" si="20"/>
        <v>0</v>
      </c>
      <c r="BA13" s="136">
        <f t="shared" si="20"/>
        <v>0</v>
      </c>
      <c r="BB13"/>
      <c r="BC13" s="72">
        <f t="shared" ref="BC13:BC76" si="21">BF13</f>
        <v>2019</v>
      </c>
      <c r="BD13" s="136">
        <f t="shared" ref="BD13:BD76" si="22">IF($N$5=15,BG13,IF($N$5=25,BH13,))</f>
        <v>0</v>
      </c>
      <c r="BF13" s="72">
        <f t="shared" ref="BF13:BF76" si="23">B13</f>
        <v>2019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2020</v>
      </c>
      <c r="C14" s="203">
        <v>0</v>
      </c>
      <c r="D14" s="203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4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4">
        <v>0</v>
      </c>
      <c r="T14" s="10">
        <f t="shared" si="16"/>
        <v>0</v>
      </c>
      <c r="U14" s="10">
        <f>('NPV Summary'!$B$16-S14)+T14</f>
        <v>0</v>
      </c>
      <c r="V14" s="10">
        <f>LOOKUP(B14,Rates!$A$5:$B$168)</f>
        <v>1092</v>
      </c>
      <c r="W14" s="121">
        <f t="shared" si="9"/>
        <v>0</v>
      </c>
      <c r="X14" s="122">
        <f t="shared" si="17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5">AG13+1</f>
        <v>2009</v>
      </c>
      <c r="AH14" s="48">
        <f>Rates!B7</f>
        <v>579</v>
      </c>
      <c r="AJ14" s="47">
        <f t="shared" ref="AJ14:AJ19" si="26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8"/>
        <v>2020</v>
      </c>
      <c r="AP14" s="135">
        <f t="shared" si="0"/>
        <v>0</v>
      </c>
      <c r="AR14" s="218">
        <f t="shared" si="19"/>
        <v>2020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1"/>
        <v>2020</v>
      </c>
      <c r="BD14" s="135">
        <f t="shared" si="22"/>
        <v>0</v>
      </c>
      <c r="BE14" s="1"/>
      <c r="BF14" s="27">
        <f t="shared" si="23"/>
        <v>2020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2021</v>
      </c>
      <c r="C15" s="203">
        <v>0</v>
      </c>
      <c r="D15" s="203">
        <v>0</v>
      </c>
      <c r="E15" s="108">
        <f t="shared" si="12"/>
        <v>0</v>
      </c>
      <c r="F15" s="111">
        <f t="shared" si="1"/>
        <v>0</v>
      </c>
      <c r="G15" s="112">
        <f t="shared" si="2"/>
        <v>0</v>
      </c>
      <c r="H15" s="113">
        <f t="shared" si="3"/>
        <v>0</v>
      </c>
      <c r="I15" s="111">
        <f t="shared" si="4"/>
        <v>0</v>
      </c>
      <c r="J15" s="112">
        <f t="shared" si="5"/>
        <v>0</v>
      </c>
      <c r="K15" s="113">
        <f t="shared" si="5"/>
        <v>0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0</v>
      </c>
      <c r="Q15" s="112">
        <f t="shared" si="8"/>
        <v>0</v>
      </c>
      <c r="R15" s="116">
        <f t="shared" si="15"/>
        <v>0</v>
      </c>
      <c r="S15" s="204">
        <v>0</v>
      </c>
      <c r="T15" s="142">
        <f t="shared" si="16"/>
        <v>0</v>
      </c>
      <c r="U15" s="10">
        <f>('NPV Summary'!$B$16-S15)+T15</f>
        <v>0</v>
      </c>
      <c r="V15" s="142">
        <f>LOOKUP(B15,Rates!$A$5:$B$168)</f>
        <v>1123</v>
      </c>
      <c r="W15" s="123">
        <f t="shared" si="9"/>
        <v>0</v>
      </c>
      <c r="X15" s="124">
        <f t="shared" si="17"/>
        <v>0</v>
      </c>
      <c r="Y15" s="64">
        <f t="shared" si="10"/>
        <v>0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5"/>
        <v>2010</v>
      </c>
      <c r="AH15" s="70">
        <f>Rates!B8</f>
        <v>701</v>
      </c>
      <c r="AI15"/>
      <c r="AJ15" s="68">
        <f t="shared" si="26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8"/>
        <v>2021</v>
      </c>
      <c r="AP15" s="136">
        <f t="shared" si="0"/>
        <v>0</v>
      </c>
      <c r="AQ15"/>
      <c r="AR15" s="219">
        <f t="shared" si="19"/>
        <v>2021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1"/>
        <v>2021</v>
      </c>
      <c r="BD15" s="136">
        <f t="shared" si="22"/>
        <v>0</v>
      </c>
      <c r="BF15" s="72">
        <f t="shared" si="23"/>
        <v>2021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2022</v>
      </c>
      <c r="C16" s="203">
        <v>0</v>
      </c>
      <c r="D16" s="203">
        <v>0</v>
      </c>
      <c r="E16" s="108">
        <f t="shared" si="12"/>
        <v>0</v>
      </c>
      <c r="F16" s="108">
        <f t="shared" si="1"/>
        <v>0</v>
      </c>
      <c r="G16" s="109">
        <f t="shared" si="2"/>
        <v>0</v>
      </c>
      <c r="H16" s="110">
        <f t="shared" si="3"/>
        <v>0</v>
      </c>
      <c r="I16" s="108">
        <f t="shared" si="4"/>
        <v>0</v>
      </c>
      <c r="J16" s="109">
        <f t="shared" si="5"/>
        <v>0</v>
      </c>
      <c r="K16" s="110">
        <f t="shared" si="5"/>
        <v>0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4"/>
        <v>0</v>
      </c>
      <c r="P16" s="147">
        <f t="shared" si="14"/>
        <v>0</v>
      </c>
      <c r="Q16" s="147">
        <f>(I16+J16+K16+ N16)-P16</f>
        <v>0</v>
      </c>
      <c r="R16" s="120">
        <f t="shared" si="15"/>
        <v>0</v>
      </c>
      <c r="S16" s="204">
        <v>0</v>
      </c>
      <c r="T16" s="10">
        <f t="shared" si="16"/>
        <v>0</v>
      </c>
      <c r="U16" s="10">
        <f>('NPV Summary'!$B$16-S16)+T16</f>
        <v>0</v>
      </c>
      <c r="V16" s="10">
        <f>LOOKUP(B16,Rates!$A$5:$B$168)</f>
        <v>1164</v>
      </c>
      <c r="W16" s="121">
        <f t="shared" si="9"/>
        <v>0</v>
      </c>
      <c r="X16" s="122">
        <f t="shared" si="17"/>
        <v>0</v>
      </c>
      <c r="Y16" s="37">
        <f t="shared" si="10"/>
        <v>0</v>
      </c>
      <c r="Z16" s="140">
        <f>IF(SUM(Z$11:Z15)&gt;0,0,IF(SUM(X16-R16)&gt;0,B16,0))</f>
        <v>0</v>
      </c>
      <c r="AG16" s="46">
        <f t="shared" si="25"/>
        <v>2011</v>
      </c>
      <c r="AH16" s="48">
        <f>Rates!B9</f>
        <v>744</v>
      </c>
      <c r="AJ16" s="47">
        <f t="shared" si="26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8"/>
        <v>2022</v>
      </c>
      <c r="AP16" s="135">
        <f t="shared" si="0"/>
        <v>0</v>
      </c>
      <c r="AR16" s="218">
        <f t="shared" si="19"/>
        <v>2022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1"/>
        <v>2022</v>
      </c>
      <c r="BD16" s="135">
        <f t="shared" si="22"/>
        <v>0</v>
      </c>
      <c r="BE16" s="1"/>
      <c r="BF16" s="27">
        <f t="shared" si="23"/>
        <v>2022</v>
      </c>
      <c r="BG16" s="135">
        <f>SUM($O$12:O15)</f>
        <v>0</v>
      </c>
      <c r="BH16" s="135">
        <f>SUM($O$12:O15)</f>
        <v>0</v>
      </c>
    </row>
    <row r="17" spans="1:75" s="65" customFormat="1" x14ac:dyDescent="0.25">
      <c r="A17" s="63">
        <f t="shared" si="11"/>
        <v>6</v>
      </c>
      <c r="B17" s="169">
        <f t="shared" si="11"/>
        <v>2023</v>
      </c>
      <c r="C17" s="203">
        <v>0</v>
      </c>
      <c r="D17" s="203">
        <v>0</v>
      </c>
      <c r="E17" s="108">
        <f>IF( $Q$5="Yes", ($R$5)*T17, 0)/1000000</f>
        <v>0</v>
      </c>
      <c r="F17" s="111">
        <f t="shared" si="1"/>
        <v>0</v>
      </c>
      <c r="G17" s="112">
        <f t="shared" si="2"/>
        <v>0</v>
      </c>
      <c r="H17" s="113">
        <f t="shared" si="3"/>
        <v>0</v>
      </c>
      <c r="I17" s="111">
        <f t="shared" si="4"/>
        <v>0</v>
      </c>
      <c r="J17" s="112">
        <f t="shared" si="5"/>
        <v>0</v>
      </c>
      <c r="K17" s="113">
        <f t="shared" si="5"/>
        <v>0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4"/>
        <v>0</v>
      </c>
      <c r="P17" s="112">
        <f t="shared" si="14"/>
        <v>0</v>
      </c>
      <c r="Q17" s="112">
        <f t="shared" si="8"/>
        <v>0</v>
      </c>
      <c r="R17" s="116">
        <f t="shared" si="15"/>
        <v>0</v>
      </c>
      <c r="S17" s="204">
        <v>0</v>
      </c>
      <c r="T17" s="142">
        <f t="shared" si="16"/>
        <v>0</v>
      </c>
      <c r="U17" s="10">
        <f>('NPV Summary'!$B$16-S17)+T17</f>
        <v>0</v>
      </c>
      <c r="V17" s="142">
        <f>LOOKUP(B17,Rates!$A$5:$B$168)</f>
        <v>1205</v>
      </c>
      <c r="W17" s="123">
        <f t="shared" si="9"/>
        <v>0</v>
      </c>
      <c r="X17" s="124">
        <f t="shared" si="17"/>
        <v>0</v>
      </c>
      <c r="Y17" s="64">
        <f t="shared" si="10"/>
        <v>0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5"/>
        <v>2012</v>
      </c>
      <c r="AH17" s="70">
        <f>Rates!B10</f>
        <v>794</v>
      </c>
      <c r="AI17"/>
      <c r="AJ17" s="68">
        <f t="shared" si="26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8"/>
        <v>2023</v>
      </c>
      <c r="AP17" s="136">
        <f t="shared" si="0"/>
        <v>0</v>
      </c>
      <c r="AQ17"/>
      <c r="AR17" s="219">
        <f t="shared" si="19"/>
        <v>2023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1"/>
        <v>2023</v>
      </c>
      <c r="BD17" s="136">
        <f t="shared" si="22"/>
        <v>0</v>
      </c>
      <c r="BF17" s="72">
        <f t="shared" si="23"/>
        <v>2023</v>
      </c>
      <c r="BG17" s="136">
        <f>SUM($O$12:O16)</f>
        <v>0</v>
      </c>
      <c r="BH17" s="136">
        <f>SUM($O$12:O16)</f>
        <v>0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2024</v>
      </c>
      <c r="C18" s="203">
        <v>0</v>
      </c>
      <c r="D18" s="203">
        <v>0</v>
      </c>
      <c r="E18" s="108">
        <f t="shared" si="12"/>
        <v>0</v>
      </c>
      <c r="F18" s="108">
        <f t="shared" si="1"/>
        <v>0</v>
      </c>
      <c r="G18" s="109">
        <f t="shared" si="2"/>
        <v>0</v>
      </c>
      <c r="H18" s="110">
        <f t="shared" si="3"/>
        <v>0</v>
      </c>
      <c r="I18" s="108">
        <f t="shared" si="4"/>
        <v>0</v>
      </c>
      <c r="J18" s="109">
        <f t="shared" si="5"/>
        <v>0</v>
      </c>
      <c r="K18" s="110">
        <f t="shared" si="5"/>
        <v>0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4"/>
        <v>0</v>
      </c>
      <c r="P18" s="147">
        <f t="shared" si="14"/>
        <v>0</v>
      </c>
      <c r="Q18" s="147">
        <f t="shared" si="8"/>
        <v>0</v>
      </c>
      <c r="R18" s="120">
        <f t="shared" si="15"/>
        <v>0</v>
      </c>
      <c r="S18" s="204">
        <v>0</v>
      </c>
      <c r="T18" s="10">
        <f t="shared" si="16"/>
        <v>0</v>
      </c>
      <c r="U18" s="10">
        <f>('NPV Summary'!$B$16-S18)+T18</f>
        <v>0</v>
      </c>
      <c r="V18" s="10">
        <f>LOOKUP(B18,Rates!$A$5:$B$168)</f>
        <v>1249</v>
      </c>
      <c r="W18" s="121">
        <f t="shared" si="9"/>
        <v>0</v>
      </c>
      <c r="X18" s="122">
        <f t="shared" si="17"/>
        <v>0</v>
      </c>
      <c r="Y18" s="37">
        <f t="shared" si="10"/>
        <v>0</v>
      </c>
      <c r="Z18" s="140">
        <f>IF(SUM(Z$11:Z17)&gt;0,0,IF(SUM(X18-R18)&gt;0,B18,0))</f>
        <v>0</v>
      </c>
      <c r="AG18" s="46">
        <f t="shared" si="25"/>
        <v>2013</v>
      </c>
      <c r="AH18" s="48">
        <f>Rates!B11</f>
        <v>847</v>
      </c>
      <c r="AJ18" s="47">
        <f t="shared" si="26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8"/>
        <v>2024</v>
      </c>
      <c r="AP18" s="135">
        <f t="shared" si="0"/>
        <v>0</v>
      </c>
      <c r="AR18" s="218">
        <f t="shared" si="19"/>
        <v>2024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1"/>
        <v>2024</v>
      </c>
      <c r="BD18" s="135">
        <f t="shared" si="22"/>
        <v>0</v>
      </c>
      <c r="BE18" s="1"/>
      <c r="BF18" s="27">
        <f t="shared" si="23"/>
        <v>2024</v>
      </c>
      <c r="BG18" s="135">
        <f>SUM($O$12:O17)</f>
        <v>0</v>
      </c>
      <c r="BH18" s="135">
        <f>SUM($O$12:O17)</f>
        <v>0</v>
      </c>
    </row>
    <row r="19" spans="1:75" s="65" customFormat="1" x14ac:dyDescent="0.25">
      <c r="A19" s="63">
        <f t="shared" si="11"/>
        <v>8</v>
      </c>
      <c r="B19" s="169">
        <f t="shared" si="11"/>
        <v>2025</v>
      </c>
      <c r="C19" s="203">
        <v>0</v>
      </c>
      <c r="D19" s="203">
        <v>0</v>
      </c>
      <c r="E19" s="108">
        <f t="shared" si="12"/>
        <v>0</v>
      </c>
      <c r="F19" s="111">
        <f t="shared" si="1"/>
        <v>0</v>
      </c>
      <c r="G19" s="112">
        <f t="shared" si="2"/>
        <v>0</v>
      </c>
      <c r="H19" s="113">
        <f t="shared" si="3"/>
        <v>0</v>
      </c>
      <c r="I19" s="111">
        <f t="shared" si="4"/>
        <v>0</v>
      </c>
      <c r="J19" s="112">
        <f t="shared" si="5"/>
        <v>0</v>
      </c>
      <c r="K19" s="113">
        <f t="shared" si="5"/>
        <v>0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4"/>
        <v>0</v>
      </c>
      <c r="P19" s="112">
        <f t="shared" si="14"/>
        <v>0</v>
      </c>
      <c r="Q19" s="112">
        <f t="shared" si="8"/>
        <v>0</v>
      </c>
      <c r="R19" s="116">
        <f t="shared" si="15"/>
        <v>0</v>
      </c>
      <c r="S19" s="204">
        <v>0</v>
      </c>
      <c r="T19" s="142">
        <f t="shared" si="16"/>
        <v>0</v>
      </c>
      <c r="U19" s="10">
        <f>('NPV Summary'!$B$16-S19)+T19</f>
        <v>0</v>
      </c>
      <c r="V19" s="142">
        <f>LOOKUP(B19,Rates!$A$5:$B$168)</f>
        <v>1296</v>
      </c>
      <c r="W19" s="123">
        <f t="shared" si="9"/>
        <v>0</v>
      </c>
      <c r="X19" s="124">
        <f t="shared" si="17"/>
        <v>0</v>
      </c>
      <c r="Y19" s="64">
        <f t="shared" si="10"/>
        <v>0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5"/>
        <v>2014</v>
      </c>
      <c r="AH19" s="74">
        <f>Rates!B12</f>
        <v>890</v>
      </c>
      <c r="AI19"/>
      <c r="AJ19" s="68">
        <f t="shared" si="26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8"/>
        <v>2025</v>
      </c>
      <c r="AP19" s="136">
        <f t="shared" si="0"/>
        <v>0</v>
      </c>
      <c r="AQ19"/>
      <c r="AR19" s="219">
        <f t="shared" si="19"/>
        <v>2025</v>
      </c>
      <c r="AS19" s="136">
        <f t="shared" ref="AS19:AS82" si="27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1"/>
        <v>2025</v>
      </c>
      <c r="BD19" s="136">
        <f t="shared" si="22"/>
        <v>0</v>
      </c>
      <c r="BF19" s="72">
        <f t="shared" si="23"/>
        <v>2025</v>
      </c>
      <c r="BG19" s="136">
        <f>SUM($O$12:O18)</f>
        <v>0</v>
      </c>
      <c r="BH19" s="136">
        <f>SUM($O$12:O18)</f>
        <v>0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2026</v>
      </c>
      <c r="C20" s="203">
        <v>0</v>
      </c>
      <c r="D20" s="203">
        <v>0</v>
      </c>
      <c r="E20" s="108">
        <f t="shared" si="12"/>
        <v>0</v>
      </c>
      <c r="F20" s="108">
        <f t="shared" si="1"/>
        <v>0</v>
      </c>
      <c r="G20" s="109">
        <f t="shared" si="2"/>
        <v>0</v>
      </c>
      <c r="H20" s="110">
        <f t="shared" si="3"/>
        <v>0</v>
      </c>
      <c r="I20" s="108">
        <f t="shared" si="4"/>
        <v>0</v>
      </c>
      <c r="J20" s="109">
        <f t="shared" si="5"/>
        <v>0</v>
      </c>
      <c r="K20" s="110">
        <f t="shared" si="5"/>
        <v>0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4"/>
        <v>0</v>
      </c>
      <c r="P20" s="147">
        <f t="shared" si="14"/>
        <v>0</v>
      </c>
      <c r="Q20" s="147">
        <f t="shared" si="8"/>
        <v>0</v>
      </c>
      <c r="R20" s="120">
        <f t="shared" si="15"/>
        <v>0</v>
      </c>
      <c r="S20" s="204">
        <v>0</v>
      </c>
      <c r="T20" s="10">
        <f t="shared" si="16"/>
        <v>0</v>
      </c>
      <c r="U20" s="10">
        <f>('NPV Summary'!$B$16-S20)+T20</f>
        <v>0</v>
      </c>
      <c r="V20" s="10">
        <f>LOOKUP(B20,Rates!$A$5:$B$168)</f>
        <v>1344</v>
      </c>
      <c r="W20" s="121">
        <f t="shared" si="9"/>
        <v>0</v>
      </c>
      <c r="X20" s="122">
        <f t="shared" si="17"/>
        <v>0</v>
      </c>
      <c r="Y20" s="37">
        <f t="shared" si="10"/>
        <v>0</v>
      </c>
      <c r="Z20" s="140">
        <f>IF(SUM(Z$11:Z19)&gt;0,0,IF(SUM(X20-R20)&gt;0,B20,0))</f>
        <v>0</v>
      </c>
      <c r="AG20" s="23">
        <f t="shared" si="25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8"/>
        <v>2026</v>
      </c>
      <c r="AP20" s="135">
        <f t="shared" si="0"/>
        <v>0</v>
      </c>
      <c r="AR20" s="218">
        <f t="shared" si="19"/>
        <v>2026</v>
      </c>
      <c r="AS20" s="135">
        <f t="shared" si="27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1"/>
        <v>2026</v>
      </c>
      <c r="BD20" s="135">
        <f t="shared" si="22"/>
        <v>0</v>
      </c>
      <c r="BE20" s="1"/>
      <c r="BF20" s="27">
        <f t="shared" si="23"/>
        <v>2026</v>
      </c>
      <c r="BG20" s="135">
        <f>SUM($O$12:O19)</f>
        <v>0</v>
      </c>
      <c r="BH20" s="135">
        <f>SUM($O$12:O19)</f>
        <v>0</v>
      </c>
    </row>
    <row r="21" spans="1:75" s="76" customFormat="1" x14ac:dyDescent="0.25">
      <c r="A21" s="63">
        <f t="shared" si="11"/>
        <v>10</v>
      </c>
      <c r="B21" s="169">
        <f t="shared" si="11"/>
        <v>2027</v>
      </c>
      <c r="C21" s="203">
        <v>0</v>
      </c>
      <c r="D21" s="203">
        <v>0</v>
      </c>
      <c r="E21" s="108">
        <f t="shared" si="12"/>
        <v>0</v>
      </c>
      <c r="F21" s="111">
        <f t="shared" si="1"/>
        <v>0</v>
      </c>
      <c r="G21" s="112">
        <f t="shared" si="2"/>
        <v>0</v>
      </c>
      <c r="H21" s="113">
        <f t="shared" si="3"/>
        <v>0</v>
      </c>
      <c r="I21" s="111">
        <f t="shared" si="4"/>
        <v>0</v>
      </c>
      <c r="J21" s="112">
        <f t="shared" si="5"/>
        <v>0</v>
      </c>
      <c r="K21" s="113">
        <f t="shared" si="5"/>
        <v>0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4"/>
        <v>0</v>
      </c>
      <c r="P21" s="112">
        <f t="shared" si="14"/>
        <v>0</v>
      </c>
      <c r="Q21" s="112">
        <f t="shared" si="8"/>
        <v>0</v>
      </c>
      <c r="R21" s="116">
        <f t="shared" si="15"/>
        <v>0</v>
      </c>
      <c r="S21" s="204">
        <v>0</v>
      </c>
      <c r="T21" s="142">
        <f t="shared" si="16"/>
        <v>0</v>
      </c>
      <c r="U21" s="10">
        <f>('NPV Summary'!$B$16-S21)+T21</f>
        <v>0</v>
      </c>
      <c r="V21" s="142">
        <f>LOOKUP(B21,Rates!$A$5:$B$168)</f>
        <v>1392.384</v>
      </c>
      <c r="W21" s="123">
        <f t="shared" si="9"/>
        <v>0</v>
      </c>
      <c r="X21" s="124">
        <f t="shared" si="17"/>
        <v>0</v>
      </c>
      <c r="Y21" s="64">
        <f t="shared" si="10"/>
        <v>0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5"/>
        <v>2016</v>
      </c>
      <c r="AH21" s="152">
        <f>Rates!B14</f>
        <v>942</v>
      </c>
      <c r="AI21"/>
      <c r="AJ21" s="77">
        <f t="shared" ref="AJ21:AJ84" si="28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8"/>
        <v>2027</v>
      </c>
      <c r="AP21" s="136">
        <f t="shared" si="0"/>
        <v>0</v>
      </c>
      <c r="AQ21"/>
      <c r="AR21" s="220">
        <f t="shared" si="19"/>
        <v>2027</v>
      </c>
      <c r="AS21" s="136">
        <f t="shared" si="27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1"/>
        <v>2027</v>
      </c>
      <c r="BD21" s="136">
        <f t="shared" si="22"/>
        <v>0</v>
      </c>
      <c r="BF21" s="72">
        <f t="shared" si="23"/>
        <v>2027</v>
      </c>
      <c r="BG21" s="136">
        <f>SUM($O$12:O20)</f>
        <v>0</v>
      </c>
      <c r="BH21" s="136">
        <f>SUM($O$12:O20)</f>
        <v>0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2028</v>
      </c>
      <c r="C22" s="203">
        <v>0</v>
      </c>
      <c r="D22" s="203">
        <v>0</v>
      </c>
      <c r="E22" s="108">
        <f t="shared" si="12"/>
        <v>0</v>
      </c>
      <c r="F22" s="108">
        <f t="shared" si="1"/>
        <v>0</v>
      </c>
      <c r="G22" s="109">
        <f t="shared" si="2"/>
        <v>0</v>
      </c>
      <c r="H22" s="110">
        <f t="shared" si="3"/>
        <v>0</v>
      </c>
      <c r="I22" s="108">
        <f t="shared" si="4"/>
        <v>0</v>
      </c>
      <c r="J22" s="109">
        <f t="shared" si="5"/>
        <v>0</v>
      </c>
      <c r="K22" s="110">
        <f t="shared" si="5"/>
        <v>0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4"/>
        <v>0</v>
      </c>
      <c r="P22" s="147">
        <f t="shared" si="14"/>
        <v>0</v>
      </c>
      <c r="Q22" s="147">
        <f t="shared" si="8"/>
        <v>0</v>
      </c>
      <c r="R22" s="120">
        <f t="shared" si="15"/>
        <v>0</v>
      </c>
      <c r="S22" s="204">
        <v>0</v>
      </c>
      <c r="T22" s="10">
        <f t="shared" si="16"/>
        <v>0</v>
      </c>
      <c r="U22" s="10">
        <f>('NPV Summary'!$B$16-S22)+T22</f>
        <v>0</v>
      </c>
      <c r="V22" s="10">
        <f>LOOKUP(B22,Rates!$A$5:$B$168)</f>
        <v>1442.509824</v>
      </c>
      <c r="W22" s="121">
        <f t="shared" si="9"/>
        <v>0</v>
      </c>
      <c r="X22" s="122">
        <f t="shared" si="17"/>
        <v>0</v>
      </c>
      <c r="Y22" s="37">
        <f t="shared" si="10"/>
        <v>0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5"/>
        <v>2017</v>
      </c>
      <c r="AH22" s="4">
        <f>Rates!B15</f>
        <v>979</v>
      </c>
      <c r="AI22"/>
      <c r="AJ22" s="23">
        <f t="shared" si="28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8"/>
        <v>2028</v>
      </c>
      <c r="AP22" s="135">
        <f t="shared" si="0"/>
        <v>0</v>
      </c>
      <c r="AQ22"/>
      <c r="AR22" s="221">
        <f t="shared" si="19"/>
        <v>2028</v>
      </c>
      <c r="AS22" s="135">
        <f t="shared" si="27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1"/>
        <v>2028</v>
      </c>
      <c r="BD22" s="135">
        <f t="shared" si="22"/>
        <v>0</v>
      </c>
      <c r="BF22" s="27">
        <f t="shared" si="23"/>
        <v>2028</v>
      </c>
      <c r="BG22" s="135">
        <f>SUM($O$12:O21)</f>
        <v>0</v>
      </c>
      <c r="BH22" s="135">
        <f>SUM($O$12:O21)</f>
        <v>0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2029</v>
      </c>
      <c r="C23" s="203">
        <v>0</v>
      </c>
      <c r="D23" s="203">
        <v>0</v>
      </c>
      <c r="E23" s="108">
        <f t="shared" si="12"/>
        <v>0</v>
      </c>
      <c r="F23" s="111">
        <f t="shared" si="1"/>
        <v>0</v>
      </c>
      <c r="G23" s="112">
        <f t="shared" si="2"/>
        <v>0</v>
      </c>
      <c r="H23" s="113">
        <f t="shared" si="3"/>
        <v>0</v>
      </c>
      <c r="I23" s="111">
        <f t="shared" si="4"/>
        <v>0</v>
      </c>
      <c r="J23" s="112">
        <f t="shared" si="5"/>
        <v>0</v>
      </c>
      <c r="K23" s="113">
        <f t="shared" si="5"/>
        <v>0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4"/>
        <v>0</v>
      </c>
      <c r="P23" s="112">
        <f t="shared" si="14"/>
        <v>0</v>
      </c>
      <c r="Q23" s="112">
        <f t="shared" si="8"/>
        <v>0</v>
      </c>
      <c r="R23" s="116">
        <f t="shared" si="15"/>
        <v>0</v>
      </c>
      <c r="S23" s="204">
        <v>0</v>
      </c>
      <c r="T23" s="142">
        <f t="shared" si="16"/>
        <v>0</v>
      </c>
      <c r="U23" s="10">
        <f>('NPV Summary'!$B$16-S23)+T23</f>
        <v>0</v>
      </c>
      <c r="V23" s="142">
        <f>LOOKUP(B23,Rates!$A$5:$B$168)</f>
        <v>1494.440177664</v>
      </c>
      <c r="W23" s="123">
        <f t="shared" si="9"/>
        <v>0</v>
      </c>
      <c r="X23" s="124">
        <f t="shared" si="17"/>
        <v>0</v>
      </c>
      <c r="Y23" s="64">
        <f t="shared" si="10"/>
        <v>0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5"/>
        <v>2018</v>
      </c>
      <c r="AH23" s="79">
        <f>Rates!B16</f>
        <v>1015</v>
      </c>
      <c r="AI23"/>
      <c r="AJ23" s="77">
        <f t="shared" si="28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8"/>
        <v>2029</v>
      </c>
      <c r="AP23" s="136">
        <f t="shared" si="0"/>
        <v>0</v>
      </c>
      <c r="AQ23"/>
      <c r="AR23" s="219">
        <f t="shared" si="19"/>
        <v>2029</v>
      </c>
      <c r="AS23" s="136">
        <f t="shared" si="27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1"/>
        <v>2029</v>
      </c>
      <c r="BD23" s="136">
        <f t="shared" si="22"/>
        <v>0</v>
      </c>
      <c r="BF23" s="72">
        <f t="shared" si="23"/>
        <v>2029</v>
      </c>
      <c r="BG23" s="136">
        <f>SUM($O$12:O22)</f>
        <v>0</v>
      </c>
      <c r="BH23" s="136">
        <f>SUM($O$12:O22)</f>
        <v>0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2030</v>
      </c>
      <c r="C24" s="203">
        <v>0</v>
      </c>
      <c r="D24" s="203">
        <v>0</v>
      </c>
      <c r="E24" s="108">
        <f t="shared" si="12"/>
        <v>0</v>
      </c>
      <c r="F24" s="108">
        <f t="shared" si="1"/>
        <v>0</v>
      </c>
      <c r="G24" s="109">
        <f t="shared" si="2"/>
        <v>0</v>
      </c>
      <c r="H24" s="110">
        <f t="shared" si="3"/>
        <v>0</v>
      </c>
      <c r="I24" s="108">
        <f t="shared" si="4"/>
        <v>0</v>
      </c>
      <c r="J24" s="109">
        <f t="shared" si="5"/>
        <v>0</v>
      </c>
      <c r="K24" s="110">
        <f t="shared" si="5"/>
        <v>0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4"/>
        <v>0</v>
      </c>
      <c r="P24" s="147">
        <f t="shared" si="14"/>
        <v>0</v>
      </c>
      <c r="Q24" s="147">
        <f t="shared" si="8"/>
        <v>0</v>
      </c>
      <c r="R24" s="120">
        <f t="shared" si="15"/>
        <v>0</v>
      </c>
      <c r="S24" s="204">
        <v>0</v>
      </c>
      <c r="T24" s="10">
        <f t="shared" si="16"/>
        <v>0</v>
      </c>
      <c r="U24" s="10">
        <f>('NPV Summary'!$B$16-S24)+T24</f>
        <v>0</v>
      </c>
      <c r="V24" s="10">
        <f>LOOKUP(B24,Rates!$A$5:$B$168)</f>
        <v>1548.240024059904</v>
      </c>
      <c r="W24" s="121">
        <f t="shared" si="9"/>
        <v>0</v>
      </c>
      <c r="X24" s="122">
        <f t="shared" si="17"/>
        <v>0</v>
      </c>
      <c r="Y24" s="37">
        <f t="shared" si="10"/>
        <v>0</v>
      </c>
      <c r="Z24" s="140">
        <f>IF(SUM(Z$11:Z23)&gt;0,0,IF(SUM(X24-R24)&gt;0,B24,0))</f>
        <v>0</v>
      </c>
      <c r="AG24" s="23">
        <f t="shared" si="25"/>
        <v>2019</v>
      </c>
      <c r="AH24" s="4">
        <f>Rates!B17</f>
        <v>1053</v>
      </c>
      <c r="AJ24" s="23">
        <f t="shared" si="28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8"/>
        <v>2030</v>
      </c>
      <c r="AP24" s="135">
        <f t="shared" si="0"/>
        <v>0</v>
      </c>
      <c r="AR24" s="218">
        <f t="shared" si="19"/>
        <v>2030</v>
      </c>
      <c r="AS24" s="135">
        <f t="shared" si="27"/>
        <v>0</v>
      </c>
      <c r="AT24" s="135">
        <f t="shared" ref="AT24:AT87" si="29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1"/>
        <v>2030</v>
      </c>
      <c r="BD24" s="135">
        <f t="shared" si="22"/>
        <v>0</v>
      </c>
      <c r="BE24" s="1"/>
      <c r="BF24" s="27">
        <f t="shared" si="23"/>
        <v>2030</v>
      </c>
      <c r="BG24" s="135">
        <f>SUM($O$12:O23)</f>
        <v>0</v>
      </c>
      <c r="BH24" s="135">
        <f>SUM($O$12:O23)</f>
        <v>0</v>
      </c>
    </row>
    <row r="25" spans="1:75" s="65" customFormat="1" x14ac:dyDescent="0.25">
      <c r="A25" s="63">
        <f t="shared" si="11"/>
        <v>14</v>
      </c>
      <c r="B25" s="169">
        <f t="shared" si="11"/>
        <v>2031</v>
      </c>
      <c r="C25" s="203">
        <v>0</v>
      </c>
      <c r="D25" s="203">
        <v>0</v>
      </c>
      <c r="E25" s="108">
        <f t="shared" si="12"/>
        <v>0</v>
      </c>
      <c r="F25" s="111">
        <f t="shared" si="1"/>
        <v>0</v>
      </c>
      <c r="G25" s="112">
        <f t="shared" si="2"/>
        <v>0</v>
      </c>
      <c r="H25" s="113">
        <f t="shared" si="3"/>
        <v>0</v>
      </c>
      <c r="I25" s="111">
        <f t="shared" si="4"/>
        <v>0</v>
      </c>
      <c r="J25" s="112">
        <f t="shared" si="5"/>
        <v>0</v>
      </c>
      <c r="K25" s="113">
        <f t="shared" si="5"/>
        <v>0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4"/>
        <v>0</v>
      </c>
      <c r="P25" s="112">
        <f t="shared" si="14"/>
        <v>0</v>
      </c>
      <c r="Q25" s="112">
        <f t="shared" si="8"/>
        <v>0</v>
      </c>
      <c r="R25" s="116">
        <f t="shared" si="15"/>
        <v>0</v>
      </c>
      <c r="S25" s="204">
        <v>0</v>
      </c>
      <c r="T25" s="142">
        <f t="shared" si="16"/>
        <v>0</v>
      </c>
      <c r="U25" s="10">
        <f>('NPV Summary'!$B$16-S25)+T25</f>
        <v>0</v>
      </c>
      <c r="V25" s="142">
        <f>LOOKUP(B25,Rates!$A$5:$B$168)</f>
        <v>1603.9766649260607</v>
      </c>
      <c r="W25" s="123">
        <f t="shared" si="9"/>
        <v>0</v>
      </c>
      <c r="X25" s="124">
        <f t="shared" si="17"/>
        <v>0</v>
      </c>
      <c r="Y25" s="64">
        <f t="shared" si="10"/>
        <v>0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5"/>
        <v>2020</v>
      </c>
      <c r="AH25" s="79">
        <f>Rates!B18</f>
        <v>1092</v>
      </c>
      <c r="AI25"/>
      <c r="AJ25" s="77">
        <f t="shared" si="28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8"/>
        <v>2031</v>
      </c>
      <c r="AP25" s="136">
        <f t="shared" si="0"/>
        <v>0</v>
      </c>
      <c r="AQ25"/>
      <c r="AR25" s="219">
        <f t="shared" si="19"/>
        <v>2031</v>
      </c>
      <c r="AS25" s="136">
        <f t="shared" si="27"/>
        <v>0</v>
      </c>
      <c r="AT25" s="136">
        <f t="shared" si="29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1"/>
        <v>2031</v>
      </c>
      <c r="BD25" s="136">
        <f t="shared" si="22"/>
        <v>0</v>
      </c>
      <c r="BF25" s="72">
        <f t="shared" si="23"/>
        <v>2031</v>
      </c>
      <c r="BG25" s="136">
        <f>SUM($O$12:O24)</f>
        <v>0</v>
      </c>
      <c r="BH25" s="136">
        <f>SUM($O$12:O24)</f>
        <v>0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2032</v>
      </c>
      <c r="C26" s="203">
        <v>0</v>
      </c>
      <c r="D26" s="203">
        <v>0</v>
      </c>
      <c r="E26" s="108">
        <f t="shared" si="12"/>
        <v>0</v>
      </c>
      <c r="F26" s="108">
        <f t="shared" si="1"/>
        <v>0</v>
      </c>
      <c r="G26" s="109">
        <f t="shared" si="2"/>
        <v>0</v>
      </c>
      <c r="H26" s="110">
        <f t="shared" si="3"/>
        <v>0</v>
      </c>
      <c r="I26" s="108">
        <f t="shared" si="4"/>
        <v>0</v>
      </c>
      <c r="J26" s="109">
        <f t="shared" si="5"/>
        <v>0</v>
      </c>
      <c r="K26" s="110">
        <f t="shared" si="5"/>
        <v>0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4"/>
        <v>0</v>
      </c>
      <c r="P26" s="147">
        <f t="shared" si="14"/>
        <v>0</v>
      </c>
      <c r="Q26" s="147">
        <f t="shared" si="8"/>
        <v>0</v>
      </c>
      <c r="R26" s="120">
        <f t="shared" si="15"/>
        <v>0</v>
      </c>
      <c r="S26" s="204">
        <v>0</v>
      </c>
      <c r="T26" s="10">
        <f t="shared" si="16"/>
        <v>0</v>
      </c>
      <c r="U26" s="10">
        <f>('NPV Summary'!$B$16-S26)+T26</f>
        <v>0</v>
      </c>
      <c r="V26" s="10">
        <f>LOOKUP(B26,Rates!$A$5:$B$168)</f>
        <v>1661.719824863399</v>
      </c>
      <c r="W26" s="121">
        <f t="shared" si="9"/>
        <v>0</v>
      </c>
      <c r="X26" s="122">
        <f t="shared" si="17"/>
        <v>0</v>
      </c>
      <c r="Y26" s="37">
        <f t="shared" si="10"/>
        <v>0</v>
      </c>
      <c r="Z26" s="140">
        <f>IF(SUM(Z$11:Z25)&gt;0,0,IF(SUM(X26-R26)&gt;0,B26,0))</f>
        <v>0</v>
      </c>
      <c r="AG26" s="23">
        <f t="shared" si="25"/>
        <v>2021</v>
      </c>
      <c r="AH26" s="4">
        <f>Rates!B19</f>
        <v>1123</v>
      </c>
      <c r="AJ26" s="23">
        <f t="shared" si="28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8"/>
        <v>2032</v>
      </c>
      <c r="AP26" s="135">
        <f t="shared" si="0"/>
        <v>0</v>
      </c>
      <c r="AR26" s="218">
        <f t="shared" si="19"/>
        <v>2032</v>
      </c>
      <c r="AS26" s="135">
        <f t="shared" si="27"/>
        <v>0</v>
      </c>
      <c r="AT26" s="135">
        <f t="shared" si="29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1"/>
        <v>2032</v>
      </c>
      <c r="BD26" s="135">
        <f t="shared" si="22"/>
        <v>0</v>
      </c>
      <c r="BE26" s="1"/>
      <c r="BF26" s="27">
        <f t="shared" si="23"/>
        <v>2032</v>
      </c>
      <c r="BG26" s="135">
        <f>SUM($O$12:O25)</f>
        <v>0</v>
      </c>
      <c r="BH26" s="135">
        <f>SUM($O$12:O25)</f>
        <v>0</v>
      </c>
    </row>
    <row r="27" spans="1:75" s="65" customFormat="1" x14ac:dyDescent="0.25">
      <c r="A27" s="63">
        <f t="shared" si="11"/>
        <v>16</v>
      </c>
      <c r="B27" s="169">
        <f t="shared" si="11"/>
        <v>2033</v>
      </c>
      <c r="C27" s="203">
        <v>0</v>
      </c>
      <c r="D27" s="203">
        <v>0</v>
      </c>
      <c r="E27" s="108">
        <f t="shared" si="12"/>
        <v>0</v>
      </c>
      <c r="F27" s="111">
        <f t="shared" si="1"/>
        <v>0</v>
      </c>
      <c r="G27" s="112">
        <f t="shared" si="2"/>
        <v>0</v>
      </c>
      <c r="H27" s="113">
        <f t="shared" si="3"/>
        <v>0</v>
      </c>
      <c r="I27" s="111">
        <f t="shared" si="4"/>
        <v>0</v>
      </c>
      <c r="J27" s="112">
        <f t="shared" si="5"/>
        <v>0</v>
      </c>
      <c r="K27" s="113">
        <f t="shared" si="5"/>
        <v>0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4"/>
        <v>0</v>
      </c>
      <c r="P27" s="112">
        <f t="shared" si="14"/>
        <v>0</v>
      </c>
      <c r="Q27" s="112">
        <f t="shared" si="8"/>
        <v>0</v>
      </c>
      <c r="R27" s="116">
        <f t="shared" si="15"/>
        <v>0</v>
      </c>
      <c r="S27" s="204">
        <v>0</v>
      </c>
      <c r="T27" s="142">
        <f t="shared" si="16"/>
        <v>0</v>
      </c>
      <c r="U27" s="10">
        <f>('NPV Summary'!$B$16-S27)+T27</f>
        <v>0</v>
      </c>
      <c r="V27" s="142">
        <f>LOOKUP(B27,Rates!$A$5:$B$168)</f>
        <v>1721.5417385584815</v>
      </c>
      <c r="W27" s="123">
        <f t="shared" si="9"/>
        <v>0</v>
      </c>
      <c r="X27" s="124">
        <f t="shared" si="17"/>
        <v>0</v>
      </c>
      <c r="Y27" s="64">
        <f t="shared" si="10"/>
        <v>0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5"/>
        <v>2022</v>
      </c>
      <c r="AH27" s="79">
        <f>Rates!B20</f>
        <v>1164</v>
      </c>
      <c r="AI27"/>
      <c r="AJ27" s="77">
        <f t="shared" si="28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8"/>
        <v>2033</v>
      </c>
      <c r="AP27" s="136">
        <f t="shared" si="0"/>
        <v>0</v>
      </c>
      <c r="AQ27"/>
      <c r="AR27" s="219">
        <f t="shared" si="19"/>
        <v>2033</v>
      </c>
      <c r="AS27" s="136">
        <f t="shared" si="27"/>
        <v>0</v>
      </c>
      <c r="AT27" s="136">
        <f t="shared" si="29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1"/>
        <v>2033</v>
      </c>
      <c r="BD27" s="136">
        <f t="shared" si="22"/>
        <v>0</v>
      </c>
      <c r="BF27" s="72">
        <f t="shared" si="23"/>
        <v>2033</v>
      </c>
      <c r="BG27" s="136">
        <f>SUM($O$12:O26)</f>
        <v>0</v>
      </c>
      <c r="BH27" s="136">
        <f>SUM($O$12:O26)</f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2034</v>
      </c>
      <c r="C28" s="203">
        <v>0</v>
      </c>
      <c r="D28" s="203">
        <v>0</v>
      </c>
      <c r="E28" s="108">
        <f t="shared" si="12"/>
        <v>0</v>
      </c>
      <c r="F28" s="108">
        <f t="shared" si="1"/>
        <v>0</v>
      </c>
      <c r="G28" s="109">
        <f t="shared" si="2"/>
        <v>0</v>
      </c>
      <c r="H28" s="110">
        <f t="shared" si="3"/>
        <v>0</v>
      </c>
      <c r="I28" s="108">
        <f t="shared" si="4"/>
        <v>0</v>
      </c>
      <c r="J28" s="109">
        <f t="shared" si="5"/>
        <v>0</v>
      </c>
      <c r="K28" s="110">
        <f t="shared" si="5"/>
        <v>0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4"/>
        <v>0</v>
      </c>
      <c r="P28" s="147">
        <f t="shared" si="14"/>
        <v>0</v>
      </c>
      <c r="Q28" s="147">
        <f t="shared" si="8"/>
        <v>0</v>
      </c>
      <c r="R28" s="120">
        <f t="shared" si="15"/>
        <v>0</v>
      </c>
      <c r="S28" s="204">
        <v>0</v>
      </c>
      <c r="T28" s="10">
        <f t="shared" si="16"/>
        <v>0</v>
      </c>
      <c r="U28" s="10">
        <f>('NPV Summary'!$B$16-S28)+T28</f>
        <v>0</v>
      </c>
      <c r="V28" s="10">
        <f>LOOKUP(B28,Rates!$A$5:$B$168)</f>
        <v>1783.5172411465869</v>
      </c>
      <c r="W28" s="125">
        <f t="shared" si="9"/>
        <v>0</v>
      </c>
      <c r="X28" s="126">
        <f t="shared" si="17"/>
        <v>0</v>
      </c>
      <c r="Y28" s="37">
        <f t="shared" si="10"/>
        <v>0</v>
      </c>
      <c r="Z28" s="140">
        <f>IF(SUM(Z$11:Z27)&gt;0,0,IF(SUM(X28-R28)&gt;0,B28,0))</f>
        <v>0</v>
      </c>
      <c r="AG28" s="23">
        <f t="shared" si="25"/>
        <v>2023</v>
      </c>
      <c r="AH28" s="4">
        <f>Rates!B21</f>
        <v>1205</v>
      </c>
      <c r="AJ28" s="23">
        <f t="shared" si="28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8"/>
        <v>2034</v>
      </c>
      <c r="AP28" s="135">
        <f t="shared" si="0"/>
        <v>0</v>
      </c>
      <c r="AR28" s="218">
        <f t="shared" si="19"/>
        <v>2034</v>
      </c>
      <c r="AS28" s="135">
        <f t="shared" si="27"/>
        <v>0</v>
      </c>
      <c r="AT28" s="135">
        <f t="shared" si="29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1"/>
        <v>2034</v>
      </c>
      <c r="BD28" s="135">
        <f t="shared" si="22"/>
        <v>0</v>
      </c>
      <c r="BE28" s="1"/>
      <c r="BF28" s="27">
        <f t="shared" si="23"/>
        <v>2034</v>
      </c>
      <c r="BG28" s="135">
        <f>SUM(O13:O27)</f>
        <v>0</v>
      </c>
      <c r="BH28" s="135">
        <f>SUM($O$12:O27)</f>
        <v>0</v>
      </c>
    </row>
    <row r="29" spans="1:75" s="65" customFormat="1" x14ac:dyDescent="0.25">
      <c r="A29" s="63">
        <f t="shared" ref="A29:B44" si="30">A28+1</f>
        <v>18</v>
      </c>
      <c r="B29" s="169">
        <f t="shared" si="30"/>
        <v>2035</v>
      </c>
      <c r="C29" s="203">
        <v>0</v>
      </c>
      <c r="D29" s="203">
        <v>0</v>
      </c>
      <c r="E29" s="108">
        <f t="shared" si="12"/>
        <v>0</v>
      </c>
      <c r="F29" s="111">
        <f t="shared" si="1"/>
        <v>0</v>
      </c>
      <c r="G29" s="112">
        <f t="shared" si="2"/>
        <v>0</v>
      </c>
      <c r="H29" s="113">
        <f t="shared" si="3"/>
        <v>0</v>
      </c>
      <c r="I29" s="111">
        <f t="shared" si="4"/>
        <v>0</v>
      </c>
      <c r="J29" s="112">
        <f t="shared" si="5"/>
        <v>0</v>
      </c>
      <c r="K29" s="113">
        <f t="shared" si="5"/>
        <v>0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4"/>
        <v>0</v>
      </c>
      <c r="P29" s="112">
        <f t="shared" si="14"/>
        <v>0</v>
      </c>
      <c r="Q29" s="112">
        <f t="shared" si="8"/>
        <v>0</v>
      </c>
      <c r="R29" s="116">
        <f t="shared" si="15"/>
        <v>0</v>
      </c>
      <c r="S29" s="204">
        <v>0</v>
      </c>
      <c r="T29" s="142">
        <f t="shared" si="16"/>
        <v>0</v>
      </c>
      <c r="U29" s="10">
        <f>('NPV Summary'!$B$16-S29)+T29</f>
        <v>0</v>
      </c>
      <c r="V29" s="142">
        <f>LOOKUP(B29,Rates!$A$5:$B$168)</f>
        <v>1847.7238618278641</v>
      </c>
      <c r="W29" s="123">
        <f t="shared" si="9"/>
        <v>0</v>
      </c>
      <c r="X29" s="124">
        <f t="shared" si="17"/>
        <v>0</v>
      </c>
      <c r="Y29" s="64">
        <f t="shared" si="10"/>
        <v>0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5"/>
        <v>2024</v>
      </c>
      <c r="AH29" s="79">
        <f>Rates!B22</f>
        <v>1249</v>
      </c>
      <c r="AI29"/>
      <c r="AJ29" s="77">
        <f t="shared" si="28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8"/>
        <v>2035</v>
      </c>
      <c r="AP29" s="136">
        <f t="shared" si="0"/>
        <v>0</v>
      </c>
      <c r="AQ29"/>
      <c r="AR29" s="219">
        <f t="shared" si="19"/>
        <v>2035</v>
      </c>
      <c r="AS29" s="136">
        <f t="shared" si="27"/>
        <v>0</v>
      </c>
      <c r="AT29" s="136">
        <f t="shared" si="29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1"/>
        <v>2035</v>
      </c>
      <c r="BD29" s="136">
        <f t="shared" si="22"/>
        <v>0</v>
      </c>
      <c r="BF29" s="72">
        <f t="shared" si="23"/>
        <v>2035</v>
      </c>
      <c r="BG29" s="136">
        <f t="shared" ref="BG29:BG92" si="32">SUM(O14:O28)</f>
        <v>0</v>
      </c>
      <c r="BH29" s="136">
        <f>SUM($O$12:O28)</f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0"/>
        <v>19</v>
      </c>
      <c r="B30" s="168">
        <f t="shared" si="30"/>
        <v>2036</v>
      </c>
      <c r="C30" s="203">
        <v>0</v>
      </c>
      <c r="D30" s="203">
        <v>0</v>
      </c>
      <c r="E30" s="108">
        <f t="shared" si="12"/>
        <v>0</v>
      </c>
      <c r="F30" s="108">
        <f t="shared" si="1"/>
        <v>0</v>
      </c>
      <c r="G30" s="109">
        <f t="shared" si="2"/>
        <v>0</v>
      </c>
      <c r="H30" s="110">
        <f t="shared" si="3"/>
        <v>0</v>
      </c>
      <c r="I30" s="108">
        <f t="shared" si="4"/>
        <v>0</v>
      </c>
      <c r="J30" s="109">
        <f t="shared" si="5"/>
        <v>0</v>
      </c>
      <c r="K30" s="110">
        <f t="shared" si="5"/>
        <v>0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4"/>
        <v>0</v>
      </c>
      <c r="P30" s="147">
        <f t="shared" si="14"/>
        <v>0</v>
      </c>
      <c r="Q30" s="147">
        <f t="shared" si="8"/>
        <v>0</v>
      </c>
      <c r="R30" s="120">
        <f t="shared" si="15"/>
        <v>0</v>
      </c>
      <c r="S30" s="204">
        <v>0</v>
      </c>
      <c r="T30" s="10">
        <f t="shared" si="16"/>
        <v>0</v>
      </c>
      <c r="U30" s="10">
        <f>('NPV Summary'!$B$16-S30)+T30</f>
        <v>0</v>
      </c>
      <c r="V30" s="10">
        <f>LOOKUP(B30,Rates!$A$5:$B$168)</f>
        <v>1914.2419208536674</v>
      </c>
      <c r="W30" s="121">
        <f t="shared" si="9"/>
        <v>0</v>
      </c>
      <c r="X30" s="122">
        <f t="shared" si="17"/>
        <v>0</v>
      </c>
      <c r="Y30" s="37">
        <f t="shared" si="10"/>
        <v>0</v>
      </c>
      <c r="Z30" s="140">
        <f>IF(SUM(Z$11:Z29)&gt;0,0,IF(SUM(X30-R30)&gt;0,B30,0))</f>
        <v>0</v>
      </c>
      <c r="AG30" s="23">
        <f t="shared" si="25"/>
        <v>2025</v>
      </c>
      <c r="AH30" s="4">
        <f>Rates!B23</f>
        <v>1296</v>
      </c>
      <c r="AJ30" s="23">
        <f t="shared" si="28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8"/>
        <v>2036</v>
      </c>
      <c r="AP30" s="135">
        <f t="shared" si="0"/>
        <v>0</v>
      </c>
      <c r="AR30" s="218">
        <f t="shared" si="19"/>
        <v>2036</v>
      </c>
      <c r="AS30" s="135">
        <f t="shared" si="27"/>
        <v>0</v>
      </c>
      <c r="AT30" s="135">
        <f t="shared" si="29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1"/>
        <v>2036</v>
      </c>
      <c r="BD30" s="135">
        <f t="shared" si="22"/>
        <v>0</v>
      </c>
      <c r="BE30" s="1"/>
      <c r="BF30" s="27">
        <f t="shared" si="23"/>
        <v>2036</v>
      </c>
      <c r="BG30" s="135">
        <f t="shared" si="32"/>
        <v>0</v>
      </c>
      <c r="BH30" s="135">
        <f>SUM($O$12:O29)</f>
        <v>0</v>
      </c>
    </row>
    <row r="31" spans="1:75" s="65" customFormat="1" x14ac:dyDescent="0.25">
      <c r="A31" s="63">
        <f t="shared" si="30"/>
        <v>20</v>
      </c>
      <c r="B31" s="169">
        <f t="shared" si="30"/>
        <v>2037</v>
      </c>
      <c r="C31" s="203">
        <v>0</v>
      </c>
      <c r="D31" s="203">
        <v>0</v>
      </c>
      <c r="E31" s="108">
        <f t="shared" si="12"/>
        <v>0</v>
      </c>
      <c r="F31" s="111">
        <f t="shared" si="1"/>
        <v>0</v>
      </c>
      <c r="G31" s="112">
        <f t="shared" si="2"/>
        <v>0</v>
      </c>
      <c r="H31" s="113">
        <f t="shared" si="3"/>
        <v>0</v>
      </c>
      <c r="I31" s="111">
        <f t="shared" si="4"/>
        <v>0</v>
      </c>
      <c r="J31" s="112">
        <f t="shared" si="5"/>
        <v>0</v>
      </c>
      <c r="K31" s="113">
        <f t="shared" si="5"/>
        <v>0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4"/>
        <v>0</v>
      </c>
      <c r="P31" s="112">
        <f t="shared" si="14"/>
        <v>0</v>
      </c>
      <c r="Q31" s="112">
        <f t="shared" si="8"/>
        <v>0</v>
      </c>
      <c r="R31" s="116">
        <f t="shared" si="15"/>
        <v>0</v>
      </c>
      <c r="S31" s="204">
        <v>0</v>
      </c>
      <c r="T31" s="142">
        <f t="shared" si="16"/>
        <v>0</v>
      </c>
      <c r="U31" s="10">
        <f>('NPV Summary'!$B$16-S31)+T31</f>
        <v>0</v>
      </c>
      <c r="V31" s="142">
        <f>LOOKUP(B31,Rates!$A$5:$B$168)</f>
        <v>1983.1546300043995</v>
      </c>
      <c r="W31" s="123">
        <f t="shared" si="9"/>
        <v>0</v>
      </c>
      <c r="X31" s="124">
        <f t="shared" si="17"/>
        <v>0</v>
      </c>
      <c r="Y31" s="64">
        <f t="shared" si="10"/>
        <v>0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5"/>
        <v>2026</v>
      </c>
      <c r="AH31" s="79">
        <f>Rates!B24</f>
        <v>1344</v>
      </c>
      <c r="AI31"/>
      <c r="AJ31" s="77">
        <f t="shared" si="28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8"/>
        <v>2037</v>
      </c>
      <c r="AP31" s="136">
        <f t="shared" si="0"/>
        <v>0</v>
      </c>
      <c r="AQ31"/>
      <c r="AR31" s="219">
        <f t="shared" si="19"/>
        <v>2037</v>
      </c>
      <c r="AS31" s="136">
        <f t="shared" si="27"/>
        <v>0</v>
      </c>
      <c r="AT31" s="136">
        <f t="shared" si="29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1"/>
        <v>2037</v>
      </c>
      <c r="BD31" s="136">
        <f t="shared" si="22"/>
        <v>0</v>
      </c>
      <c r="BF31" s="72">
        <f t="shared" si="23"/>
        <v>2037</v>
      </c>
      <c r="BG31" s="136">
        <f t="shared" si="32"/>
        <v>0</v>
      </c>
      <c r="BH31" s="136">
        <f>SUM($O$12:O30)</f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0"/>
        <v>21</v>
      </c>
      <c r="B32" s="168">
        <f t="shared" si="30"/>
        <v>2038</v>
      </c>
      <c r="C32" s="203">
        <v>0</v>
      </c>
      <c r="D32" s="203">
        <v>0</v>
      </c>
      <c r="E32" s="108">
        <f t="shared" si="12"/>
        <v>0</v>
      </c>
      <c r="F32" s="108">
        <f t="shared" si="1"/>
        <v>0</v>
      </c>
      <c r="G32" s="109">
        <f t="shared" si="2"/>
        <v>0</v>
      </c>
      <c r="H32" s="110">
        <f t="shared" si="3"/>
        <v>0</v>
      </c>
      <c r="I32" s="108">
        <f t="shared" si="4"/>
        <v>0</v>
      </c>
      <c r="J32" s="109">
        <f t="shared" si="5"/>
        <v>0</v>
      </c>
      <c r="K32" s="110">
        <f t="shared" si="5"/>
        <v>0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4"/>
        <v>0</v>
      </c>
      <c r="P32" s="147">
        <f t="shared" si="14"/>
        <v>0</v>
      </c>
      <c r="Q32" s="147">
        <f t="shared" si="8"/>
        <v>0</v>
      </c>
      <c r="R32" s="120">
        <f t="shared" si="15"/>
        <v>0</v>
      </c>
      <c r="S32" s="204">
        <v>0</v>
      </c>
      <c r="T32" s="10">
        <f t="shared" si="16"/>
        <v>0</v>
      </c>
      <c r="U32" s="10">
        <f>('NPV Summary'!$B$16-S32)+T32</f>
        <v>0</v>
      </c>
      <c r="V32" s="10">
        <f>LOOKUP(B32,Rates!$A$5:$B$168)</f>
        <v>2054.5481966845578</v>
      </c>
      <c r="W32" s="121">
        <f t="shared" si="9"/>
        <v>0</v>
      </c>
      <c r="X32" s="122">
        <f t="shared" si="17"/>
        <v>0</v>
      </c>
      <c r="Y32" s="37">
        <f t="shared" si="10"/>
        <v>0</v>
      </c>
      <c r="Z32" s="140">
        <f>IF(SUM(Z$11:Z31)&gt;0,0,IF(SUM(X32-R32)&gt;0,B32,0))</f>
        <v>0</v>
      </c>
      <c r="AG32" s="23">
        <f t="shared" si="25"/>
        <v>2027</v>
      </c>
      <c r="AH32" s="4">
        <f>Rates!B25</f>
        <v>1392.384</v>
      </c>
      <c r="AJ32" s="23">
        <f t="shared" si="28"/>
        <v>2027</v>
      </c>
      <c r="AK32" s="213">
        <f>Rates!E25</f>
        <v>3.5999999999999997E-2</v>
      </c>
      <c r="AL32" s="4">
        <f>Rates!F25</f>
        <v>1392.384</v>
      </c>
      <c r="AM32" s="217">
        <f>Rates!G25</f>
        <v>1094.0160000000001</v>
      </c>
      <c r="AO32" s="27">
        <f t="shared" si="18"/>
        <v>2038</v>
      </c>
      <c r="AP32" s="135">
        <f t="shared" si="0"/>
        <v>0</v>
      </c>
      <c r="AR32" s="218">
        <f t="shared" si="19"/>
        <v>2038</v>
      </c>
      <c r="AS32" s="135">
        <f t="shared" si="27"/>
        <v>0</v>
      </c>
      <c r="AT32" s="135">
        <f t="shared" si="29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1"/>
        <v>2038</v>
      </c>
      <c r="BD32" s="135">
        <f t="shared" si="22"/>
        <v>0</v>
      </c>
      <c r="BE32" s="1"/>
      <c r="BF32" s="27">
        <f t="shared" si="23"/>
        <v>2038</v>
      </c>
      <c r="BG32" s="135">
        <f t="shared" si="32"/>
        <v>0</v>
      </c>
      <c r="BH32" s="135">
        <f>SUM($O$12:O31)</f>
        <v>0</v>
      </c>
    </row>
    <row r="33" spans="1:75" s="65" customFormat="1" x14ac:dyDescent="0.25">
      <c r="A33" s="63">
        <f t="shared" si="30"/>
        <v>22</v>
      </c>
      <c r="B33" s="169">
        <f t="shared" si="30"/>
        <v>2039</v>
      </c>
      <c r="C33" s="203">
        <v>0</v>
      </c>
      <c r="D33" s="203">
        <v>0</v>
      </c>
      <c r="E33" s="108">
        <f t="shared" si="12"/>
        <v>0</v>
      </c>
      <c r="F33" s="111">
        <f t="shared" si="1"/>
        <v>0</v>
      </c>
      <c r="G33" s="112">
        <f t="shared" si="2"/>
        <v>0</v>
      </c>
      <c r="H33" s="113">
        <f t="shared" si="3"/>
        <v>0</v>
      </c>
      <c r="I33" s="111">
        <f t="shared" si="4"/>
        <v>0</v>
      </c>
      <c r="J33" s="112">
        <f t="shared" si="5"/>
        <v>0</v>
      </c>
      <c r="K33" s="113">
        <f t="shared" si="5"/>
        <v>0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4"/>
        <v>0</v>
      </c>
      <c r="P33" s="112">
        <f t="shared" si="14"/>
        <v>0</v>
      </c>
      <c r="Q33" s="112">
        <f t="shared" si="8"/>
        <v>0</v>
      </c>
      <c r="R33" s="116">
        <f t="shared" si="15"/>
        <v>0</v>
      </c>
      <c r="S33" s="204">
        <v>0</v>
      </c>
      <c r="T33" s="142">
        <f t="shared" si="16"/>
        <v>0</v>
      </c>
      <c r="U33" s="10">
        <f>('NPV Summary'!$B$16-S33)+T33</f>
        <v>0</v>
      </c>
      <c r="V33" s="142">
        <f>LOOKUP(B33,Rates!$A$5:$B$168)</f>
        <v>2128.511931765202</v>
      </c>
      <c r="W33" s="123">
        <f t="shared" si="9"/>
        <v>0</v>
      </c>
      <c r="X33" s="124">
        <f t="shared" si="17"/>
        <v>0</v>
      </c>
      <c r="Y33" s="64">
        <f t="shared" si="10"/>
        <v>0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5"/>
        <v>2028</v>
      </c>
      <c r="AH33" s="79">
        <f>Rates!B26</f>
        <v>1442.509824</v>
      </c>
      <c r="AI33"/>
      <c r="AJ33" s="77">
        <f t="shared" si="28"/>
        <v>2028</v>
      </c>
      <c r="AK33" s="214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8"/>
        <v>2039</v>
      </c>
      <c r="AP33" s="136">
        <f t="shared" si="0"/>
        <v>0</v>
      </c>
      <c r="AQ33"/>
      <c r="AR33" s="219">
        <f t="shared" si="19"/>
        <v>2039</v>
      </c>
      <c r="AS33" s="136">
        <f t="shared" si="27"/>
        <v>0</v>
      </c>
      <c r="AT33" s="136">
        <f t="shared" si="29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1"/>
        <v>2039</v>
      </c>
      <c r="BD33" s="136">
        <f t="shared" si="22"/>
        <v>0</v>
      </c>
      <c r="BF33" s="72">
        <f t="shared" si="23"/>
        <v>2039</v>
      </c>
      <c r="BG33" s="136">
        <f t="shared" si="32"/>
        <v>0</v>
      </c>
      <c r="BH33" s="136">
        <f>SUM($O$12:O32)</f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0"/>
        <v>23</v>
      </c>
      <c r="B34" s="168">
        <f t="shared" si="30"/>
        <v>2040</v>
      </c>
      <c r="C34" s="203">
        <v>0</v>
      </c>
      <c r="D34" s="203">
        <v>0</v>
      </c>
      <c r="E34" s="108">
        <f t="shared" si="12"/>
        <v>0</v>
      </c>
      <c r="F34" s="108">
        <f t="shared" si="1"/>
        <v>0</v>
      </c>
      <c r="G34" s="109">
        <f t="shared" si="2"/>
        <v>0</v>
      </c>
      <c r="H34" s="110">
        <f t="shared" si="3"/>
        <v>0</v>
      </c>
      <c r="I34" s="108">
        <f t="shared" si="4"/>
        <v>0</v>
      </c>
      <c r="J34" s="109">
        <f t="shared" si="5"/>
        <v>0</v>
      </c>
      <c r="K34" s="110">
        <f t="shared" si="5"/>
        <v>0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4"/>
        <v>0</v>
      </c>
      <c r="P34" s="147">
        <f t="shared" si="14"/>
        <v>0</v>
      </c>
      <c r="Q34" s="147">
        <f t="shared" si="8"/>
        <v>0</v>
      </c>
      <c r="R34" s="120">
        <f t="shared" si="15"/>
        <v>0</v>
      </c>
      <c r="S34" s="204">
        <v>0</v>
      </c>
      <c r="T34" s="10">
        <f t="shared" si="16"/>
        <v>0</v>
      </c>
      <c r="U34" s="10">
        <f>('NPV Summary'!$B$16-S34)+T34</f>
        <v>0</v>
      </c>
      <c r="V34" s="10">
        <f>LOOKUP(B34,Rates!$A$5:$B$168)</f>
        <v>2205.1383613087492</v>
      </c>
      <c r="W34" s="121">
        <f t="shared" si="9"/>
        <v>0</v>
      </c>
      <c r="X34" s="126">
        <f t="shared" si="17"/>
        <v>0</v>
      </c>
      <c r="Y34" s="37">
        <f t="shared" si="10"/>
        <v>0</v>
      </c>
      <c r="Z34" s="140">
        <f>IF(SUM(Z$11:Z33)&gt;0,0,IF(SUM(X34-R34)&gt;0,B34,0))</f>
        <v>0</v>
      </c>
      <c r="AG34" s="23">
        <f t="shared" si="25"/>
        <v>2029</v>
      </c>
      <c r="AH34" s="4">
        <f>Rates!B27</f>
        <v>1494.440177664</v>
      </c>
      <c r="AJ34" s="23">
        <f t="shared" si="28"/>
        <v>2029</v>
      </c>
      <c r="AK34" s="213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8"/>
        <v>2040</v>
      </c>
      <c r="AP34" s="135">
        <f t="shared" si="0"/>
        <v>0</v>
      </c>
      <c r="AR34" s="218">
        <f t="shared" si="19"/>
        <v>2040</v>
      </c>
      <c r="AS34" s="135">
        <f t="shared" si="27"/>
        <v>0</v>
      </c>
      <c r="AT34" s="135">
        <f t="shared" si="29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1"/>
        <v>2040</v>
      </c>
      <c r="BD34" s="135">
        <f t="shared" si="22"/>
        <v>0</v>
      </c>
      <c r="BE34" s="1"/>
      <c r="BF34" s="27">
        <f t="shared" si="23"/>
        <v>2040</v>
      </c>
      <c r="BG34" s="135">
        <f t="shared" si="32"/>
        <v>0</v>
      </c>
      <c r="BH34" s="135">
        <f>SUM($O$12:O33)</f>
        <v>0</v>
      </c>
    </row>
    <row r="35" spans="1:75" s="65" customFormat="1" x14ac:dyDescent="0.25">
      <c r="A35" s="63">
        <f t="shared" si="30"/>
        <v>24</v>
      </c>
      <c r="B35" s="169">
        <f t="shared" si="30"/>
        <v>2041</v>
      </c>
      <c r="C35" s="203">
        <v>0</v>
      </c>
      <c r="D35" s="203">
        <v>0</v>
      </c>
      <c r="E35" s="108">
        <f t="shared" si="12"/>
        <v>0</v>
      </c>
      <c r="F35" s="111">
        <f t="shared" si="1"/>
        <v>0</v>
      </c>
      <c r="G35" s="112">
        <f t="shared" si="2"/>
        <v>0</v>
      </c>
      <c r="H35" s="113">
        <f t="shared" si="3"/>
        <v>0</v>
      </c>
      <c r="I35" s="111">
        <f t="shared" si="4"/>
        <v>0</v>
      </c>
      <c r="J35" s="112">
        <f t="shared" si="5"/>
        <v>0</v>
      </c>
      <c r="K35" s="113">
        <f t="shared" si="5"/>
        <v>0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4"/>
        <v>0</v>
      </c>
      <c r="P35" s="112">
        <f t="shared" si="14"/>
        <v>0</v>
      </c>
      <c r="Q35" s="112">
        <f t="shared" si="8"/>
        <v>0</v>
      </c>
      <c r="R35" s="116">
        <f t="shared" si="15"/>
        <v>0</v>
      </c>
      <c r="S35" s="204">
        <v>0</v>
      </c>
      <c r="T35" s="142">
        <f t="shared" si="16"/>
        <v>0</v>
      </c>
      <c r="U35" s="10">
        <f>('NPV Summary'!$B$16-S35)+T35</f>
        <v>0</v>
      </c>
      <c r="V35" s="142">
        <f>LOOKUP(B35,Rates!$A$5:$B$168)</f>
        <v>2284.5233423158643</v>
      </c>
      <c r="W35" s="123">
        <f t="shared" si="9"/>
        <v>0</v>
      </c>
      <c r="X35" s="124">
        <f t="shared" si="17"/>
        <v>0</v>
      </c>
      <c r="Y35" s="64">
        <f t="shared" si="10"/>
        <v>0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5"/>
        <v>2030</v>
      </c>
      <c r="AH35" s="79">
        <f>Rates!B28</f>
        <v>1548.240024059904</v>
      </c>
      <c r="AI35"/>
      <c r="AJ35" s="77">
        <f t="shared" si="28"/>
        <v>2030</v>
      </c>
      <c r="AK35" s="214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8"/>
        <v>2041</v>
      </c>
      <c r="AP35" s="136">
        <f t="shared" si="0"/>
        <v>0</v>
      </c>
      <c r="AQ35"/>
      <c r="AR35" s="219">
        <f t="shared" si="19"/>
        <v>2041</v>
      </c>
      <c r="AS35" s="136">
        <f t="shared" si="27"/>
        <v>0</v>
      </c>
      <c r="AT35" s="136">
        <f t="shared" si="29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1"/>
        <v>2041</v>
      </c>
      <c r="BD35" s="136">
        <f t="shared" si="22"/>
        <v>0</v>
      </c>
      <c r="BF35" s="72">
        <f t="shared" si="23"/>
        <v>2041</v>
      </c>
      <c r="BG35" s="136">
        <f t="shared" si="32"/>
        <v>0</v>
      </c>
      <c r="BH35" s="136">
        <f>SUM($O$12:O34)</f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0"/>
        <v>25</v>
      </c>
      <c r="B36" s="168">
        <f t="shared" si="30"/>
        <v>2042</v>
      </c>
      <c r="C36" s="203">
        <v>0</v>
      </c>
      <c r="D36" s="203">
        <v>0</v>
      </c>
      <c r="E36" s="108">
        <f t="shared" si="12"/>
        <v>0</v>
      </c>
      <c r="F36" s="108">
        <f t="shared" si="1"/>
        <v>0</v>
      </c>
      <c r="G36" s="109">
        <f t="shared" si="2"/>
        <v>0</v>
      </c>
      <c r="H36" s="110">
        <f t="shared" si="3"/>
        <v>0</v>
      </c>
      <c r="I36" s="108">
        <f t="shared" si="4"/>
        <v>0</v>
      </c>
      <c r="J36" s="109">
        <f t="shared" si="5"/>
        <v>0</v>
      </c>
      <c r="K36" s="110">
        <f t="shared" si="5"/>
        <v>0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4"/>
        <v>0</v>
      </c>
      <c r="P36" s="147">
        <f t="shared" si="14"/>
        <v>0</v>
      </c>
      <c r="Q36" s="147">
        <f t="shared" si="8"/>
        <v>0</v>
      </c>
      <c r="R36" s="120">
        <f t="shared" si="15"/>
        <v>0</v>
      </c>
      <c r="S36" s="204">
        <v>0</v>
      </c>
      <c r="T36" s="10">
        <f t="shared" si="16"/>
        <v>0</v>
      </c>
      <c r="U36" s="10">
        <f>('NPV Summary'!$B$16-S36)+T36</f>
        <v>0</v>
      </c>
      <c r="V36" s="10">
        <f>LOOKUP(B36,Rates!$A$5:$B$168)</f>
        <v>2366.7661826392355</v>
      </c>
      <c r="W36" s="121">
        <f t="shared" si="9"/>
        <v>0</v>
      </c>
      <c r="X36" s="122">
        <f t="shared" si="17"/>
        <v>0</v>
      </c>
      <c r="Y36" s="37">
        <f t="shared" si="10"/>
        <v>0</v>
      </c>
      <c r="Z36" s="140">
        <f>IF(SUM(Z$11:Z35)&gt;0,0,IF(SUM(X36-R36)&gt;0,B36,0))</f>
        <v>0</v>
      </c>
      <c r="AG36" s="23">
        <f t="shared" si="25"/>
        <v>2031</v>
      </c>
      <c r="AH36" s="4">
        <f>Rates!B29</f>
        <v>1603.9766649260607</v>
      </c>
      <c r="AJ36" s="23">
        <f t="shared" si="28"/>
        <v>2031</v>
      </c>
      <c r="AK36" s="213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8"/>
        <v>2042</v>
      </c>
      <c r="AP36" s="135">
        <f t="shared" si="0"/>
        <v>0</v>
      </c>
      <c r="AR36" s="218">
        <f t="shared" si="19"/>
        <v>2042</v>
      </c>
      <c r="AS36" s="135">
        <f t="shared" si="27"/>
        <v>0</v>
      </c>
      <c r="AT36" s="135">
        <f t="shared" si="29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1"/>
        <v>2042</v>
      </c>
      <c r="BD36" s="135">
        <f t="shared" si="22"/>
        <v>0</v>
      </c>
      <c r="BE36" s="1"/>
      <c r="BF36" s="27">
        <f t="shared" si="23"/>
        <v>2042</v>
      </c>
      <c r="BG36" s="135">
        <f t="shared" si="32"/>
        <v>0</v>
      </c>
      <c r="BH36" s="135">
        <f>SUM($O$12:O35)</f>
        <v>0</v>
      </c>
    </row>
    <row r="37" spans="1:75" s="65" customFormat="1" x14ac:dyDescent="0.25">
      <c r="A37" s="63">
        <f t="shared" si="30"/>
        <v>26</v>
      </c>
      <c r="B37" s="169">
        <f t="shared" si="30"/>
        <v>2043</v>
      </c>
      <c r="C37" s="203">
        <v>0</v>
      </c>
      <c r="D37" s="203">
        <v>0</v>
      </c>
      <c r="E37" s="108">
        <f t="shared" si="12"/>
        <v>0</v>
      </c>
      <c r="F37" s="111">
        <f t="shared" si="1"/>
        <v>0</v>
      </c>
      <c r="G37" s="112">
        <f t="shared" si="2"/>
        <v>0</v>
      </c>
      <c r="H37" s="113">
        <f t="shared" si="3"/>
        <v>0</v>
      </c>
      <c r="I37" s="111">
        <f t="shared" si="4"/>
        <v>0</v>
      </c>
      <c r="J37" s="112">
        <f t="shared" si="5"/>
        <v>0</v>
      </c>
      <c r="K37" s="113">
        <f t="shared" si="5"/>
        <v>0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4"/>
        <v>0</v>
      </c>
      <c r="P37" s="112">
        <f t="shared" si="14"/>
        <v>0</v>
      </c>
      <c r="Q37" s="112">
        <f t="shared" si="8"/>
        <v>0</v>
      </c>
      <c r="R37" s="116">
        <f t="shared" si="15"/>
        <v>0</v>
      </c>
      <c r="S37" s="204">
        <v>0</v>
      </c>
      <c r="T37" s="142">
        <f t="shared" si="16"/>
        <v>0</v>
      </c>
      <c r="U37" s="10">
        <f>('NPV Summary'!$B$16-S37)+T37</f>
        <v>0</v>
      </c>
      <c r="V37" s="142">
        <f>LOOKUP(B37,Rates!$A$5:$B$168)</f>
        <v>2451.9697652142481</v>
      </c>
      <c r="W37" s="123">
        <f t="shared" si="9"/>
        <v>0</v>
      </c>
      <c r="X37" s="124">
        <f t="shared" si="17"/>
        <v>0</v>
      </c>
      <c r="Y37" s="64">
        <f t="shared" si="10"/>
        <v>0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5"/>
        <v>2032</v>
      </c>
      <c r="AH37" s="79">
        <f>Rates!B30</f>
        <v>1661.719824863399</v>
      </c>
      <c r="AI37"/>
      <c r="AJ37" s="77">
        <f t="shared" si="28"/>
        <v>2032</v>
      </c>
      <c r="AK37" s="214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8"/>
        <v>2043</v>
      </c>
      <c r="AP37" s="136">
        <f t="shared" si="0"/>
        <v>0</v>
      </c>
      <c r="AQ37"/>
      <c r="AR37" s="219">
        <f t="shared" si="19"/>
        <v>2043</v>
      </c>
      <c r="AS37" s="136">
        <f t="shared" si="27"/>
        <v>0</v>
      </c>
      <c r="AT37" s="136">
        <f t="shared" si="29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1"/>
        <v>2043</v>
      </c>
      <c r="BD37" s="136">
        <f t="shared" si="22"/>
        <v>0</v>
      </c>
      <c r="BF37" s="72">
        <f t="shared" si="23"/>
        <v>2043</v>
      </c>
      <c r="BG37" s="136">
        <f t="shared" si="32"/>
        <v>0</v>
      </c>
      <c r="BH37" s="136">
        <f>SUM($O$12:O36)</f>
        <v>0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0"/>
        <v>27</v>
      </c>
      <c r="B38" s="168">
        <f t="shared" si="30"/>
        <v>2044</v>
      </c>
      <c r="C38" s="203">
        <v>0</v>
      </c>
      <c r="D38" s="203">
        <v>0</v>
      </c>
      <c r="E38" s="108">
        <f t="shared" si="12"/>
        <v>0</v>
      </c>
      <c r="F38" s="108">
        <f t="shared" si="1"/>
        <v>0</v>
      </c>
      <c r="G38" s="109">
        <f t="shared" si="2"/>
        <v>0</v>
      </c>
      <c r="H38" s="110">
        <f t="shared" si="3"/>
        <v>0</v>
      </c>
      <c r="I38" s="108">
        <f t="shared" si="4"/>
        <v>0</v>
      </c>
      <c r="J38" s="109">
        <f t="shared" si="5"/>
        <v>0</v>
      </c>
      <c r="K38" s="110">
        <f t="shared" si="5"/>
        <v>0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4"/>
        <v>0</v>
      </c>
      <c r="P38" s="147">
        <f t="shared" si="14"/>
        <v>0</v>
      </c>
      <c r="Q38" s="147">
        <f t="shared" si="8"/>
        <v>0</v>
      </c>
      <c r="R38" s="120">
        <f t="shared" si="15"/>
        <v>0</v>
      </c>
      <c r="S38" s="204">
        <v>0</v>
      </c>
      <c r="T38" s="10">
        <f t="shared" si="16"/>
        <v>0</v>
      </c>
      <c r="U38" s="10">
        <f>('NPV Summary'!$B$16-S38)+T38</f>
        <v>0</v>
      </c>
      <c r="V38" s="10">
        <f>LOOKUP(B38,Rates!$A$5:$B$168)</f>
        <v>2540.2406767619609</v>
      </c>
      <c r="W38" s="121">
        <f t="shared" si="9"/>
        <v>0</v>
      </c>
      <c r="X38" s="122">
        <f t="shared" si="17"/>
        <v>0</v>
      </c>
      <c r="Y38" s="37">
        <f t="shared" si="10"/>
        <v>0</v>
      </c>
      <c r="Z38" s="140">
        <f>IF(SUM(Z$11:Z37)&gt;0,0,IF(SUM(X38-R38)&gt;0,B38,0))</f>
        <v>0</v>
      </c>
      <c r="AG38" s="23">
        <f t="shared" si="25"/>
        <v>2033</v>
      </c>
      <c r="AH38" s="4">
        <f>Rates!B31</f>
        <v>1721.5417385584815</v>
      </c>
      <c r="AJ38" s="23">
        <f t="shared" si="28"/>
        <v>2033</v>
      </c>
      <c r="AK38" s="213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8"/>
        <v>2044</v>
      </c>
      <c r="AP38" s="135">
        <f t="shared" si="0"/>
        <v>0</v>
      </c>
      <c r="AR38" s="218">
        <f t="shared" si="19"/>
        <v>2044</v>
      </c>
      <c r="AS38" s="135">
        <f t="shared" si="27"/>
        <v>0</v>
      </c>
      <c r="AT38" s="135">
        <f t="shared" si="29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1"/>
        <v>2044</v>
      </c>
      <c r="BD38" s="135">
        <f t="shared" si="22"/>
        <v>0</v>
      </c>
      <c r="BE38" s="1"/>
      <c r="BF38" s="27">
        <f t="shared" si="23"/>
        <v>2044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0"/>
        <v>28</v>
      </c>
      <c r="B39" s="169">
        <f t="shared" si="30"/>
        <v>2045</v>
      </c>
      <c r="C39" s="203">
        <v>0</v>
      </c>
      <c r="D39" s="203">
        <v>0</v>
      </c>
      <c r="E39" s="108">
        <f t="shared" si="12"/>
        <v>0</v>
      </c>
      <c r="F39" s="111">
        <f t="shared" si="1"/>
        <v>0</v>
      </c>
      <c r="G39" s="112">
        <f t="shared" si="2"/>
        <v>0</v>
      </c>
      <c r="H39" s="113">
        <f t="shared" si="3"/>
        <v>0</v>
      </c>
      <c r="I39" s="111">
        <f t="shared" si="4"/>
        <v>0</v>
      </c>
      <c r="J39" s="112">
        <f t="shared" si="5"/>
        <v>0</v>
      </c>
      <c r="K39" s="113">
        <f t="shared" si="5"/>
        <v>0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4"/>
        <v>0</v>
      </c>
      <c r="P39" s="112">
        <f t="shared" si="14"/>
        <v>0</v>
      </c>
      <c r="Q39" s="112">
        <f t="shared" si="8"/>
        <v>0</v>
      </c>
      <c r="R39" s="116">
        <f t="shared" si="15"/>
        <v>0</v>
      </c>
      <c r="S39" s="204">
        <v>0</v>
      </c>
      <c r="T39" s="142">
        <f t="shared" si="16"/>
        <v>0</v>
      </c>
      <c r="U39" s="10">
        <f>('NPV Summary'!$B$16-S39)+T39</f>
        <v>0</v>
      </c>
      <c r="V39" s="142">
        <f>LOOKUP(B39,Rates!$A$5:$B$168)</f>
        <v>2631.6893411253914</v>
      </c>
      <c r="W39" s="123">
        <f t="shared" si="9"/>
        <v>0</v>
      </c>
      <c r="X39" s="124">
        <f t="shared" si="17"/>
        <v>0</v>
      </c>
      <c r="Y39" s="64">
        <f t="shared" si="10"/>
        <v>0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5"/>
        <v>2034</v>
      </c>
      <c r="AH39" s="79">
        <f>Rates!B32</f>
        <v>1783.5172411465869</v>
      </c>
      <c r="AI39"/>
      <c r="AJ39" s="77">
        <f t="shared" si="28"/>
        <v>2034</v>
      </c>
      <c r="AK39" s="214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8"/>
        <v>2045</v>
      </c>
      <c r="AP39" s="136">
        <f t="shared" si="0"/>
        <v>0</v>
      </c>
      <c r="AQ39"/>
      <c r="AR39" s="219">
        <f t="shared" si="19"/>
        <v>2045</v>
      </c>
      <c r="AS39" s="136">
        <f t="shared" si="27"/>
        <v>0</v>
      </c>
      <c r="AT39" s="136">
        <f t="shared" si="29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1"/>
        <v>2045</v>
      </c>
      <c r="BD39" s="136">
        <f t="shared" si="22"/>
        <v>0</v>
      </c>
      <c r="BF39" s="72">
        <f t="shared" si="23"/>
        <v>2045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0"/>
        <v>29</v>
      </c>
      <c r="B40" s="168">
        <f t="shared" si="30"/>
        <v>2046</v>
      </c>
      <c r="C40" s="203">
        <v>0</v>
      </c>
      <c r="D40" s="203">
        <v>0</v>
      </c>
      <c r="E40" s="108">
        <f t="shared" si="12"/>
        <v>0</v>
      </c>
      <c r="F40" s="108">
        <f t="shared" si="1"/>
        <v>0</v>
      </c>
      <c r="G40" s="109">
        <f t="shared" si="2"/>
        <v>0</v>
      </c>
      <c r="H40" s="110">
        <f t="shared" si="3"/>
        <v>0</v>
      </c>
      <c r="I40" s="108">
        <f t="shared" si="4"/>
        <v>0</v>
      </c>
      <c r="J40" s="109">
        <f t="shared" si="5"/>
        <v>0</v>
      </c>
      <c r="K40" s="110">
        <f t="shared" si="5"/>
        <v>0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4"/>
        <v>0</v>
      </c>
      <c r="P40" s="147">
        <f t="shared" si="14"/>
        <v>0</v>
      </c>
      <c r="Q40" s="147">
        <f t="shared" si="8"/>
        <v>0</v>
      </c>
      <c r="R40" s="120">
        <f t="shared" si="15"/>
        <v>0</v>
      </c>
      <c r="S40" s="204">
        <v>0</v>
      </c>
      <c r="T40" s="10">
        <f t="shared" si="16"/>
        <v>0</v>
      </c>
      <c r="U40" s="10">
        <f>('NPV Summary'!$B$16-S40)+T40</f>
        <v>0</v>
      </c>
      <c r="V40" s="10">
        <f>LOOKUP(B40,Rates!$A$5:$B$168)</f>
        <v>2726.4301574059054</v>
      </c>
      <c r="W40" s="121">
        <f t="shared" si="9"/>
        <v>0</v>
      </c>
      <c r="X40" s="122">
        <f t="shared" si="17"/>
        <v>0</v>
      </c>
      <c r="Y40" s="37">
        <f t="shared" si="10"/>
        <v>0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5"/>
        <v>2035</v>
      </c>
      <c r="AH40" s="4">
        <f>Rates!B33</f>
        <v>1847.7238618278641</v>
      </c>
      <c r="AI40"/>
      <c r="AJ40" s="23">
        <f t="shared" si="28"/>
        <v>2035</v>
      </c>
      <c r="AK40" s="213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8"/>
        <v>2046</v>
      </c>
      <c r="AP40" s="135">
        <f t="shared" si="0"/>
        <v>0</v>
      </c>
      <c r="AQ40"/>
      <c r="AR40" s="222">
        <f t="shared" si="19"/>
        <v>2046</v>
      </c>
      <c r="AS40" s="135">
        <f t="shared" si="27"/>
        <v>0</v>
      </c>
      <c r="AT40" s="135">
        <f t="shared" si="29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1"/>
        <v>2046</v>
      </c>
      <c r="BD40" s="135">
        <f t="shared" si="22"/>
        <v>0</v>
      </c>
      <c r="BF40" s="27">
        <f t="shared" si="23"/>
        <v>2046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0"/>
        <v>30</v>
      </c>
      <c r="B41" s="169">
        <f t="shared" si="30"/>
        <v>2047</v>
      </c>
      <c r="C41" s="203">
        <v>0</v>
      </c>
      <c r="D41" s="203">
        <v>0</v>
      </c>
      <c r="E41" s="108">
        <f t="shared" si="12"/>
        <v>0</v>
      </c>
      <c r="F41" s="111">
        <f t="shared" si="1"/>
        <v>0</v>
      </c>
      <c r="G41" s="112">
        <f t="shared" si="2"/>
        <v>0</v>
      </c>
      <c r="H41" s="113">
        <f t="shared" si="3"/>
        <v>0</v>
      </c>
      <c r="I41" s="111">
        <f t="shared" si="4"/>
        <v>0</v>
      </c>
      <c r="J41" s="112">
        <f t="shared" si="5"/>
        <v>0</v>
      </c>
      <c r="K41" s="113">
        <f t="shared" si="5"/>
        <v>0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4"/>
        <v>0</v>
      </c>
      <c r="P41" s="112">
        <f t="shared" si="14"/>
        <v>0</v>
      </c>
      <c r="Q41" s="112">
        <f t="shared" si="8"/>
        <v>0</v>
      </c>
      <c r="R41" s="116">
        <f t="shared" si="15"/>
        <v>0</v>
      </c>
      <c r="S41" s="204">
        <v>0</v>
      </c>
      <c r="T41" s="142">
        <f t="shared" si="16"/>
        <v>0</v>
      </c>
      <c r="U41" s="10">
        <f>('NPV Summary'!$B$16-S41)+T41</f>
        <v>0</v>
      </c>
      <c r="V41" s="142">
        <f>LOOKUP(B41,Rates!$A$5:$B$168)</f>
        <v>2824.5816430725181</v>
      </c>
      <c r="W41" s="123">
        <f t="shared" si="9"/>
        <v>0</v>
      </c>
      <c r="X41" s="124">
        <f t="shared" si="17"/>
        <v>0</v>
      </c>
      <c r="Y41" s="64">
        <f t="shared" si="10"/>
        <v>0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5"/>
        <v>2036</v>
      </c>
      <c r="AH41" s="79">
        <f>Rates!B34</f>
        <v>1914.2419208536674</v>
      </c>
      <c r="AI41"/>
      <c r="AJ41" s="77">
        <f t="shared" si="28"/>
        <v>2036</v>
      </c>
      <c r="AK41" s="214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8"/>
        <v>2047</v>
      </c>
      <c r="AP41" s="136">
        <f t="shared" si="0"/>
        <v>0</v>
      </c>
      <c r="AQ41"/>
      <c r="AR41" s="219">
        <f t="shared" si="19"/>
        <v>2047</v>
      </c>
      <c r="AS41" s="136">
        <f t="shared" si="27"/>
        <v>0</v>
      </c>
      <c r="AT41" s="136">
        <f t="shared" si="29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1"/>
        <v>2047</v>
      </c>
      <c r="BD41" s="136">
        <f t="shared" si="22"/>
        <v>0</v>
      </c>
      <c r="BF41" s="72">
        <f t="shared" si="23"/>
        <v>2047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0"/>
        <v>31</v>
      </c>
      <c r="B42" s="168">
        <f t="shared" si="30"/>
        <v>2048</v>
      </c>
      <c r="C42" s="203">
        <v>0</v>
      </c>
      <c r="D42" s="203">
        <v>0</v>
      </c>
      <c r="E42" s="108">
        <f t="shared" si="12"/>
        <v>0</v>
      </c>
      <c r="F42" s="108">
        <f t="shared" si="1"/>
        <v>0</v>
      </c>
      <c r="G42" s="109">
        <f t="shared" si="2"/>
        <v>0</v>
      </c>
      <c r="H42" s="110">
        <f t="shared" si="3"/>
        <v>0</v>
      </c>
      <c r="I42" s="108">
        <f t="shared" si="4"/>
        <v>0</v>
      </c>
      <c r="J42" s="109">
        <f t="shared" si="5"/>
        <v>0</v>
      </c>
      <c r="K42" s="110">
        <f t="shared" si="5"/>
        <v>0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4"/>
        <v>0</v>
      </c>
      <c r="P42" s="147">
        <f t="shared" si="14"/>
        <v>0</v>
      </c>
      <c r="Q42" s="147">
        <f t="shared" si="8"/>
        <v>0</v>
      </c>
      <c r="R42" s="120">
        <f t="shared" si="15"/>
        <v>0</v>
      </c>
      <c r="S42" s="204">
        <v>0</v>
      </c>
      <c r="T42" s="10">
        <f t="shared" si="16"/>
        <v>0</v>
      </c>
      <c r="U42" s="10">
        <f>('NPV Summary'!$B$16-S42)+T42</f>
        <v>0</v>
      </c>
      <c r="V42" s="10">
        <f>LOOKUP(B42,Rates!$A$5:$B$168)</f>
        <v>2926.2665822231288</v>
      </c>
      <c r="W42" s="121">
        <f t="shared" si="9"/>
        <v>0</v>
      </c>
      <c r="X42" s="122">
        <f t="shared" si="17"/>
        <v>0</v>
      </c>
      <c r="Y42" s="37">
        <f t="shared" si="10"/>
        <v>0</v>
      </c>
      <c r="Z42" s="140">
        <f>IF(SUM(Z$11:Z41)&gt;0,0,IF(SUM(X42-R42)&gt;0,B42,0))</f>
        <v>0</v>
      </c>
      <c r="AG42" s="23">
        <f t="shared" si="25"/>
        <v>2037</v>
      </c>
      <c r="AH42" s="4">
        <f>Rates!B35</f>
        <v>1983.1546300043995</v>
      </c>
      <c r="AJ42" s="23">
        <f t="shared" si="28"/>
        <v>2037</v>
      </c>
      <c r="AK42" s="213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8"/>
        <v>2048</v>
      </c>
      <c r="AP42" s="135">
        <f t="shared" si="0"/>
        <v>0</v>
      </c>
      <c r="AR42" s="218">
        <f t="shared" si="19"/>
        <v>2048</v>
      </c>
      <c r="AS42" s="135">
        <f t="shared" si="27"/>
        <v>0</v>
      </c>
      <c r="AT42" s="135">
        <f t="shared" si="29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1"/>
        <v>2048</v>
      </c>
      <c r="BD42" s="135">
        <f t="shared" si="22"/>
        <v>0</v>
      </c>
      <c r="BE42" s="1"/>
      <c r="BF42" s="27">
        <f t="shared" si="23"/>
        <v>2048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30"/>
        <v>32</v>
      </c>
      <c r="B43" s="169">
        <f t="shared" si="30"/>
        <v>2049</v>
      </c>
      <c r="C43" s="203">
        <v>0</v>
      </c>
      <c r="D43" s="203">
        <v>0</v>
      </c>
      <c r="E43" s="108">
        <f t="shared" si="12"/>
        <v>0</v>
      </c>
      <c r="F43" s="111">
        <f t="shared" si="1"/>
        <v>0</v>
      </c>
      <c r="G43" s="112">
        <f t="shared" si="2"/>
        <v>0</v>
      </c>
      <c r="H43" s="113">
        <f t="shared" si="3"/>
        <v>0</v>
      </c>
      <c r="I43" s="111">
        <f t="shared" si="4"/>
        <v>0</v>
      </c>
      <c r="J43" s="112">
        <f t="shared" si="5"/>
        <v>0</v>
      </c>
      <c r="K43" s="113">
        <f t="shared" si="5"/>
        <v>0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4"/>
        <v>0</v>
      </c>
      <c r="P43" s="112">
        <f t="shared" si="14"/>
        <v>0</v>
      </c>
      <c r="Q43" s="112">
        <f t="shared" si="8"/>
        <v>0</v>
      </c>
      <c r="R43" s="116">
        <f t="shared" si="15"/>
        <v>0</v>
      </c>
      <c r="S43" s="204">
        <v>0</v>
      </c>
      <c r="T43" s="142">
        <f t="shared" si="16"/>
        <v>0</v>
      </c>
      <c r="U43" s="10">
        <f>('NPV Summary'!$B$16-S43)+T43</f>
        <v>0</v>
      </c>
      <c r="V43" s="142">
        <f>LOOKUP(B43,Rates!$A$5:$B$168)</f>
        <v>3031.6121791831615</v>
      </c>
      <c r="W43" s="123">
        <f t="shared" si="9"/>
        <v>0</v>
      </c>
      <c r="X43" s="124">
        <f t="shared" si="17"/>
        <v>0</v>
      </c>
      <c r="Y43" s="64">
        <f t="shared" si="10"/>
        <v>0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5"/>
        <v>2038</v>
      </c>
      <c r="AH43" s="79">
        <f>Rates!B36</f>
        <v>2054.5481966845578</v>
      </c>
      <c r="AI43"/>
      <c r="AJ43" s="77">
        <f t="shared" si="28"/>
        <v>2038</v>
      </c>
      <c r="AK43" s="214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8"/>
        <v>2049</v>
      </c>
      <c r="AP43" s="136">
        <f t="shared" si="0"/>
        <v>0</v>
      </c>
      <c r="AQ43"/>
      <c r="AR43" s="219">
        <f t="shared" si="19"/>
        <v>2049</v>
      </c>
      <c r="AS43" s="136">
        <f t="shared" si="27"/>
        <v>0</v>
      </c>
      <c r="AT43" s="136">
        <f t="shared" si="29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1"/>
        <v>2049</v>
      </c>
      <c r="BD43" s="136">
        <f t="shared" si="22"/>
        <v>0</v>
      </c>
      <c r="BF43" s="72">
        <f t="shared" si="23"/>
        <v>2049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0"/>
        <v>33</v>
      </c>
      <c r="B44" s="168">
        <f t="shared" si="30"/>
        <v>2050</v>
      </c>
      <c r="C44" s="203">
        <v>0</v>
      </c>
      <c r="D44" s="203">
        <v>0</v>
      </c>
      <c r="E44" s="108">
        <f t="shared" si="12"/>
        <v>0</v>
      </c>
      <c r="F44" s="108">
        <f t="shared" si="1"/>
        <v>0</v>
      </c>
      <c r="G44" s="109">
        <f t="shared" si="2"/>
        <v>0</v>
      </c>
      <c r="H44" s="110">
        <f t="shared" si="3"/>
        <v>0</v>
      </c>
      <c r="I44" s="108">
        <f t="shared" si="4"/>
        <v>0</v>
      </c>
      <c r="J44" s="109">
        <f t="shared" ref="J44:K75" si="37">G44</f>
        <v>0</v>
      </c>
      <c r="K44" s="110">
        <f t="shared" si="37"/>
        <v>0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4"/>
        <v>0</v>
      </c>
      <c r="P44" s="147">
        <f t="shared" si="14"/>
        <v>0</v>
      </c>
      <c r="Q44" s="147">
        <f t="shared" si="8"/>
        <v>0</v>
      </c>
      <c r="R44" s="120">
        <f t="shared" si="15"/>
        <v>0</v>
      </c>
      <c r="S44" s="204">
        <v>0</v>
      </c>
      <c r="T44" s="10">
        <f t="shared" si="16"/>
        <v>0</v>
      </c>
      <c r="U44" s="10">
        <f>('NPV Summary'!$B$16-S44)+T44</f>
        <v>0</v>
      </c>
      <c r="V44" s="10">
        <f>LOOKUP(B44,Rates!$A$5:$B$168)</f>
        <v>3140.7502176337553</v>
      </c>
      <c r="W44" s="121">
        <f t="shared" si="9"/>
        <v>0</v>
      </c>
      <c r="X44" s="122">
        <f t="shared" si="17"/>
        <v>0</v>
      </c>
      <c r="Y44" s="37">
        <f t="shared" si="10"/>
        <v>0</v>
      </c>
      <c r="Z44" s="140">
        <f>IF(SUM(Z$11:Z43)&gt;0,0,IF(SUM(X44-R44)&gt;0,B44,0))</f>
        <v>0</v>
      </c>
      <c r="AG44" s="23">
        <f t="shared" si="25"/>
        <v>2039</v>
      </c>
      <c r="AH44" s="4">
        <f>Rates!B37</f>
        <v>2128.511931765202</v>
      </c>
      <c r="AJ44" s="23">
        <f t="shared" si="28"/>
        <v>2039</v>
      </c>
      <c r="AK44" s="213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8"/>
        <v>2050</v>
      </c>
      <c r="AP44" s="135">
        <f t="shared" si="0"/>
        <v>0</v>
      </c>
      <c r="AR44" s="218">
        <f t="shared" si="19"/>
        <v>2050</v>
      </c>
      <c r="AS44" s="135">
        <f t="shared" si="27"/>
        <v>0</v>
      </c>
      <c r="AT44" s="135">
        <f t="shared" si="29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1"/>
        <v>2050</v>
      </c>
      <c r="BD44" s="135">
        <f t="shared" si="22"/>
        <v>0</v>
      </c>
      <c r="BE44" s="1"/>
      <c r="BF44" s="27">
        <f t="shared" si="23"/>
        <v>2050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60" si="39">A44+1</f>
        <v>34</v>
      </c>
      <c r="B45" s="169">
        <f t="shared" si="39"/>
        <v>2051</v>
      </c>
      <c r="C45" s="203">
        <v>0</v>
      </c>
      <c r="D45" s="203">
        <v>0</v>
      </c>
      <c r="E45" s="108">
        <f t="shared" si="12"/>
        <v>0</v>
      </c>
      <c r="F45" s="111">
        <f t="shared" si="1"/>
        <v>0</v>
      </c>
      <c r="G45" s="112">
        <f t="shared" si="2"/>
        <v>0</v>
      </c>
      <c r="H45" s="113">
        <f t="shared" si="3"/>
        <v>0</v>
      </c>
      <c r="I45" s="111">
        <f t="shared" si="4"/>
        <v>0</v>
      </c>
      <c r="J45" s="112">
        <f t="shared" si="37"/>
        <v>0</v>
      </c>
      <c r="K45" s="113">
        <f t="shared" si="37"/>
        <v>0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4"/>
        <v>0</v>
      </c>
      <c r="P45" s="112">
        <f t="shared" si="14"/>
        <v>0</v>
      </c>
      <c r="Q45" s="112">
        <f t="shared" si="8"/>
        <v>0</v>
      </c>
      <c r="R45" s="116">
        <f t="shared" si="15"/>
        <v>0</v>
      </c>
      <c r="S45" s="204">
        <v>0</v>
      </c>
      <c r="T45" s="142">
        <f t="shared" si="16"/>
        <v>0</v>
      </c>
      <c r="U45" s="10">
        <f>('NPV Summary'!$B$16-S45)+T45</f>
        <v>0</v>
      </c>
      <c r="V45" s="142">
        <f>LOOKUP(B45,Rates!$A$5:$B$168)</f>
        <v>3253.8172254685705</v>
      </c>
      <c r="W45" s="123">
        <f t="shared" si="9"/>
        <v>0</v>
      </c>
      <c r="X45" s="124">
        <f t="shared" si="17"/>
        <v>0</v>
      </c>
      <c r="Y45" s="64">
        <f t="shared" si="10"/>
        <v>0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5"/>
        <v>2040</v>
      </c>
      <c r="AH45" s="79">
        <f>Rates!B38</f>
        <v>2205.1383613087492</v>
      </c>
      <c r="AI45"/>
      <c r="AJ45" s="77">
        <f t="shared" si="28"/>
        <v>2040</v>
      </c>
      <c r="AK45" s="214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8"/>
        <v>2051</v>
      </c>
      <c r="AP45" s="136">
        <f t="shared" si="0"/>
        <v>0</v>
      </c>
      <c r="AQ45"/>
      <c r="AR45" s="219">
        <f t="shared" si="19"/>
        <v>2051</v>
      </c>
      <c r="AS45" s="136">
        <f t="shared" si="27"/>
        <v>0</v>
      </c>
      <c r="AT45" s="136">
        <f t="shared" si="29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1"/>
        <v>2051</v>
      </c>
      <c r="BD45" s="136">
        <f t="shared" si="22"/>
        <v>0</v>
      </c>
      <c r="BF45" s="72">
        <f t="shared" si="23"/>
        <v>2051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2052</v>
      </c>
      <c r="C46" s="203">
        <v>0</v>
      </c>
      <c r="D46" s="203">
        <v>0</v>
      </c>
      <c r="E46" s="108">
        <f t="shared" si="12"/>
        <v>0</v>
      </c>
      <c r="F46" s="108">
        <f t="shared" si="1"/>
        <v>0</v>
      </c>
      <c r="G46" s="109">
        <f t="shared" si="2"/>
        <v>0</v>
      </c>
      <c r="H46" s="110">
        <f t="shared" si="3"/>
        <v>0</v>
      </c>
      <c r="I46" s="108">
        <f t="shared" si="4"/>
        <v>0</v>
      </c>
      <c r="J46" s="109">
        <f t="shared" si="37"/>
        <v>0</v>
      </c>
      <c r="K46" s="110">
        <f t="shared" si="37"/>
        <v>0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4"/>
        <v>0</v>
      </c>
      <c r="P46" s="147">
        <f t="shared" si="14"/>
        <v>0</v>
      </c>
      <c r="Q46" s="147">
        <f t="shared" si="8"/>
        <v>0</v>
      </c>
      <c r="R46" s="120">
        <f t="shared" si="15"/>
        <v>0</v>
      </c>
      <c r="S46" s="204">
        <v>0</v>
      </c>
      <c r="T46" s="10">
        <f t="shared" si="16"/>
        <v>0</v>
      </c>
      <c r="U46" s="10">
        <f>('NPV Summary'!$B$16-S46)+T46</f>
        <v>0</v>
      </c>
      <c r="V46" s="10">
        <f>LOOKUP(B46,Rates!$A$5:$B$168)</f>
        <v>3370.9546455854393</v>
      </c>
      <c r="W46" s="121">
        <f t="shared" si="9"/>
        <v>0</v>
      </c>
      <c r="X46" s="122">
        <f t="shared" si="17"/>
        <v>0</v>
      </c>
      <c r="Y46" s="37">
        <f t="shared" si="10"/>
        <v>0</v>
      </c>
      <c r="Z46" s="140">
        <f>IF(SUM(Z$11:Z45)&gt;0,0,IF(SUM(X46-R46)&gt;0,B46,0))</f>
        <v>0</v>
      </c>
      <c r="AG46" s="23">
        <f t="shared" si="25"/>
        <v>2041</v>
      </c>
      <c r="AH46" s="4">
        <f>Rates!B39</f>
        <v>2284.5233423158643</v>
      </c>
      <c r="AJ46" s="23">
        <f t="shared" si="28"/>
        <v>2041</v>
      </c>
      <c r="AK46" s="213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8"/>
        <v>2052</v>
      </c>
      <c r="AP46" s="135">
        <f t="shared" si="0"/>
        <v>0</v>
      </c>
      <c r="AR46" s="218">
        <f t="shared" si="19"/>
        <v>2052</v>
      </c>
      <c r="AS46" s="135">
        <f t="shared" si="27"/>
        <v>0</v>
      </c>
      <c r="AT46" s="135">
        <f t="shared" si="29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1"/>
        <v>2052</v>
      </c>
      <c r="BD46" s="135">
        <f t="shared" si="22"/>
        <v>0</v>
      </c>
      <c r="BE46" s="1"/>
      <c r="BF46" s="27">
        <f t="shared" si="23"/>
        <v>2052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2053</v>
      </c>
      <c r="C47" s="203">
        <v>0</v>
      </c>
      <c r="D47" s="203">
        <v>0</v>
      </c>
      <c r="E47" s="108">
        <f t="shared" si="12"/>
        <v>0</v>
      </c>
      <c r="F47" s="111">
        <f t="shared" si="1"/>
        <v>0</v>
      </c>
      <c r="G47" s="112">
        <f t="shared" si="2"/>
        <v>0</v>
      </c>
      <c r="H47" s="113">
        <f t="shared" si="3"/>
        <v>0</v>
      </c>
      <c r="I47" s="111">
        <f t="shared" si="4"/>
        <v>0</v>
      </c>
      <c r="J47" s="112">
        <f t="shared" si="37"/>
        <v>0</v>
      </c>
      <c r="K47" s="113">
        <f t="shared" si="37"/>
        <v>0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4"/>
        <v>0</v>
      </c>
      <c r="P47" s="112">
        <f t="shared" si="14"/>
        <v>0</v>
      </c>
      <c r="Q47" s="112">
        <f t="shared" si="8"/>
        <v>0</v>
      </c>
      <c r="R47" s="116">
        <f t="shared" si="15"/>
        <v>0</v>
      </c>
      <c r="S47" s="204">
        <v>0</v>
      </c>
      <c r="T47" s="142">
        <f t="shared" si="16"/>
        <v>0</v>
      </c>
      <c r="U47" s="10">
        <f>('NPV Summary'!$B$16-S47)+T47</f>
        <v>0</v>
      </c>
      <c r="V47" s="142">
        <f>LOOKUP(B47,Rates!$A$5:$B$168)</f>
        <v>3492.3090128265153</v>
      </c>
      <c r="W47" s="123">
        <f t="shared" si="9"/>
        <v>0</v>
      </c>
      <c r="X47" s="124">
        <f t="shared" si="17"/>
        <v>0</v>
      </c>
      <c r="Y47" s="64">
        <f t="shared" si="10"/>
        <v>0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5"/>
        <v>2042</v>
      </c>
      <c r="AH47" s="79">
        <f>Rates!B40</f>
        <v>2366.7661826392355</v>
      </c>
      <c r="AI47"/>
      <c r="AJ47" s="77">
        <f t="shared" si="28"/>
        <v>2042</v>
      </c>
      <c r="AK47" s="214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8"/>
        <v>2053</v>
      </c>
      <c r="AP47" s="136">
        <f t="shared" si="0"/>
        <v>0</v>
      </c>
      <c r="AQ47"/>
      <c r="AR47" s="219">
        <f t="shared" si="19"/>
        <v>2053</v>
      </c>
      <c r="AS47" s="136">
        <f t="shared" si="27"/>
        <v>0</v>
      </c>
      <c r="AT47" s="136">
        <f t="shared" si="29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1"/>
        <v>2053</v>
      </c>
      <c r="BD47" s="136">
        <f t="shared" si="22"/>
        <v>0</v>
      </c>
      <c r="BF47" s="72">
        <f t="shared" si="23"/>
        <v>2053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2054</v>
      </c>
      <c r="C48" s="203">
        <v>0</v>
      </c>
      <c r="D48" s="203">
        <v>0</v>
      </c>
      <c r="E48" s="108">
        <f t="shared" si="12"/>
        <v>0</v>
      </c>
      <c r="F48" s="108">
        <f t="shared" si="1"/>
        <v>0</v>
      </c>
      <c r="G48" s="109">
        <f t="shared" si="2"/>
        <v>0</v>
      </c>
      <c r="H48" s="110">
        <f t="shared" si="3"/>
        <v>0</v>
      </c>
      <c r="I48" s="108">
        <f t="shared" si="4"/>
        <v>0</v>
      </c>
      <c r="J48" s="109">
        <f t="shared" si="37"/>
        <v>0</v>
      </c>
      <c r="K48" s="110">
        <f t="shared" si="37"/>
        <v>0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4"/>
        <v>0</v>
      </c>
      <c r="P48" s="147">
        <f t="shared" si="14"/>
        <v>0</v>
      </c>
      <c r="Q48" s="147">
        <f t="shared" si="8"/>
        <v>0</v>
      </c>
      <c r="R48" s="120">
        <f t="shared" si="15"/>
        <v>0</v>
      </c>
      <c r="S48" s="204">
        <v>0</v>
      </c>
      <c r="T48" s="10">
        <f t="shared" si="16"/>
        <v>0</v>
      </c>
      <c r="U48" s="10">
        <f>('NPV Summary'!$B$16-S48)+T48</f>
        <v>0</v>
      </c>
      <c r="V48" s="10">
        <f>LOOKUP(B48,Rates!$A$5:$B$168)</f>
        <v>3618.03213728827</v>
      </c>
      <c r="W48" s="121">
        <f t="shared" si="9"/>
        <v>0</v>
      </c>
      <c r="X48" s="122">
        <f t="shared" si="17"/>
        <v>0</v>
      </c>
      <c r="Y48" s="37">
        <f t="shared" si="10"/>
        <v>0</v>
      </c>
      <c r="Z48" s="140">
        <f>IF(SUM(Z$11:Z47)&gt;0,0,IF(SUM(X48-R48)&gt;0,B48,0))</f>
        <v>0</v>
      </c>
      <c r="AG48" s="23">
        <f t="shared" si="25"/>
        <v>2043</v>
      </c>
      <c r="AH48" s="4">
        <f>Rates!B41</f>
        <v>2451.9697652142481</v>
      </c>
      <c r="AJ48" s="23">
        <f t="shared" si="28"/>
        <v>2043</v>
      </c>
      <c r="AK48" s="213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8"/>
        <v>2054</v>
      </c>
      <c r="AP48" s="135">
        <f t="shared" si="0"/>
        <v>0</v>
      </c>
      <c r="AR48" s="218">
        <f t="shared" si="19"/>
        <v>2054</v>
      </c>
      <c r="AS48" s="135">
        <f t="shared" si="27"/>
        <v>0</v>
      </c>
      <c r="AT48" s="135">
        <f t="shared" si="29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1"/>
        <v>2054</v>
      </c>
      <c r="BD48" s="135">
        <f t="shared" si="22"/>
        <v>0</v>
      </c>
      <c r="BE48" s="1"/>
      <c r="BF48" s="27">
        <f t="shared" si="23"/>
        <v>2054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2055</v>
      </c>
      <c r="C49" s="203">
        <v>0</v>
      </c>
      <c r="D49" s="203">
        <v>0</v>
      </c>
      <c r="E49" s="108">
        <f t="shared" si="12"/>
        <v>0</v>
      </c>
      <c r="F49" s="111">
        <f t="shared" si="1"/>
        <v>0</v>
      </c>
      <c r="G49" s="112">
        <f t="shared" si="2"/>
        <v>0</v>
      </c>
      <c r="H49" s="113">
        <f t="shared" si="3"/>
        <v>0</v>
      </c>
      <c r="I49" s="111">
        <f t="shared" si="4"/>
        <v>0</v>
      </c>
      <c r="J49" s="112">
        <f t="shared" si="37"/>
        <v>0</v>
      </c>
      <c r="K49" s="113">
        <f t="shared" si="37"/>
        <v>0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4"/>
        <v>0</v>
      </c>
      <c r="P49" s="112">
        <f t="shared" si="14"/>
        <v>0</v>
      </c>
      <c r="Q49" s="112">
        <f t="shared" si="8"/>
        <v>0</v>
      </c>
      <c r="R49" s="116">
        <f t="shared" si="15"/>
        <v>0</v>
      </c>
      <c r="S49" s="204">
        <v>0</v>
      </c>
      <c r="T49" s="142">
        <f t="shared" si="16"/>
        <v>0</v>
      </c>
      <c r="U49" s="10">
        <f>('NPV Summary'!$B$16-S49)+T49</f>
        <v>0</v>
      </c>
      <c r="V49" s="142">
        <f>LOOKUP(B49,Rates!$A$5:$B$168)</f>
        <v>3748.2812942306477</v>
      </c>
      <c r="W49" s="123">
        <f t="shared" si="9"/>
        <v>0</v>
      </c>
      <c r="X49" s="124">
        <f t="shared" si="17"/>
        <v>0</v>
      </c>
      <c r="Y49" s="64">
        <f t="shared" si="10"/>
        <v>0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5"/>
        <v>2044</v>
      </c>
      <c r="AH49" s="79">
        <f>Rates!B42</f>
        <v>2540.2406767619609</v>
      </c>
      <c r="AI49"/>
      <c r="AJ49" s="77">
        <f t="shared" si="28"/>
        <v>2044</v>
      </c>
      <c r="AK49" s="214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8"/>
        <v>2055</v>
      </c>
      <c r="AP49" s="136">
        <f t="shared" si="0"/>
        <v>0</v>
      </c>
      <c r="AQ49"/>
      <c r="AR49" s="219">
        <f t="shared" si="19"/>
        <v>2055</v>
      </c>
      <c r="AS49" s="136">
        <f t="shared" si="27"/>
        <v>0</v>
      </c>
      <c r="AT49" s="136">
        <f t="shared" si="29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1"/>
        <v>2055</v>
      </c>
      <c r="BD49" s="136">
        <f t="shared" si="22"/>
        <v>0</v>
      </c>
      <c r="BF49" s="72">
        <f t="shared" si="23"/>
        <v>2055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2056</v>
      </c>
      <c r="C50" s="203">
        <v>0</v>
      </c>
      <c r="D50" s="203">
        <v>0</v>
      </c>
      <c r="E50" s="108">
        <f t="shared" si="12"/>
        <v>0</v>
      </c>
      <c r="F50" s="108">
        <f t="shared" si="1"/>
        <v>0</v>
      </c>
      <c r="G50" s="109">
        <f t="shared" si="2"/>
        <v>0</v>
      </c>
      <c r="H50" s="110">
        <f t="shared" si="3"/>
        <v>0</v>
      </c>
      <c r="I50" s="108">
        <f t="shared" si="4"/>
        <v>0</v>
      </c>
      <c r="J50" s="109">
        <f t="shared" si="37"/>
        <v>0</v>
      </c>
      <c r="K50" s="110">
        <f t="shared" si="37"/>
        <v>0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4"/>
        <v>0</v>
      </c>
      <c r="P50" s="147">
        <f t="shared" si="14"/>
        <v>0</v>
      </c>
      <c r="Q50" s="147">
        <f t="shared" si="8"/>
        <v>0</v>
      </c>
      <c r="R50" s="120">
        <f t="shared" si="15"/>
        <v>0</v>
      </c>
      <c r="S50" s="204">
        <v>0</v>
      </c>
      <c r="T50" s="10">
        <f t="shared" si="16"/>
        <v>0</v>
      </c>
      <c r="U50" s="10">
        <f>('NPV Summary'!$B$16-S50)+T50</f>
        <v>0</v>
      </c>
      <c r="V50" s="10">
        <f>LOOKUP(B50,Rates!$A$5:$B$168)</f>
        <v>3883.2194208229512</v>
      </c>
      <c r="W50" s="121">
        <f t="shared" si="9"/>
        <v>0</v>
      </c>
      <c r="X50" s="122">
        <f t="shared" si="17"/>
        <v>0</v>
      </c>
      <c r="Y50" s="37">
        <f t="shared" si="10"/>
        <v>0</v>
      </c>
      <c r="Z50" s="140">
        <f>IF(SUM(Z$11:Z49)&gt;0,0,IF(SUM(X50-R50)&gt;0,B50,0))</f>
        <v>0</v>
      </c>
      <c r="AG50" s="23">
        <f t="shared" si="25"/>
        <v>2045</v>
      </c>
      <c r="AH50" s="4">
        <f>Rates!B43</f>
        <v>2631.6893411253914</v>
      </c>
      <c r="AJ50" s="23">
        <f t="shared" si="28"/>
        <v>2045</v>
      </c>
      <c r="AK50" s="213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8"/>
        <v>2056</v>
      </c>
      <c r="AP50" s="135">
        <f t="shared" si="0"/>
        <v>0</v>
      </c>
      <c r="AR50" s="218">
        <f t="shared" si="19"/>
        <v>2056</v>
      </c>
      <c r="AS50" s="135">
        <f t="shared" si="27"/>
        <v>0</v>
      </c>
      <c r="AT50" s="135">
        <f t="shared" si="29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1"/>
        <v>2056</v>
      </c>
      <c r="BD50" s="135">
        <f t="shared" si="22"/>
        <v>0</v>
      </c>
      <c r="BE50" s="1"/>
      <c r="BF50" s="27">
        <f t="shared" si="23"/>
        <v>2056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2057</v>
      </c>
      <c r="C51" s="203">
        <v>0</v>
      </c>
      <c r="D51" s="203">
        <v>0</v>
      </c>
      <c r="E51" s="108">
        <f t="shared" si="12"/>
        <v>0</v>
      </c>
      <c r="F51" s="111">
        <f t="shared" si="1"/>
        <v>0</v>
      </c>
      <c r="G51" s="112">
        <f t="shared" si="2"/>
        <v>0</v>
      </c>
      <c r="H51" s="113">
        <f t="shared" si="3"/>
        <v>0</v>
      </c>
      <c r="I51" s="111">
        <f t="shared" si="4"/>
        <v>0</v>
      </c>
      <c r="J51" s="112">
        <f t="shared" si="37"/>
        <v>0</v>
      </c>
      <c r="K51" s="113">
        <f t="shared" si="37"/>
        <v>0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4"/>
        <v>0</v>
      </c>
      <c r="P51" s="112">
        <f t="shared" si="14"/>
        <v>0</v>
      </c>
      <c r="Q51" s="112">
        <f t="shared" si="8"/>
        <v>0</v>
      </c>
      <c r="R51" s="116">
        <f t="shared" si="15"/>
        <v>0</v>
      </c>
      <c r="S51" s="204">
        <v>0</v>
      </c>
      <c r="T51" s="142">
        <f t="shared" si="16"/>
        <v>0</v>
      </c>
      <c r="U51" s="10">
        <f>('NPV Summary'!$B$16-S51)+T51</f>
        <v>0</v>
      </c>
      <c r="V51" s="142">
        <f>LOOKUP(B51,Rates!$A$5:$B$168)</f>
        <v>4023.0153199725773</v>
      </c>
      <c r="W51" s="123">
        <f t="shared" si="9"/>
        <v>0</v>
      </c>
      <c r="X51" s="127">
        <f t="shared" si="17"/>
        <v>0</v>
      </c>
      <c r="Y51" s="64">
        <f t="shared" si="10"/>
        <v>0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5"/>
        <v>2046</v>
      </c>
      <c r="AH51" s="79">
        <f>Rates!B44</f>
        <v>2726.4301574059054</v>
      </c>
      <c r="AI51"/>
      <c r="AJ51" s="77">
        <f t="shared" si="28"/>
        <v>2046</v>
      </c>
      <c r="AK51" s="214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8"/>
        <v>2057</v>
      </c>
      <c r="AP51" s="136">
        <f t="shared" si="0"/>
        <v>0</v>
      </c>
      <c r="AQ51"/>
      <c r="AR51" s="219">
        <f t="shared" si="19"/>
        <v>2057</v>
      </c>
      <c r="AS51" s="136">
        <f t="shared" si="27"/>
        <v>0</v>
      </c>
      <c r="AT51" s="136">
        <f t="shared" si="29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1"/>
        <v>2057</v>
      </c>
      <c r="BD51" s="136">
        <f t="shared" si="22"/>
        <v>0</v>
      </c>
      <c r="BF51" s="72">
        <f t="shared" si="23"/>
        <v>2057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2058</v>
      </c>
      <c r="C52" s="203">
        <v>0</v>
      </c>
      <c r="D52" s="203">
        <v>0</v>
      </c>
      <c r="E52" s="108">
        <f t="shared" si="12"/>
        <v>0</v>
      </c>
      <c r="F52" s="108">
        <f t="shared" si="1"/>
        <v>0</v>
      </c>
      <c r="G52" s="109">
        <f t="shared" si="2"/>
        <v>0</v>
      </c>
      <c r="H52" s="110">
        <f t="shared" si="3"/>
        <v>0</v>
      </c>
      <c r="I52" s="108">
        <f t="shared" si="4"/>
        <v>0</v>
      </c>
      <c r="J52" s="109">
        <f t="shared" si="37"/>
        <v>0</v>
      </c>
      <c r="K52" s="110">
        <f t="shared" si="37"/>
        <v>0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4"/>
        <v>0</v>
      </c>
      <c r="P52" s="147">
        <f t="shared" si="14"/>
        <v>0</v>
      </c>
      <c r="Q52" s="147">
        <f t="shared" si="8"/>
        <v>0</v>
      </c>
      <c r="R52" s="120">
        <f t="shared" si="15"/>
        <v>0</v>
      </c>
      <c r="S52" s="204">
        <v>0</v>
      </c>
      <c r="T52" s="10">
        <f t="shared" si="16"/>
        <v>0</v>
      </c>
      <c r="U52" s="10">
        <f>('NPV Summary'!$B$16-S52)+T52</f>
        <v>0</v>
      </c>
      <c r="V52" s="10">
        <f>LOOKUP(B52,Rates!$A$5:$B$168)</f>
        <v>4167.8438714915901</v>
      </c>
      <c r="W52" s="121">
        <f t="shared" si="9"/>
        <v>0</v>
      </c>
      <c r="X52" s="122">
        <f t="shared" si="17"/>
        <v>0</v>
      </c>
      <c r="Y52" s="37">
        <f t="shared" si="10"/>
        <v>0</v>
      </c>
      <c r="Z52" s="140">
        <f>IF(SUM(Z$11:Z51)&gt;0,0,IF(SUM(X52-R52)&gt;0,B52,0))</f>
        <v>0</v>
      </c>
      <c r="AG52" s="23">
        <f t="shared" si="25"/>
        <v>2047</v>
      </c>
      <c r="AH52" s="15">
        <f>Rates!B45</f>
        <v>2824.5816430725181</v>
      </c>
      <c r="AJ52" s="23">
        <f t="shared" si="28"/>
        <v>2047</v>
      </c>
      <c r="AK52" s="215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8"/>
        <v>2058</v>
      </c>
      <c r="AP52" s="135">
        <f t="shared" si="0"/>
        <v>0</v>
      </c>
      <c r="AR52" s="218">
        <f t="shared" si="19"/>
        <v>2058</v>
      </c>
      <c r="AS52" s="135">
        <f t="shared" si="27"/>
        <v>0</v>
      </c>
      <c r="AT52" s="135">
        <f t="shared" si="29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1"/>
        <v>2058</v>
      </c>
      <c r="BD52" s="135">
        <f t="shared" si="22"/>
        <v>0</v>
      </c>
      <c r="BE52" s="1"/>
      <c r="BF52" s="27">
        <f t="shared" si="23"/>
        <v>2058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2059</v>
      </c>
      <c r="C53" s="203">
        <v>0</v>
      </c>
      <c r="D53" s="203">
        <v>0</v>
      </c>
      <c r="E53" s="108">
        <f t="shared" si="12"/>
        <v>0</v>
      </c>
      <c r="F53" s="111">
        <f t="shared" si="1"/>
        <v>0</v>
      </c>
      <c r="G53" s="112">
        <f t="shared" si="2"/>
        <v>0</v>
      </c>
      <c r="H53" s="113">
        <f t="shared" si="3"/>
        <v>0</v>
      </c>
      <c r="I53" s="111">
        <f t="shared" si="4"/>
        <v>0</v>
      </c>
      <c r="J53" s="112">
        <f t="shared" si="37"/>
        <v>0</v>
      </c>
      <c r="K53" s="113">
        <f t="shared" si="37"/>
        <v>0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4"/>
        <v>0</v>
      </c>
      <c r="P53" s="112">
        <f t="shared" si="14"/>
        <v>0</v>
      </c>
      <c r="Q53" s="112">
        <f t="shared" si="8"/>
        <v>0</v>
      </c>
      <c r="R53" s="116">
        <f t="shared" si="15"/>
        <v>0</v>
      </c>
      <c r="S53" s="204">
        <v>0</v>
      </c>
      <c r="T53" s="142">
        <f t="shared" si="16"/>
        <v>0</v>
      </c>
      <c r="U53" s="10">
        <f>('NPV Summary'!$B$16-S53)+T53</f>
        <v>0</v>
      </c>
      <c r="V53" s="142">
        <f>LOOKUP(B53,Rates!$A$5:$B$168)</f>
        <v>4317.8862508652874</v>
      </c>
      <c r="W53" s="123">
        <f t="shared" si="9"/>
        <v>0</v>
      </c>
      <c r="X53" s="124">
        <f t="shared" si="17"/>
        <v>0</v>
      </c>
      <c r="Y53" s="64">
        <f t="shared" si="10"/>
        <v>0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5"/>
        <v>2048</v>
      </c>
      <c r="AH53" s="79">
        <f>Rates!B46</f>
        <v>2926.2665822231288</v>
      </c>
      <c r="AI53"/>
      <c r="AJ53" s="77">
        <f t="shared" si="28"/>
        <v>2048</v>
      </c>
      <c r="AK53" s="214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8"/>
        <v>2059</v>
      </c>
      <c r="AP53" s="136">
        <f t="shared" si="0"/>
        <v>0</v>
      </c>
      <c r="AQ53"/>
      <c r="AR53" s="219">
        <f t="shared" si="19"/>
        <v>2059</v>
      </c>
      <c r="AS53" s="136">
        <f t="shared" si="27"/>
        <v>0</v>
      </c>
      <c r="AT53" s="136">
        <f t="shared" si="29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1"/>
        <v>2059</v>
      </c>
      <c r="BD53" s="136">
        <f t="shared" si="22"/>
        <v>0</v>
      </c>
      <c r="BF53" s="72">
        <f t="shared" si="23"/>
        <v>2059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2060</v>
      </c>
      <c r="C54" s="203">
        <v>0</v>
      </c>
      <c r="D54" s="203">
        <v>0</v>
      </c>
      <c r="E54" s="108">
        <f t="shared" si="12"/>
        <v>0</v>
      </c>
      <c r="F54" s="108">
        <f t="shared" si="1"/>
        <v>0</v>
      </c>
      <c r="G54" s="109">
        <f t="shared" si="2"/>
        <v>0</v>
      </c>
      <c r="H54" s="110">
        <f t="shared" si="3"/>
        <v>0</v>
      </c>
      <c r="I54" s="108">
        <f t="shared" si="4"/>
        <v>0</v>
      </c>
      <c r="J54" s="109">
        <f t="shared" si="37"/>
        <v>0</v>
      </c>
      <c r="K54" s="110">
        <f t="shared" si="37"/>
        <v>0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4"/>
        <v>0</v>
      </c>
      <c r="P54" s="147">
        <f t="shared" si="14"/>
        <v>0</v>
      </c>
      <c r="Q54" s="147">
        <f t="shared" si="8"/>
        <v>0</v>
      </c>
      <c r="R54" s="120">
        <f t="shared" si="15"/>
        <v>0</v>
      </c>
      <c r="S54" s="204">
        <v>0</v>
      </c>
      <c r="T54" s="10">
        <f t="shared" si="16"/>
        <v>0</v>
      </c>
      <c r="U54" s="10">
        <f>('NPV Summary'!$B$16-S54)+T54</f>
        <v>0</v>
      </c>
      <c r="V54" s="10">
        <f>LOOKUP(B54,Rates!$A$5:$B$168)</f>
        <v>4473.3301558964376</v>
      </c>
      <c r="W54" s="121">
        <f t="shared" si="9"/>
        <v>0</v>
      </c>
      <c r="X54" s="122">
        <f t="shared" si="17"/>
        <v>0</v>
      </c>
      <c r="Y54" s="37">
        <f t="shared" si="10"/>
        <v>0</v>
      </c>
      <c r="Z54" s="140">
        <f>IF(SUM(Z$11:Z53)&gt;0,0,IF(SUM(X54-R54)&gt;0,B54,0))</f>
        <v>0</v>
      </c>
      <c r="AG54" s="23">
        <f t="shared" si="25"/>
        <v>2049</v>
      </c>
      <c r="AH54" s="4">
        <f>Rates!B47</f>
        <v>3031.6121791831615</v>
      </c>
      <c r="AJ54" s="23">
        <f t="shared" si="28"/>
        <v>2049</v>
      </c>
      <c r="AK54" s="213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8"/>
        <v>2060</v>
      </c>
      <c r="AP54" s="135">
        <f t="shared" si="0"/>
        <v>0</v>
      </c>
      <c r="AR54" s="218">
        <f t="shared" si="19"/>
        <v>2060</v>
      </c>
      <c r="AS54" s="135">
        <f t="shared" si="27"/>
        <v>0</v>
      </c>
      <c r="AT54" s="135">
        <f t="shared" si="29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1"/>
        <v>2060</v>
      </c>
      <c r="BD54" s="135">
        <f t="shared" si="22"/>
        <v>0</v>
      </c>
      <c r="BE54" s="1"/>
      <c r="BF54" s="27">
        <f t="shared" si="23"/>
        <v>2060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2061</v>
      </c>
      <c r="C55" s="203">
        <v>0</v>
      </c>
      <c r="D55" s="203">
        <v>0</v>
      </c>
      <c r="E55" s="108">
        <f t="shared" si="12"/>
        <v>0</v>
      </c>
      <c r="F55" s="111">
        <f t="shared" si="1"/>
        <v>0</v>
      </c>
      <c r="G55" s="112">
        <f t="shared" si="2"/>
        <v>0</v>
      </c>
      <c r="H55" s="113">
        <f t="shared" si="3"/>
        <v>0</v>
      </c>
      <c r="I55" s="111">
        <f t="shared" si="4"/>
        <v>0</v>
      </c>
      <c r="J55" s="112">
        <f t="shared" si="37"/>
        <v>0</v>
      </c>
      <c r="K55" s="113">
        <f t="shared" si="37"/>
        <v>0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4"/>
        <v>0</v>
      </c>
      <c r="P55" s="112">
        <f t="shared" si="14"/>
        <v>0</v>
      </c>
      <c r="Q55" s="112">
        <f t="shared" si="8"/>
        <v>0</v>
      </c>
      <c r="R55" s="116">
        <f t="shared" si="15"/>
        <v>0</v>
      </c>
      <c r="S55" s="204">
        <v>0</v>
      </c>
      <c r="T55" s="142">
        <f t="shared" si="16"/>
        <v>0</v>
      </c>
      <c r="U55" s="10">
        <f>('NPV Summary'!$B$16-S55)+T55</f>
        <v>0</v>
      </c>
      <c r="V55" s="142">
        <f>LOOKUP(B55,Rates!$A$5:$B$168)</f>
        <v>4634.3700415087096</v>
      </c>
      <c r="W55" s="123">
        <f t="shared" si="9"/>
        <v>0</v>
      </c>
      <c r="X55" s="124">
        <f t="shared" si="17"/>
        <v>0</v>
      </c>
      <c r="Y55" s="64">
        <f t="shared" si="10"/>
        <v>0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5"/>
        <v>2050</v>
      </c>
      <c r="AH55" s="79">
        <f>Rates!B48</f>
        <v>3140.7502176337553</v>
      </c>
      <c r="AI55"/>
      <c r="AJ55" s="77">
        <f t="shared" si="28"/>
        <v>2050</v>
      </c>
      <c r="AK55" s="214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8"/>
        <v>2061</v>
      </c>
      <c r="AP55" s="136">
        <f t="shared" si="0"/>
        <v>0</v>
      </c>
      <c r="AQ55"/>
      <c r="AR55" s="219">
        <f t="shared" si="19"/>
        <v>2061</v>
      </c>
      <c r="AS55" s="136">
        <f t="shared" si="27"/>
        <v>0</v>
      </c>
      <c r="AT55" s="136">
        <f t="shared" si="29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1"/>
        <v>2061</v>
      </c>
      <c r="BD55" s="136">
        <f t="shared" si="22"/>
        <v>0</v>
      </c>
      <c r="BF55" s="72">
        <f t="shared" si="23"/>
        <v>2061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2062</v>
      </c>
      <c r="C56" s="203">
        <v>0</v>
      </c>
      <c r="D56" s="203">
        <v>0</v>
      </c>
      <c r="E56" s="108">
        <f t="shared" si="12"/>
        <v>0</v>
      </c>
      <c r="F56" s="108">
        <f t="shared" si="1"/>
        <v>0</v>
      </c>
      <c r="G56" s="109">
        <f t="shared" si="2"/>
        <v>0</v>
      </c>
      <c r="H56" s="110">
        <f t="shared" si="3"/>
        <v>0</v>
      </c>
      <c r="I56" s="108">
        <f t="shared" si="4"/>
        <v>0</v>
      </c>
      <c r="J56" s="109">
        <f t="shared" si="37"/>
        <v>0</v>
      </c>
      <c r="K56" s="110">
        <f t="shared" si="37"/>
        <v>0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4"/>
        <v>0</v>
      </c>
      <c r="P56" s="147">
        <f t="shared" si="14"/>
        <v>0</v>
      </c>
      <c r="Q56" s="147">
        <f t="shared" si="8"/>
        <v>0</v>
      </c>
      <c r="R56" s="120">
        <f t="shared" si="15"/>
        <v>0</v>
      </c>
      <c r="S56" s="204">
        <v>0</v>
      </c>
      <c r="T56" s="10">
        <f t="shared" si="16"/>
        <v>0</v>
      </c>
      <c r="U56" s="10">
        <f>('NPV Summary'!$B$16-S56)+T56</f>
        <v>0</v>
      </c>
      <c r="V56" s="10">
        <f>LOOKUP(B56,Rates!$A$5:$B$168)</f>
        <v>4801.2073630030236</v>
      </c>
      <c r="W56" s="121">
        <f t="shared" si="9"/>
        <v>0</v>
      </c>
      <c r="X56" s="122">
        <f t="shared" si="17"/>
        <v>0</v>
      </c>
      <c r="Y56" s="37">
        <f t="shared" si="10"/>
        <v>0</v>
      </c>
      <c r="Z56" s="140">
        <f>IF(SUM(Z$11:Z55)&gt;0,0,IF(SUM(X56-R56)&gt;0,B56,0))</f>
        <v>0</v>
      </c>
      <c r="AG56" s="23">
        <f t="shared" si="25"/>
        <v>2051</v>
      </c>
      <c r="AH56" s="4">
        <f>Rates!B49</f>
        <v>3253.8172254685705</v>
      </c>
      <c r="AJ56" s="23">
        <f t="shared" si="28"/>
        <v>2051</v>
      </c>
      <c r="AK56" s="213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8"/>
        <v>2062</v>
      </c>
      <c r="AP56" s="135">
        <f t="shared" si="0"/>
        <v>0</v>
      </c>
      <c r="AR56" s="218">
        <f t="shared" si="19"/>
        <v>2062</v>
      </c>
      <c r="AS56" s="135">
        <f t="shared" si="27"/>
        <v>0</v>
      </c>
      <c r="AT56" s="135">
        <f t="shared" si="29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1"/>
        <v>2062</v>
      </c>
      <c r="BD56" s="135">
        <f t="shared" si="22"/>
        <v>0</v>
      </c>
      <c r="BE56" s="1"/>
      <c r="BF56" s="27">
        <f t="shared" si="23"/>
        <v>2062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2063</v>
      </c>
      <c r="C57" s="203">
        <v>0</v>
      </c>
      <c r="D57" s="203">
        <v>0</v>
      </c>
      <c r="E57" s="108">
        <f t="shared" si="12"/>
        <v>0</v>
      </c>
      <c r="F57" s="111">
        <f t="shared" si="1"/>
        <v>0</v>
      </c>
      <c r="G57" s="112">
        <f t="shared" si="2"/>
        <v>0</v>
      </c>
      <c r="H57" s="113">
        <f t="shared" si="3"/>
        <v>0</v>
      </c>
      <c r="I57" s="111">
        <f t="shared" si="4"/>
        <v>0</v>
      </c>
      <c r="J57" s="112">
        <f t="shared" si="37"/>
        <v>0</v>
      </c>
      <c r="K57" s="113">
        <f t="shared" si="37"/>
        <v>0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4"/>
        <v>0</v>
      </c>
      <c r="P57" s="112">
        <f t="shared" si="14"/>
        <v>0</v>
      </c>
      <c r="Q57" s="112">
        <f t="shared" si="8"/>
        <v>0</v>
      </c>
      <c r="R57" s="116">
        <f t="shared" si="15"/>
        <v>0</v>
      </c>
      <c r="S57" s="204">
        <v>0</v>
      </c>
      <c r="T57" s="142">
        <f t="shared" si="16"/>
        <v>0</v>
      </c>
      <c r="U57" s="10">
        <f>('NPV Summary'!$B$16-S57)+T57</f>
        <v>0</v>
      </c>
      <c r="V57" s="142">
        <f>LOOKUP(B57,Rates!$A$5:$B$168)</f>
        <v>4974.0508280711329</v>
      </c>
      <c r="W57" s="123">
        <f t="shared" si="9"/>
        <v>0</v>
      </c>
      <c r="X57" s="124">
        <f t="shared" si="17"/>
        <v>0</v>
      </c>
      <c r="Y57" s="64">
        <f t="shared" si="10"/>
        <v>0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5"/>
        <v>2052</v>
      </c>
      <c r="AH57" s="79">
        <f>Rates!B50</f>
        <v>3370.9546455854393</v>
      </c>
      <c r="AI57"/>
      <c r="AJ57" s="77">
        <f t="shared" si="28"/>
        <v>2052</v>
      </c>
      <c r="AK57" s="214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8"/>
        <v>2063</v>
      </c>
      <c r="AP57" s="136">
        <f t="shared" si="0"/>
        <v>0</v>
      </c>
      <c r="AQ57"/>
      <c r="AR57" s="219">
        <f t="shared" si="19"/>
        <v>2063</v>
      </c>
      <c r="AS57" s="136">
        <f t="shared" si="27"/>
        <v>0</v>
      </c>
      <c r="AT57" s="136">
        <f t="shared" si="29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1"/>
        <v>2063</v>
      </c>
      <c r="BD57" s="136">
        <f t="shared" si="22"/>
        <v>0</v>
      </c>
      <c r="BF57" s="72">
        <f t="shared" si="23"/>
        <v>2063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2064</v>
      </c>
      <c r="C58" s="203">
        <v>0</v>
      </c>
      <c r="D58" s="203">
        <v>0</v>
      </c>
      <c r="E58" s="108">
        <f t="shared" si="12"/>
        <v>0</v>
      </c>
      <c r="F58" s="108">
        <f t="shared" si="1"/>
        <v>0</v>
      </c>
      <c r="G58" s="109">
        <f t="shared" si="2"/>
        <v>0</v>
      </c>
      <c r="H58" s="110">
        <f t="shared" si="3"/>
        <v>0</v>
      </c>
      <c r="I58" s="108">
        <f t="shared" si="4"/>
        <v>0</v>
      </c>
      <c r="J58" s="109">
        <f t="shared" si="37"/>
        <v>0</v>
      </c>
      <c r="K58" s="110">
        <f t="shared" si="37"/>
        <v>0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4"/>
        <v>0</v>
      </c>
      <c r="P58" s="147">
        <f t="shared" si="14"/>
        <v>0</v>
      </c>
      <c r="Q58" s="147">
        <f t="shared" si="8"/>
        <v>0</v>
      </c>
      <c r="R58" s="120">
        <f t="shared" si="15"/>
        <v>0</v>
      </c>
      <c r="S58" s="204">
        <v>0</v>
      </c>
      <c r="T58" s="10">
        <f t="shared" si="16"/>
        <v>0</v>
      </c>
      <c r="U58" s="10">
        <f>('NPV Summary'!$B$16-S58)+T58</f>
        <v>0</v>
      </c>
      <c r="V58" s="10">
        <f>LOOKUP(B58,Rates!$A$5:$B$168)</f>
        <v>5153.1166578816938</v>
      </c>
      <c r="W58" s="121">
        <f t="shared" si="9"/>
        <v>0</v>
      </c>
      <c r="X58" s="128">
        <f t="shared" si="17"/>
        <v>0</v>
      </c>
      <c r="Y58" s="37">
        <f t="shared" si="10"/>
        <v>0</v>
      </c>
      <c r="Z58" s="140">
        <f>IF(SUM(Z$11:Z57)&gt;0,0,IF(SUM(X58-R58)&gt;0,B58,0))</f>
        <v>0</v>
      </c>
      <c r="AG58" s="23">
        <f t="shared" si="25"/>
        <v>2053</v>
      </c>
      <c r="AH58" s="4">
        <f>Rates!B51</f>
        <v>3492.3090128265153</v>
      </c>
      <c r="AJ58" s="23">
        <f t="shared" si="28"/>
        <v>2053</v>
      </c>
      <c r="AK58" s="213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8"/>
        <v>2064</v>
      </c>
      <c r="AP58" s="135">
        <f t="shared" si="0"/>
        <v>0</v>
      </c>
      <c r="AR58" s="218">
        <f t="shared" si="19"/>
        <v>2064</v>
      </c>
      <c r="AS58" s="135">
        <f t="shared" si="27"/>
        <v>0</v>
      </c>
      <c r="AT58" s="135">
        <f t="shared" si="29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1"/>
        <v>2064</v>
      </c>
      <c r="BD58" s="135">
        <f t="shared" si="22"/>
        <v>0</v>
      </c>
      <c r="BE58" s="1"/>
      <c r="BF58" s="27">
        <f t="shared" si="23"/>
        <v>2064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2065</v>
      </c>
      <c r="C59" s="203">
        <v>0</v>
      </c>
      <c r="D59" s="203">
        <v>0</v>
      </c>
      <c r="E59" s="108">
        <f t="shared" si="12"/>
        <v>0</v>
      </c>
      <c r="F59" s="111">
        <f t="shared" si="1"/>
        <v>0</v>
      </c>
      <c r="G59" s="112">
        <f t="shared" si="2"/>
        <v>0</v>
      </c>
      <c r="H59" s="113">
        <f t="shared" si="3"/>
        <v>0</v>
      </c>
      <c r="I59" s="111">
        <f t="shared" si="4"/>
        <v>0</v>
      </c>
      <c r="J59" s="112">
        <f t="shared" si="37"/>
        <v>0</v>
      </c>
      <c r="K59" s="113">
        <f t="shared" si="37"/>
        <v>0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4"/>
        <v>0</v>
      </c>
      <c r="P59" s="112">
        <f t="shared" si="14"/>
        <v>0</v>
      </c>
      <c r="Q59" s="112">
        <f t="shared" si="8"/>
        <v>0</v>
      </c>
      <c r="R59" s="116">
        <f t="shared" si="15"/>
        <v>0</v>
      </c>
      <c r="S59" s="204">
        <v>0</v>
      </c>
      <c r="T59" s="142">
        <f t="shared" si="16"/>
        <v>0</v>
      </c>
      <c r="U59" s="10">
        <f>('NPV Summary'!$B$16-S59)+T59</f>
        <v>0</v>
      </c>
      <c r="V59" s="142">
        <f>LOOKUP(B59,Rates!$A$5:$B$168)</f>
        <v>5338.6288575654353</v>
      </c>
      <c r="W59" s="123">
        <f t="shared" si="9"/>
        <v>0</v>
      </c>
      <c r="X59" s="124">
        <f t="shared" si="17"/>
        <v>0</v>
      </c>
      <c r="Y59" s="64">
        <f t="shared" si="10"/>
        <v>0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5"/>
        <v>2054</v>
      </c>
      <c r="AH59" s="79">
        <f>Rates!B52</f>
        <v>3618.03213728827</v>
      </c>
      <c r="AI59"/>
      <c r="AJ59" s="77">
        <f t="shared" si="28"/>
        <v>2054</v>
      </c>
      <c r="AK59" s="214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8"/>
        <v>2065</v>
      </c>
      <c r="AP59" s="136">
        <f t="shared" si="0"/>
        <v>0</v>
      </c>
      <c r="AQ59"/>
      <c r="AR59" s="219">
        <f t="shared" si="19"/>
        <v>2065</v>
      </c>
      <c r="AS59" s="136">
        <f t="shared" si="27"/>
        <v>0</v>
      </c>
      <c r="AT59" s="136">
        <f t="shared" si="29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1"/>
        <v>2065</v>
      </c>
      <c r="BD59" s="136">
        <f t="shared" si="22"/>
        <v>0</v>
      </c>
      <c r="BF59" s="72">
        <f t="shared" si="23"/>
        <v>2065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2066</v>
      </c>
      <c r="C60" s="203">
        <v>0</v>
      </c>
      <c r="D60" s="203">
        <v>0</v>
      </c>
      <c r="E60" s="108">
        <f t="shared" si="12"/>
        <v>0</v>
      </c>
      <c r="F60" s="108">
        <f t="shared" si="1"/>
        <v>0</v>
      </c>
      <c r="G60" s="109">
        <f t="shared" si="2"/>
        <v>0</v>
      </c>
      <c r="H60" s="110">
        <f t="shared" si="3"/>
        <v>0</v>
      </c>
      <c r="I60" s="108">
        <f t="shared" si="4"/>
        <v>0</v>
      </c>
      <c r="J60" s="109">
        <f t="shared" si="37"/>
        <v>0</v>
      </c>
      <c r="K60" s="110">
        <f t="shared" si="37"/>
        <v>0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4"/>
        <v>0</v>
      </c>
      <c r="P60" s="147">
        <f t="shared" si="14"/>
        <v>0</v>
      </c>
      <c r="Q60" s="147">
        <f t="shared" si="8"/>
        <v>0</v>
      </c>
      <c r="R60" s="120">
        <f t="shared" si="15"/>
        <v>0</v>
      </c>
      <c r="S60" s="204">
        <v>0</v>
      </c>
      <c r="T60" s="10">
        <f t="shared" si="16"/>
        <v>0</v>
      </c>
      <c r="U60" s="10">
        <f>('NPV Summary'!$B$16-S60)+T60</f>
        <v>0</v>
      </c>
      <c r="V60" s="10">
        <f>LOOKUP(B60,Rates!$A$5:$B$168)</f>
        <v>5530.8194964377908</v>
      </c>
      <c r="W60" s="121">
        <f t="shared" si="9"/>
        <v>0</v>
      </c>
      <c r="X60" s="122">
        <f t="shared" si="17"/>
        <v>0</v>
      </c>
      <c r="Y60" s="37">
        <f t="shared" si="10"/>
        <v>0</v>
      </c>
      <c r="Z60" s="140">
        <f>IF(SUM(Z$11:Z59)&gt;0,0,IF(SUM(X60-R60)&gt;0,B60,0))</f>
        <v>0</v>
      </c>
      <c r="AG60" s="23">
        <f t="shared" si="25"/>
        <v>2055</v>
      </c>
      <c r="AH60" s="4">
        <f>Rates!B53</f>
        <v>3748.2812942306477</v>
      </c>
      <c r="AJ60" s="23">
        <f t="shared" si="28"/>
        <v>2055</v>
      </c>
      <c r="AK60" s="213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8"/>
        <v>2066</v>
      </c>
      <c r="AP60" s="135">
        <f t="shared" si="0"/>
        <v>0</v>
      </c>
      <c r="AR60" s="218">
        <f t="shared" si="19"/>
        <v>2066</v>
      </c>
      <c r="AS60" s="135">
        <f t="shared" si="27"/>
        <v>0</v>
      </c>
      <c r="AT60" s="135">
        <f t="shared" si="29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1"/>
        <v>2066</v>
      </c>
      <c r="BD60" s="135">
        <f t="shared" si="22"/>
        <v>0</v>
      </c>
      <c r="BE60" s="1"/>
      <c r="BF60" s="27">
        <f t="shared" si="23"/>
        <v>2066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ref="A61:B76" si="42">A60+1</f>
        <v>50</v>
      </c>
      <c r="B61" s="169">
        <f t="shared" si="42"/>
        <v>2067</v>
      </c>
      <c r="C61" s="203">
        <v>0</v>
      </c>
      <c r="D61" s="203">
        <v>0</v>
      </c>
      <c r="E61" s="108">
        <f t="shared" si="12"/>
        <v>0</v>
      </c>
      <c r="F61" s="111">
        <f t="shared" si="1"/>
        <v>0</v>
      </c>
      <c r="G61" s="112">
        <f t="shared" si="2"/>
        <v>0</v>
      </c>
      <c r="H61" s="113">
        <f t="shared" si="3"/>
        <v>0</v>
      </c>
      <c r="I61" s="111">
        <f t="shared" si="4"/>
        <v>0</v>
      </c>
      <c r="J61" s="112">
        <f t="shared" si="37"/>
        <v>0</v>
      </c>
      <c r="K61" s="113">
        <f t="shared" si="37"/>
        <v>0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4"/>
        <v>0</v>
      </c>
      <c r="P61" s="112">
        <f t="shared" si="14"/>
        <v>0</v>
      </c>
      <c r="Q61" s="112">
        <f t="shared" si="8"/>
        <v>0</v>
      </c>
      <c r="R61" s="116">
        <f t="shared" si="15"/>
        <v>0</v>
      </c>
      <c r="S61" s="204">
        <v>0</v>
      </c>
      <c r="T61" s="142">
        <f t="shared" si="16"/>
        <v>0</v>
      </c>
      <c r="U61" s="10">
        <f>('NPV Summary'!$B$16-S61)+T61</f>
        <v>0</v>
      </c>
      <c r="V61" s="142">
        <f>LOOKUP(B61,Rates!$A$5:$B$168)</f>
        <v>5729.9289983095514</v>
      </c>
      <c r="W61" s="123">
        <f t="shared" si="9"/>
        <v>0</v>
      </c>
      <c r="X61" s="124">
        <f t="shared" si="17"/>
        <v>0</v>
      </c>
      <c r="Y61" s="64">
        <f t="shared" si="10"/>
        <v>0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5"/>
        <v>2056</v>
      </c>
      <c r="AH61" s="79">
        <f>Rates!B54</f>
        <v>3883.2194208229512</v>
      </c>
      <c r="AI61"/>
      <c r="AJ61" s="77">
        <f t="shared" si="28"/>
        <v>2056</v>
      </c>
      <c r="AK61" s="214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8"/>
        <v>2067</v>
      </c>
      <c r="AP61" s="136">
        <f t="shared" si="0"/>
        <v>0</v>
      </c>
      <c r="AQ61"/>
      <c r="AR61" s="219">
        <f t="shared" si="19"/>
        <v>2067</v>
      </c>
      <c r="AS61" s="136">
        <f t="shared" si="27"/>
        <v>0</v>
      </c>
      <c r="AT61" s="136">
        <f t="shared" si="29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1"/>
        <v>2067</v>
      </c>
      <c r="BD61" s="136">
        <f t="shared" si="22"/>
        <v>0</v>
      </c>
      <c r="BF61" s="72">
        <f t="shared" si="23"/>
        <v>2067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2"/>
        <v>51</v>
      </c>
      <c r="B62" s="168">
        <f t="shared" si="42"/>
        <v>2068</v>
      </c>
      <c r="C62" s="203">
        <v>0</v>
      </c>
      <c r="D62" s="203">
        <v>0</v>
      </c>
      <c r="E62" s="108">
        <f t="shared" si="12"/>
        <v>0</v>
      </c>
      <c r="F62" s="108">
        <f t="shared" si="1"/>
        <v>0</v>
      </c>
      <c r="G62" s="109">
        <f t="shared" si="2"/>
        <v>0</v>
      </c>
      <c r="H62" s="110">
        <f t="shared" si="3"/>
        <v>0</v>
      </c>
      <c r="I62" s="108">
        <f t="shared" si="4"/>
        <v>0</v>
      </c>
      <c r="J62" s="109">
        <f t="shared" si="37"/>
        <v>0</v>
      </c>
      <c r="K62" s="110">
        <f t="shared" si="37"/>
        <v>0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4"/>
        <v>0</v>
      </c>
      <c r="P62" s="147">
        <f t="shared" si="14"/>
        <v>0</v>
      </c>
      <c r="Q62" s="147">
        <f t="shared" si="8"/>
        <v>0</v>
      </c>
      <c r="R62" s="120">
        <f t="shared" si="15"/>
        <v>0</v>
      </c>
      <c r="S62" s="204">
        <v>0</v>
      </c>
      <c r="T62" s="10">
        <f t="shared" si="16"/>
        <v>0</v>
      </c>
      <c r="U62" s="10">
        <f>('NPV Summary'!$B$16-S62)+T62</f>
        <v>0</v>
      </c>
      <c r="V62" s="10">
        <f>LOOKUP(B62,Rates!$A$5:$B$168)</f>
        <v>5936.2064422486956</v>
      </c>
      <c r="W62" s="121">
        <f t="shared" si="9"/>
        <v>0</v>
      </c>
      <c r="X62" s="122">
        <f t="shared" si="17"/>
        <v>0</v>
      </c>
      <c r="Y62" s="37">
        <f t="shared" si="10"/>
        <v>0</v>
      </c>
      <c r="Z62" s="140">
        <f>IF(SUM(Z$11:Z61)&gt;0,0,IF(SUM(X62-R62)&gt;0,B62,0))</f>
        <v>0</v>
      </c>
      <c r="AG62" s="23">
        <f t="shared" si="25"/>
        <v>2057</v>
      </c>
      <c r="AH62" s="4">
        <f>Rates!B55</f>
        <v>4023.0153199725773</v>
      </c>
      <c r="AJ62" s="23">
        <f t="shared" si="28"/>
        <v>2057</v>
      </c>
      <c r="AK62" s="213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8"/>
        <v>2068</v>
      </c>
      <c r="AP62" s="135">
        <f t="shared" si="0"/>
        <v>0</v>
      </c>
      <c r="AR62" s="218">
        <f t="shared" si="19"/>
        <v>2068</v>
      </c>
      <c r="AS62" s="135">
        <f t="shared" si="27"/>
        <v>0</v>
      </c>
      <c r="AT62" s="135">
        <f t="shared" si="29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1"/>
        <v>2068</v>
      </c>
      <c r="BD62" s="135">
        <f t="shared" si="22"/>
        <v>0</v>
      </c>
      <c r="BE62" s="1"/>
      <c r="BF62" s="27">
        <f t="shared" si="23"/>
        <v>2068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42"/>
        <v>52</v>
      </c>
      <c r="B63" s="169">
        <f t="shared" si="42"/>
        <v>2069</v>
      </c>
      <c r="C63" s="203">
        <v>0</v>
      </c>
      <c r="D63" s="203">
        <v>0</v>
      </c>
      <c r="E63" s="108">
        <f t="shared" si="12"/>
        <v>0</v>
      </c>
      <c r="F63" s="111">
        <f t="shared" si="1"/>
        <v>0</v>
      </c>
      <c r="G63" s="112">
        <f t="shared" si="2"/>
        <v>0</v>
      </c>
      <c r="H63" s="113">
        <f t="shared" si="3"/>
        <v>0</v>
      </c>
      <c r="I63" s="111">
        <f t="shared" si="4"/>
        <v>0</v>
      </c>
      <c r="J63" s="112">
        <f t="shared" si="37"/>
        <v>0</v>
      </c>
      <c r="K63" s="113">
        <f t="shared" si="37"/>
        <v>0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4"/>
        <v>0</v>
      </c>
      <c r="P63" s="112">
        <f t="shared" si="14"/>
        <v>0</v>
      </c>
      <c r="Q63" s="112">
        <f t="shared" si="8"/>
        <v>0</v>
      </c>
      <c r="R63" s="116">
        <f t="shared" si="15"/>
        <v>0</v>
      </c>
      <c r="S63" s="204">
        <v>0</v>
      </c>
      <c r="T63" s="142">
        <f t="shared" si="16"/>
        <v>0</v>
      </c>
      <c r="U63" s="10">
        <f>('NPV Summary'!$B$16-S63)+T63</f>
        <v>0</v>
      </c>
      <c r="V63" s="142">
        <f>LOOKUP(B63,Rates!$A$5:$B$168)</f>
        <v>6149.9098741696489</v>
      </c>
      <c r="W63" s="123">
        <f t="shared" si="9"/>
        <v>0</v>
      </c>
      <c r="X63" s="124">
        <f t="shared" si="17"/>
        <v>0</v>
      </c>
      <c r="Y63" s="64">
        <f t="shared" si="10"/>
        <v>0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5"/>
        <v>2058</v>
      </c>
      <c r="AH63" s="79">
        <f>Rates!B56</f>
        <v>4167.8438714915901</v>
      </c>
      <c r="AI63"/>
      <c r="AJ63" s="77">
        <f t="shared" si="28"/>
        <v>2058</v>
      </c>
      <c r="AK63" s="214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8"/>
        <v>2069</v>
      </c>
      <c r="AP63" s="136">
        <f t="shared" si="0"/>
        <v>0</v>
      </c>
      <c r="AQ63"/>
      <c r="AR63" s="219">
        <f t="shared" si="19"/>
        <v>2069</v>
      </c>
      <c r="AS63" s="136">
        <f t="shared" si="27"/>
        <v>0</v>
      </c>
      <c r="AT63" s="136">
        <f t="shared" si="29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1"/>
        <v>2069</v>
      </c>
      <c r="BD63" s="136">
        <f t="shared" si="22"/>
        <v>0</v>
      </c>
      <c r="BF63" s="72">
        <f t="shared" si="23"/>
        <v>2069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2"/>
        <v>53</v>
      </c>
      <c r="B64" s="168">
        <f t="shared" si="42"/>
        <v>2070</v>
      </c>
      <c r="C64" s="203">
        <v>0</v>
      </c>
      <c r="D64" s="203">
        <v>0</v>
      </c>
      <c r="E64" s="108">
        <f t="shared" si="12"/>
        <v>0</v>
      </c>
      <c r="F64" s="108">
        <f t="shared" si="1"/>
        <v>0</v>
      </c>
      <c r="G64" s="109">
        <f t="shared" si="2"/>
        <v>0</v>
      </c>
      <c r="H64" s="110">
        <f t="shared" si="3"/>
        <v>0</v>
      </c>
      <c r="I64" s="108">
        <f t="shared" si="4"/>
        <v>0</v>
      </c>
      <c r="J64" s="109">
        <f t="shared" si="37"/>
        <v>0</v>
      </c>
      <c r="K64" s="110">
        <f t="shared" si="37"/>
        <v>0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4"/>
        <v>0</v>
      </c>
      <c r="P64" s="147">
        <f t="shared" si="14"/>
        <v>0</v>
      </c>
      <c r="Q64" s="147">
        <f t="shared" si="8"/>
        <v>0</v>
      </c>
      <c r="R64" s="120">
        <f t="shared" si="15"/>
        <v>0</v>
      </c>
      <c r="S64" s="204">
        <v>0</v>
      </c>
      <c r="T64" s="10">
        <f t="shared" si="16"/>
        <v>0</v>
      </c>
      <c r="U64" s="10">
        <f>('NPV Summary'!$B$16-S64)+T64</f>
        <v>0</v>
      </c>
      <c r="V64" s="10">
        <f>LOOKUP(B64,Rates!$A$5:$B$168)</f>
        <v>6371.3066296397565</v>
      </c>
      <c r="W64" s="121">
        <f t="shared" si="9"/>
        <v>0</v>
      </c>
      <c r="X64" s="122">
        <f t="shared" si="17"/>
        <v>0</v>
      </c>
      <c r="Y64" s="37">
        <f t="shared" si="10"/>
        <v>0</v>
      </c>
      <c r="Z64" s="140">
        <f>IF(SUM(Z$11:Z63)&gt;0,0,IF(SUM(X64-R64)&gt;0,B64,0))</f>
        <v>0</v>
      </c>
      <c r="AG64" s="23">
        <f t="shared" si="25"/>
        <v>2059</v>
      </c>
      <c r="AH64" s="4">
        <f>Rates!B57</f>
        <v>4317.8862508652874</v>
      </c>
      <c r="AJ64" s="23">
        <f t="shared" si="28"/>
        <v>2059</v>
      </c>
      <c r="AK64" s="213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8"/>
        <v>2070</v>
      </c>
      <c r="AP64" s="135">
        <f t="shared" si="0"/>
        <v>0</v>
      </c>
      <c r="AR64" s="218">
        <f t="shared" si="19"/>
        <v>2070</v>
      </c>
      <c r="AS64" s="135">
        <f t="shared" si="27"/>
        <v>0</v>
      </c>
      <c r="AT64" s="135">
        <f t="shared" si="29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1"/>
        <v>2070</v>
      </c>
      <c r="BD64" s="135">
        <f t="shared" si="22"/>
        <v>0</v>
      </c>
      <c r="BE64" s="1"/>
      <c r="BF64" s="27">
        <f t="shared" si="23"/>
        <v>2070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42"/>
        <v>54</v>
      </c>
      <c r="B65" s="169">
        <f t="shared" si="42"/>
        <v>2071</v>
      </c>
      <c r="C65" s="203">
        <v>0</v>
      </c>
      <c r="D65" s="203">
        <v>0</v>
      </c>
      <c r="E65" s="108">
        <f t="shared" si="12"/>
        <v>0</v>
      </c>
      <c r="F65" s="111">
        <f t="shared" si="1"/>
        <v>0</v>
      </c>
      <c r="G65" s="112">
        <f t="shared" si="2"/>
        <v>0</v>
      </c>
      <c r="H65" s="113">
        <f t="shared" si="3"/>
        <v>0</v>
      </c>
      <c r="I65" s="111">
        <f t="shared" si="4"/>
        <v>0</v>
      </c>
      <c r="J65" s="112">
        <f t="shared" si="37"/>
        <v>0</v>
      </c>
      <c r="K65" s="113">
        <f t="shared" si="37"/>
        <v>0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4"/>
        <v>0</v>
      </c>
      <c r="P65" s="112">
        <f t="shared" si="14"/>
        <v>0</v>
      </c>
      <c r="Q65" s="112">
        <f t="shared" si="8"/>
        <v>0</v>
      </c>
      <c r="R65" s="116">
        <f t="shared" si="15"/>
        <v>0</v>
      </c>
      <c r="S65" s="204">
        <v>0</v>
      </c>
      <c r="T65" s="142">
        <f t="shared" si="16"/>
        <v>0</v>
      </c>
      <c r="U65" s="10">
        <f>('NPV Summary'!$B$16-S65)+T65</f>
        <v>0</v>
      </c>
      <c r="V65" s="142">
        <f>LOOKUP(B65,Rates!$A$5:$B$168)</f>
        <v>6600.6736683067875</v>
      </c>
      <c r="W65" s="123">
        <f t="shared" si="9"/>
        <v>0</v>
      </c>
      <c r="X65" s="127">
        <f t="shared" si="17"/>
        <v>0</v>
      </c>
      <c r="Y65" s="64">
        <f t="shared" si="10"/>
        <v>0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5"/>
        <v>2060</v>
      </c>
      <c r="AH65" s="79">
        <f>Rates!B58</f>
        <v>4473.3301558964376</v>
      </c>
      <c r="AI65"/>
      <c r="AJ65" s="77">
        <f t="shared" si="28"/>
        <v>2060</v>
      </c>
      <c r="AK65" s="214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8"/>
        <v>2071</v>
      </c>
      <c r="AP65" s="136">
        <f t="shared" si="0"/>
        <v>0</v>
      </c>
      <c r="AQ65"/>
      <c r="AR65" s="219">
        <f t="shared" si="19"/>
        <v>2071</v>
      </c>
      <c r="AS65" s="136">
        <f t="shared" si="27"/>
        <v>0</v>
      </c>
      <c r="AT65" s="136">
        <f t="shared" si="29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1"/>
        <v>2071</v>
      </c>
      <c r="BD65" s="136">
        <f t="shared" si="22"/>
        <v>0</v>
      </c>
      <c r="BF65" s="72">
        <f t="shared" si="23"/>
        <v>2071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2"/>
        <v>55</v>
      </c>
      <c r="B66" s="168">
        <f t="shared" si="42"/>
        <v>2072</v>
      </c>
      <c r="C66" s="203">
        <v>0</v>
      </c>
      <c r="D66" s="203">
        <v>0</v>
      </c>
      <c r="E66" s="108">
        <f t="shared" si="12"/>
        <v>0</v>
      </c>
      <c r="F66" s="108">
        <f t="shared" si="1"/>
        <v>0</v>
      </c>
      <c r="G66" s="109">
        <f t="shared" si="2"/>
        <v>0</v>
      </c>
      <c r="H66" s="110">
        <f t="shared" si="3"/>
        <v>0</v>
      </c>
      <c r="I66" s="108">
        <f t="shared" si="4"/>
        <v>0</v>
      </c>
      <c r="J66" s="109">
        <f t="shared" si="37"/>
        <v>0</v>
      </c>
      <c r="K66" s="110">
        <f t="shared" si="37"/>
        <v>0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4"/>
        <v>0</v>
      </c>
      <c r="P66" s="147">
        <f t="shared" si="14"/>
        <v>0</v>
      </c>
      <c r="Q66" s="147">
        <f t="shared" si="8"/>
        <v>0</v>
      </c>
      <c r="R66" s="120">
        <f t="shared" si="15"/>
        <v>0</v>
      </c>
      <c r="S66" s="204">
        <v>0</v>
      </c>
      <c r="T66" s="10">
        <f t="shared" si="16"/>
        <v>0</v>
      </c>
      <c r="U66" s="10">
        <f>('NPV Summary'!$B$16-S66)+T66</f>
        <v>0</v>
      </c>
      <c r="V66" s="10">
        <f>LOOKUP(B66,Rates!$A$5:$B$168)</f>
        <v>6838.2979203658324</v>
      </c>
      <c r="W66" s="121">
        <f t="shared" si="9"/>
        <v>0</v>
      </c>
      <c r="X66" s="122">
        <f t="shared" si="17"/>
        <v>0</v>
      </c>
      <c r="Y66" s="37">
        <f t="shared" si="10"/>
        <v>0</v>
      </c>
      <c r="Z66" s="140">
        <f>IF(SUM(Z$11:Z65)&gt;0,0,IF(SUM(X66-R66)&gt;0,B66,0))</f>
        <v>0</v>
      </c>
      <c r="AG66" s="23">
        <f t="shared" si="25"/>
        <v>2061</v>
      </c>
      <c r="AH66" s="4">
        <f>Rates!B59</f>
        <v>4634.3700415087096</v>
      </c>
      <c r="AJ66" s="23">
        <f t="shared" si="28"/>
        <v>2061</v>
      </c>
      <c r="AK66" s="213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8"/>
        <v>2072</v>
      </c>
      <c r="AP66" s="135">
        <f t="shared" si="0"/>
        <v>0</v>
      </c>
      <c r="AR66" s="218">
        <f t="shared" si="19"/>
        <v>2072</v>
      </c>
      <c r="AS66" s="135">
        <f t="shared" si="27"/>
        <v>0</v>
      </c>
      <c r="AT66" s="135">
        <f t="shared" si="29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1"/>
        <v>2072</v>
      </c>
      <c r="BD66" s="135">
        <f t="shared" si="22"/>
        <v>0</v>
      </c>
      <c r="BE66" s="1"/>
      <c r="BF66" s="27">
        <f t="shared" si="23"/>
        <v>2072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42"/>
        <v>56</v>
      </c>
      <c r="B67" s="169">
        <f t="shared" si="42"/>
        <v>2073</v>
      </c>
      <c r="C67" s="203">
        <v>0</v>
      </c>
      <c r="D67" s="203">
        <v>0</v>
      </c>
      <c r="E67" s="108">
        <f t="shared" si="12"/>
        <v>0</v>
      </c>
      <c r="F67" s="111">
        <f t="shared" si="1"/>
        <v>0</v>
      </c>
      <c r="G67" s="112">
        <f t="shared" si="2"/>
        <v>0</v>
      </c>
      <c r="H67" s="113">
        <f t="shared" si="3"/>
        <v>0</v>
      </c>
      <c r="I67" s="111">
        <f t="shared" si="4"/>
        <v>0</v>
      </c>
      <c r="J67" s="112">
        <f t="shared" si="37"/>
        <v>0</v>
      </c>
      <c r="K67" s="113">
        <f t="shared" si="37"/>
        <v>0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4"/>
        <v>0</v>
      </c>
      <c r="P67" s="112">
        <f t="shared" si="14"/>
        <v>0</v>
      </c>
      <c r="Q67" s="112">
        <f t="shared" si="8"/>
        <v>0</v>
      </c>
      <c r="R67" s="116">
        <f t="shared" si="15"/>
        <v>0</v>
      </c>
      <c r="S67" s="204">
        <v>0</v>
      </c>
      <c r="T67" s="142">
        <f t="shared" si="16"/>
        <v>0</v>
      </c>
      <c r="U67" s="10">
        <f>('NPV Summary'!$B$16-S67)+T67</f>
        <v>0</v>
      </c>
      <c r="V67" s="142">
        <f>LOOKUP(B67,Rates!$A$5:$B$168)</f>
        <v>7084.4766454990022</v>
      </c>
      <c r="W67" s="123">
        <f t="shared" si="9"/>
        <v>0</v>
      </c>
      <c r="X67" s="124">
        <f t="shared" si="17"/>
        <v>0</v>
      </c>
      <c r="Y67" s="64">
        <f t="shared" si="10"/>
        <v>0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5"/>
        <v>2062</v>
      </c>
      <c r="AH67" s="79">
        <f>Rates!B60</f>
        <v>4801.2073630030236</v>
      </c>
      <c r="AI67"/>
      <c r="AJ67" s="77">
        <f t="shared" si="28"/>
        <v>2062</v>
      </c>
      <c r="AK67" s="214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8"/>
        <v>2073</v>
      </c>
      <c r="AP67" s="136">
        <f t="shared" si="0"/>
        <v>0</v>
      </c>
      <c r="AQ67"/>
      <c r="AR67" s="219">
        <f t="shared" si="19"/>
        <v>2073</v>
      </c>
      <c r="AS67" s="136">
        <f t="shared" si="27"/>
        <v>0</v>
      </c>
      <c r="AT67" s="136">
        <f t="shared" si="29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1"/>
        <v>2073</v>
      </c>
      <c r="BD67" s="136">
        <f t="shared" si="22"/>
        <v>0</v>
      </c>
      <c r="BF67" s="72">
        <f t="shared" si="23"/>
        <v>2073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2"/>
        <v>57</v>
      </c>
      <c r="B68" s="168">
        <f t="shared" si="42"/>
        <v>2074</v>
      </c>
      <c r="C68" s="203">
        <v>0</v>
      </c>
      <c r="D68" s="203">
        <v>0</v>
      </c>
      <c r="E68" s="108">
        <f t="shared" si="12"/>
        <v>0</v>
      </c>
      <c r="F68" s="108">
        <f t="shared" si="1"/>
        <v>0</v>
      </c>
      <c r="G68" s="109">
        <f t="shared" si="2"/>
        <v>0</v>
      </c>
      <c r="H68" s="110">
        <f t="shared" si="3"/>
        <v>0</v>
      </c>
      <c r="I68" s="108">
        <f t="shared" si="4"/>
        <v>0</v>
      </c>
      <c r="J68" s="109">
        <f t="shared" si="37"/>
        <v>0</v>
      </c>
      <c r="K68" s="110">
        <f t="shared" si="37"/>
        <v>0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4"/>
        <v>0</v>
      </c>
      <c r="P68" s="147">
        <f t="shared" si="14"/>
        <v>0</v>
      </c>
      <c r="Q68" s="147">
        <f t="shared" si="8"/>
        <v>0</v>
      </c>
      <c r="R68" s="120">
        <f t="shared" si="15"/>
        <v>0</v>
      </c>
      <c r="S68" s="204">
        <v>0</v>
      </c>
      <c r="T68" s="10">
        <f t="shared" si="16"/>
        <v>0</v>
      </c>
      <c r="U68" s="10">
        <f>('NPV Summary'!$B$16-S68)+T68</f>
        <v>0</v>
      </c>
      <c r="V68" s="10">
        <f>LOOKUP(B68,Rates!$A$5:$B$168)</f>
        <v>7339.5178047369664</v>
      </c>
      <c r="W68" s="121">
        <f t="shared" si="9"/>
        <v>0</v>
      </c>
      <c r="X68" s="122">
        <f t="shared" si="17"/>
        <v>0</v>
      </c>
      <c r="Y68" s="37">
        <f t="shared" si="10"/>
        <v>0</v>
      </c>
      <c r="Z68" s="140">
        <f>IF(SUM(Z$11:Z67)&gt;0,0,IF(SUM(X68-R68)&gt;0,B68,0))</f>
        <v>0</v>
      </c>
      <c r="AG68" s="23">
        <f t="shared" si="25"/>
        <v>2063</v>
      </c>
      <c r="AH68" s="4">
        <f>Rates!B61</f>
        <v>4974.0508280711329</v>
      </c>
      <c r="AJ68" s="23">
        <f t="shared" si="28"/>
        <v>2063</v>
      </c>
      <c r="AK68" s="213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8"/>
        <v>2074</v>
      </c>
      <c r="AP68" s="135">
        <f t="shared" si="0"/>
        <v>0</v>
      </c>
      <c r="AR68" s="218">
        <f t="shared" si="19"/>
        <v>2074</v>
      </c>
      <c r="AS68" s="135">
        <f t="shared" si="27"/>
        <v>0</v>
      </c>
      <c r="AT68" s="135">
        <f t="shared" si="29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1"/>
        <v>2074</v>
      </c>
      <c r="BD68" s="135">
        <f t="shared" si="22"/>
        <v>0</v>
      </c>
      <c r="BE68" s="1"/>
      <c r="BF68" s="27">
        <f t="shared" si="23"/>
        <v>2074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42"/>
        <v>58</v>
      </c>
      <c r="B69" s="169">
        <f t="shared" si="42"/>
        <v>2075</v>
      </c>
      <c r="C69" s="203">
        <v>0</v>
      </c>
      <c r="D69" s="203">
        <v>0</v>
      </c>
      <c r="E69" s="108">
        <f t="shared" si="12"/>
        <v>0</v>
      </c>
      <c r="F69" s="111">
        <f t="shared" si="1"/>
        <v>0</v>
      </c>
      <c r="G69" s="112">
        <f t="shared" si="2"/>
        <v>0</v>
      </c>
      <c r="H69" s="113">
        <f t="shared" si="3"/>
        <v>0</v>
      </c>
      <c r="I69" s="111">
        <f t="shared" si="4"/>
        <v>0</v>
      </c>
      <c r="J69" s="112">
        <f t="shared" si="37"/>
        <v>0</v>
      </c>
      <c r="K69" s="113">
        <f t="shared" si="37"/>
        <v>0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4"/>
        <v>0</v>
      </c>
      <c r="P69" s="112">
        <f t="shared" si="14"/>
        <v>0</v>
      </c>
      <c r="Q69" s="112">
        <f t="shared" si="8"/>
        <v>0</v>
      </c>
      <c r="R69" s="116">
        <f t="shared" si="15"/>
        <v>0</v>
      </c>
      <c r="S69" s="204">
        <v>0</v>
      </c>
      <c r="T69" s="142">
        <f t="shared" si="16"/>
        <v>0</v>
      </c>
      <c r="U69" s="10">
        <f>('NPV Summary'!$B$16-S69)+T69</f>
        <v>0</v>
      </c>
      <c r="V69" s="142">
        <f>LOOKUP(B69,Rates!$A$5:$B$168)</f>
        <v>7603.7404457074972</v>
      </c>
      <c r="W69" s="123">
        <f t="shared" si="9"/>
        <v>0</v>
      </c>
      <c r="X69" s="124">
        <f t="shared" si="17"/>
        <v>0</v>
      </c>
      <c r="Y69" s="64">
        <f t="shared" si="10"/>
        <v>0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5"/>
        <v>2064</v>
      </c>
      <c r="AH69" s="79">
        <f>Rates!B62</f>
        <v>5153.1166578816938</v>
      </c>
      <c r="AI69"/>
      <c r="AJ69" s="77">
        <f t="shared" si="28"/>
        <v>2064</v>
      </c>
      <c r="AK69" s="214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8"/>
        <v>2075</v>
      </c>
      <c r="AP69" s="136">
        <f t="shared" si="0"/>
        <v>0</v>
      </c>
      <c r="AQ69"/>
      <c r="AR69" s="219">
        <f t="shared" si="19"/>
        <v>2075</v>
      </c>
      <c r="AS69" s="136">
        <f t="shared" si="27"/>
        <v>0</v>
      </c>
      <c r="AT69" s="136">
        <f t="shared" si="29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1"/>
        <v>2075</v>
      </c>
      <c r="BD69" s="136">
        <f t="shared" si="22"/>
        <v>0</v>
      </c>
      <c r="BF69" s="72">
        <f t="shared" si="23"/>
        <v>2075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2"/>
        <v>59</v>
      </c>
      <c r="B70" s="170">
        <f t="shared" si="42"/>
        <v>2076</v>
      </c>
      <c r="C70" s="203">
        <v>0</v>
      </c>
      <c r="D70" s="203">
        <v>0</v>
      </c>
      <c r="E70" s="108">
        <f t="shared" si="12"/>
        <v>0</v>
      </c>
      <c r="F70" s="108">
        <f t="shared" si="1"/>
        <v>0</v>
      </c>
      <c r="G70" s="109">
        <f t="shared" si="2"/>
        <v>0</v>
      </c>
      <c r="H70" s="110">
        <f t="shared" si="3"/>
        <v>0</v>
      </c>
      <c r="I70" s="108">
        <f t="shared" si="4"/>
        <v>0</v>
      </c>
      <c r="J70" s="109">
        <f t="shared" si="37"/>
        <v>0</v>
      </c>
      <c r="K70" s="110">
        <f t="shared" si="37"/>
        <v>0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4"/>
        <v>0</v>
      </c>
      <c r="P70" s="147">
        <f t="shared" si="14"/>
        <v>0</v>
      </c>
      <c r="Q70" s="147">
        <f t="shared" si="8"/>
        <v>0</v>
      </c>
      <c r="R70" s="120">
        <f t="shared" si="15"/>
        <v>0</v>
      </c>
      <c r="S70" s="204">
        <v>0</v>
      </c>
      <c r="T70" s="10">
        <f t="shared" si="16"/>
        <v>0</v>
      </c>
      <c r="U70" s="10">
        <f>('NPV Summary'!$B$16-S70)+T70</f>
        <v>0</v>
      </c>
      <c r="V70" s="10">
        <f>LOOKUP(B70,Rates!$A$5:$B$168)</f>
        <v>7877.475101752967</v>
      </c>
      <c r="W70" s="121">
        <f t="shared" si="9"/>
        <v>0</v>
      </c>
      <c r="X70" s="122">
        <f t="shared" si="17"/>
        <v>0</v>
      </c>
      <c r="Y70" s="37">
        <f t="shared" si="10"/>
        <v>0</v>
      </c>
      <c r="Z70" s="140">
        <f>IF(SUM(Z$11:Z69)&gt;0,0,IF(SUM(X70-R70)&gt;0,B70,0))</f>
        <v>0</v>
      </c>
      <c r="AG70" s="23">
        <f t="shared" si="25"/>
        <v>2065</v>
      </c>
      <c r="AH70" s="4">
        <f>Rates!B63</f>
        <v>5338.6288575654353</v>
      </c>
      <c r="AJ70" s="23">
        <f t="shared" si="28"/>
        <v>2065</v>
      </c>
      <c r="AK70" s="213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8"/>
        <v>2076</v>
      </c>
      <c r="AP70" s="135">
        <f t="shared" si="0"/>
        <v>0</v>
      </c>
      <c r="AR70" s="218">
        <f t="shared" si="19"/>
        <v>2076</v>
      </c>
      <c r="AS70" s="135">
        <f t="shared" si="27"/>
        <v>0</v>
      </c>
      <c r="AT70" s="135">
        <f t="shared" si="29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1"/>
        <v>2076</v>
      </c>
      <c r="BD70" s="135">
        <f t="shared" si="22"/>
        <v>0</v>
      </c>
      <c r="BE70" s="1"/>
      <c r="BF70" s="27">
        <f t="shared" si="23"/>
        <v>2076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42"/>
        <v>60</v>
      </c>
      <c r="B71" s="169">
        <f t="shared" si="42"/>
        <v>2077</v>
      </c>
      <c r="C71" s="203">
        <v>0</v>
      </c>
      <c r="D71" s="203">
        <v>0</v>
      </c>
      <c r="E71" s="108">
        <f t="shared" si="12"/>
        <v>0</v>
      </c>
      <c r="F71" s="111">
        <f t="shared" si="1"/>
        <v>0</v>
      </c>
      <c r="G71" s="112">
        <f t="shared" si="2"/>
        <v>0</v>
      </c>
      <c r="H71" s="113">
        <f t="shared" si="3"/>
        <v>0</v>
      </c>
      <c r="I71" s="111">
        <f t="shared" si="4"/>
        <v>0</v>
      </c>
      <c r="J71" s="112">
        <f t="shared" si="37"/>
        <v>0</v>
      </c>
      <c r="K71" s="113">
        <f t="shared" si="37"/>
        <v>0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4"/>
        <v>0</v>
      </c>
      <c r="P71" s="112">
        <f t="shared" si="14"/>
        <v>0</v>
      </c>
      <c r="Q71" s="112">
        <f t="shared" si="8"/>
        <v>0</v>
      </c>
      <c r="R71" s="116">
        <f t="shared" si="15"/>
        <v>0</v>
      </c>
      <c r="S71" s="204">
        <v>0</v>
      </c>
      <c r="T71" s="142">
        <f t="shared" si="16"/>
        <v>0</v>
      </c>
      <c r="U71" s="10">
        <f>('NPV Summary'!$B$16-S71)+T71</f>
        <v>0</v>
      </c>
      <c r="V71" s="142">
        <f>LOOKUP(B71,Rates!$A$5:$B$168)</f>
        <v>8161.0642054160744</v>
      </c>
      <c r="W71" s="123">
        <f t="shared" si="9"/>
        <v>0</v>
      </c>
      <c r="X71" s="124">
        <f t="shared" si="17"/>
        <v>0</v>
      </c>
      <c r="Y71" s="64">
        <f t="shared" si="10"/>
        <v>0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5"/>
        <v>2066</v>
      </c>
      <c r="AH71" s="79">
        <f>Rates!B64</f>
        <v>5530.8194964377908</v>
      </c>
      <c r="AI71"/>
      <c r="AJ71" s="77">
        <f t="shared" si="28"/>
        <v>2066</v>
      </c>
      <c r="AK71" s="214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8"/>
        <v>2077</v>
      </c>
      <c r="AP71" s="136">
        <f t="shared" si="0"/>
        <v>0</v>
      </c>
      <c r="AQ71"/>
      <c r="AR71" s="219">
        <f t="shared" si="19"/>
        <v>2077</v>
      </c>
      <c r="AS71" s="136">
        <f t="shared" si="27"/>
        <v>0</v>
      </c>
      <c r="AT71" s="136">
        <f t="shared" si="29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1"/>
        <v>2077</v>
      </c>
      <c r="BD71" s="136">
        <f t="shared" si="22"/>
        <v>0</v>
      </c>
      <c r="BF71" s="72">
        <f t="shared" si="23"/>
        <v>2077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2"/>
        <v>61</v>
      </c>
      <c r="B72" s="170">
        <f t="shared" si="42"/>
        <v>2078</v>
      </c>
      <c r="C72" s="203">
        <v>0</v>
      </c>
      <c r="D72" s="203">
        <v>0</v>
      </c>
      <c r="E72" s="108">
        <f t="shared" si="12"/>
        <v>0</v>
      </c>
      <c r="F72" s="108">
        <f t="shared" si="1"/>
        <v>0</v>
      </c>
      <c r="G72" s="109">
        <f t="shared" si="2"/>
        <v>0</v>
      </c>
      <c r="H72" s="110">
        <f t="shared" si="3"/>
        <v>0</v>
      </c>
      <c r="I72" s="108">
        <f t="shared" si="4"/>
        <v>0</v>
      </c>
      <c r="J72" s="109">
        <f t="shared" si="37"/>
        <v>0</v>
      </c>
      <c r="K72" s="110">
        <f t="shared" si="37"/>
        <v>0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4"/>
        <v>0</v>
      </c>
      <c r="P72" s="147">
        <f t="shared" si="14"/>
        <v>0</v>
      </c>
      <c r="Q72" s="147">
        <f t="shared" si="8"/>
        <v>0</v>
      </c>
      <c r="R72" s="120">
        <f t="shared" si="15"/>
        <v>0</v>
      </c>
      <c r="S72" s="204">
        <v>0</v>
      </c>
      <c r="T72" s="10">
        <f t="shared" si="16"/>
        <v>0</v>
      </c>
      <c r="U72" s="10">
        <f>('NPV Summary'!$B$16-S72)+T72</f>
        <v>0</v>
      </c>
      <c r="V72" s="10">
        <f>LOOKUP(B72,Rates!$A$5:$B$168)</f>
        <v>8454.8625168110539</v>
      </c>
      <c r="W72" s="121">
        <f t="shared" si="9"/>
        <v>0</v>
      </c>
      <c r="X72" s="128">
        <f t="shared" si="17"/>
        <v>0</v>
      </c>
      <c r="Y72" s="37">
        <f t="shared" si="10"/>
        <v>0</v>
      </c>
      <c r="Z72" s="140">
        <f>IF(SUM(Z$11:Z71)&gt;0,0,IF(SUM(X72-R72)&gt;0,B72,0))</f>
        <v>0</v>
      </c>
      <c r="AG72" s="23">
        <f t="shared" si="25"/>
        <v>2067</v>
      </c>
      <c r="AH72" s="4">
        <f>Rates!B65</f>
        <v>5729.9289983095514</v>
      </c>
      <c r="AJ72" s="23">
        <f t="shared" si="28"/>
        <v>2067</v>
      </c>
      <c r="AK72" s="213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8"/>
        <v>2078</v>
      </c>
      <c r="AP72" s="135">
        <f t="shared" si="0"/>
        <v>0</v>
      </c>
      <c r="AR72" s="218">
        <f t="shared" si="19"/>
        <v>2078</v>
      </c>
      <c r="AS72" s="135">
        <f t="shared" si="27"/>
        <v>0</v>
      </c>
      <c r="AT72" s="135">
        <f t="shared" si="29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1"/>
        <v>2078</v>
      </c>
      <c r="BD72" s="135">
        <f t="shared" si="22"/>
        <v>0</v>
      </c>
      <c r="BE72" s="1"/>
      <c r="BF72" s="27">
        <f t="shared" si="23"/>
        <v>2078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42"/>
        <v>62</v>
      </c>
      <c r="B73" s="169">
        <f t="shared" si="42"/>
        <v>2079</v>
      </c>
      <c r="C73" s="203">
        <v>0</v>
      </c>
      <c r="D73" s="203">
        <v>0</v>
      </c>
      <c r="E73" s="108">
        <f t="shared" si="12"/>
        <v>0</v>
      </c>
      <c r="F73" s="111">
        <f t="shared" si="1"/>
        <v>0</v>
      </c>
      <c r="G73" s="112">
        <f t="shared" si="2"/>
        <v>0</v>
      </c>
      <c r="H73" s="113">
        <f t="shared" si="3"/>
        <v>0</v>
      </c>
      <c r="I73" s="111">
        <f t="shared" si="4"/>
        <v>0</v>
      </c>
      <c r="J73" s="112">
        <f t="shared" si="37"/>
        <v>0</v>
      </c>
      <c r="K73" s="113">
        <f t="shared" si="37"/>
        <v>0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4"/>
        <v>0</v>
      </c>
      <c r="P73" s="112">
        <f t="shared" si="14"/>
        <v>0</v>
      </c>
      <c r="Q73" s="112">
        <f t="shared" si="8"/>
        <v>0</v>
      </c>
      <c r="R73" s="116">
        <f t="shared" si="15"/>
        <v>0</v>
      </c>
      <c r="S73" s="204">
        <v>0</v>
      </c>
      <c r="T73" s="142">
        <f t="shared" si="16"/>
        <v>0</v>
      </c>
      <c r="U73" s="10">
        <f>('NPV Summary'!$B$16-S73)+T73</f>
        <v>0</v>
      </c>
      <c r="V73" s="142">
        <f>LOOKUP(B73,Rates!$A$5:$B$168)</f>
        <v>8759.2375674162522</v>
      </c>
      <c r="W73" s="123">
        <f t="shared" si="9"/>
        <v>0</v>
      </c>
      <c r="X73" s="124">
        <f t="shared" si="17"/>
        <v>0</v>
      </c>
      <c r="Y73" s="64">
        <f t="shared" si="10"/>
        <v>0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5"/>
        <v>2068</v>
      </c>
      <c r="AH73" s="79">
        <f>Rates!B66</f>
        <v>5936.2064422486956</v>
      </c>
      <c r="AI73"/>
      <c r="AJ73" s="77">
        <f t="shared" si="28"/>
        <v>2068</v>
      </c>
      <c r="AK73" s="214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8"/>
        <v>2079</v>
      </c>
      <c r="AP73" s="136">
        <f t="shared" si="0"/>
        <v>0</v>
      </c>
      <c r="AQ73"/>
      <c r="AR73" s="219">
        <f t="shared" si="19"/>
        <v>2079</v>
      </c>
      <c r="AS73" s="136">
        <f t="shared" si="27"/>
        <v>0</v>
      </c>
      <c r="AT73" s="136">
        <f t="shared" si="29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1"/>
        <v>2079</v>
      </c>
      <c r="BD73" s="136">
        <f t="shared" si="22"/>
        <v>0</v>
      </c>
      <c r="BF73" s="72">
        <f t="shared" si="23"/>
        <v>2079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2"/>
        <v>63</v>
      </c>
      <c r="B74" s="170">
        <f t="shared" si="42"/>
        <v>2080</v>
      </c>
      <c r="C74" s="203">
        <v>0</v>
      </c>
      <c r="D74" s="203">
        <v>0</v>
      </c>
      <c r="E74" s="108">
        <f t="shared" si="12"/>
        <v>0</v>
      </c>
      <c r="F74" s="108">
        <f t="shared" si="1"/>
        <v>0</v>
      </c>
      <c r="G74" s="109">
        <f t="shared" si="2"/>
        <v>0</v>
      </c>
      <c r="H74" s="110">
        <f t="shared" si="3"/>
        <v>0</v>
      </c>
      <c r="I74" s="108">
        <f t="shared" si="4"/>
        <v>0</v>
      </c>
      <c r="J74" s="109">
        <f t="shared" si="37"/>
        <v>0</v>
      </c>
      <c r="K74" s="110">
        <f t="shared" si="37"/>
        <v>0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4"/>
        <v>0</v>
      </c>
      <c r="P74" s="147">
        <f t="shared" si="14"/>
        <v>0</v>
      </c>
      <c r="Q74" s="147">
        <f t="shared" si="8"/>
        <v>0</v>
      </c>
      <c r="R74" s="120">
        <f t="shared" si="15"/>
        <v>0</v>
      </c>
      <c r="S74" s="204">
        <v>0</v>
      </c>
      <c r="T74" s="10">
        <f t="shared" si="16"/>
        <v>0</v>
      </c>
      <c r="U74" s="10">
        <f>('NPV Summary'!$B$16-S74)+T74</f>
        <v>0</v>
      </c>
      <c r="V74" s="10">
        <f>LOOKUP(B74,Rates!$A$5:$B$168)</f>
        <v>9074.570119843238</v>
      </c>
      <c r="W74" s="121">
        <f t="shared" si="9"/>
        <v>0</v>
      </c>
      <c r="X74" s="122">
        <f t="shared" si="17"/>
        <v>0</v>
      </c>
      <c r="Y74" s="37">
        <f t="shared" si="10"/>
        <v>0</v>
      </c>
      <c r="Z74" s="140">
        <f>IF(SUM(Z$11:Z73)&gt;0,0,IF(SUM(X74-R74)&gt;0,B74,0))</f>
        <v>0</v>
      </c>
      <c r="AG74" s="23">
        <f t="shared" si="25"/>
        <v>2069</v>
      </c>
      <c r="AH74" s="4">
        <f>Rates!B67</f>
        <v>6149.9098741696489</v>
      </c>
      <c r="AJ74" s="23">
        <f t="shared" si="28"/>
        <v>2069</v>
      </c>
      <c r="AK74" s="213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8"/>
        <v>2080</v>
      </c>
      <c r="AP74" s="135">
        <f t="shared" si="0"/>
        <v>0</v>
      </c>
      <c r="AR74" s="218">
        <f t="shared" si="19"/>
        <v>2080</v>
      </c>
      <c r="AS74" s="135">
        <f t="shared" si="27"/>
        <v>0</v>
      </c>
      <c r="AT74" s="135">
        <f t="shared" si="29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1"/>
        <v>2080</v>
      </c>
      <c r="BD74" s="135">
        <f t="shared" si="22"/>
        <v>0</v>
      </c>
      <c r="BE74" s="1"/>
      <c r="BF74" s="27">
        <f t="shared" si="23"/>
        <v>2080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42"/>
        <v>64</v>
      </c>
      <c r="B75" s="169">
        <f t="shared" si="42"/>
        <v>2081</v>
      </c>
      <c r="C75" s="203">
        <v>0</v>
      </c>
      <c r="D75" s="203">
        <v>0</v>
      </c>
      <c r="E75" s="108">
        <f t="shared" si="12"/>
        <v>0</v>
      </c>
      <c r="F75" s="111">
        <f t="shared" si="1"/>
        <v>0</v>
      </c>
      <c r="G75" s="112">
        <f t="shared" si="2"/>
        <v>0</v>
      </c>
      <c r="H75" s="113">
        <f t="shared" si="3"/>
        <v>0</v>
      </c>
      <c r="I75" s="111">
        <f t="shared" si="4"/>
        <v>0</v>
      </c>
      <c r="J75" s="112">
        <f t="shared" si="37"/>
        <v>0</v>
      </c>
      <c r="K75" s="113">
        <f t="shared" si="37"/>
        <v>0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4"/>
        <v>0</v>
      </c>
      <c r="P75" s="112">
        <f t="shared" si="14"/>
        <v>0</v>
      </c>
      <c r="Q75" s="112">
        <f t="shared" si="8"/>
        <v>0</v>
      </c>
      <c r="R75" s="116">
        <f t="shared" si="15"/>
        <v>0</v>
      </c>
      <c r="S75" s="204">
        <v>0</v>
      </c>
      <c r="T75" s="142">
        <f t="shared" si="16"/>
        <v>0</v>
      </c>
      <c r="U75" s="10">
        <f>('NPV Summary'!$B$16-S75)+T75</f>
        <v>0</v>
      </c>
      <c r="V75" s="142">
        <f>LOOKUP(B75,Rates!$A$5:$B$168)</f>
        <v>9401.2546441575942</v>
      </c>
      <c r="W75" s="123">
        <f t="shared" si="9"/>
        <v>0</v>
      </c>
      <c r="X75" s="124">
        <f t="shared" si="17"/>
        <v>0</v>
      </c>
      <c r="Y75" s="64">
        <f t="shared" si="10"/>
        <v>0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5"/>
        <v>2070</v>
      </c>
      <c r="AH75" s="79">
        <f>Rates!B68</f>
        <v>6371.3066296397565</v>
      </c>
      <c r="AI75"/>
      <c r="AJ75" s="77">
        <f t="shared" si="28"/>
        <v>2070</v>
      </c>
      <c r="AK75" s="214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8"/>
        <v>2081</v>
      </c>
      <c r="AP75" s="136">
        <f t="shared" ref="AP75:AP97" si="43">IF($J$5=5,AS75,IF($J$5=10,AT75,IF($J$5=15,AU75,IF($J$5=18,AV75,IF($J$5=20,AW75,IF($J$5=25,AX75,IF($J$5=30,AY75,IF($J$5=35,AZ75,IF($J$5=40,BA75)))))))))</f>
        <v>0</v>
      </c>
      <c r="AQ75"/>
      <c r="AR75" s="219">
        <f t="shared" si="19"/>
        <v>2081</v>
      </c>
      <c r="AS75" s="136">
        <f t="shared" si="27"/>
        <v>0</v>
      </c>
      <c r="AT75" s="136">
        <f t="shared" si="29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1"/>
        <v>2081</v>
      </c>
      <c r="BD75" s="136">
        <f t="shared" si="22"/>
        <v>0</v>
      </c>
      <c r="BF75" s="72">
        <f t="shared" si="23"/>
        <v>2081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2"/>
        <v>65</v>
      </c>
      <c r="B76" s="170">
        <f t="shared" si="42"/>
        <v>2082</v>
      </c>
      <c r="C76" s="203">
        <v>0</v>
      </c>
      <c r="D76" s="203">
        <v>0</v>
      </c>
      <c r="E76" s="108">
        <f t="shared" si="12"/>
        <v>0</v>
      </c>
      <c r="F76" s="108">
        <f t="shared" ref="F76:F97" si="44">IF(B76&gt;$B$5,(C76)*(1+$F$5)^(B76-$B$5),C76)</f>
        <v>0</v>
      </c>
      <c r="G76" s="109">
        <f t="shared" ref="G76:G97" si="45">IF(B76&gt;$B$5, (D76)*(1+$G$5)^(B76-$B$5),D76)</f>
        <v>0</v>
      </c>
      <c r="H76" s="110">
        <f t="shared" ref="H76:H97" si="46">IF(B76&gt;$B$5, (E76)*(1+$H$5)^(B76-$B$5),E76)</f>
        <v>0</v>
      </c>
      <c r="I76" s="108">
        <f t="shared" ref="I76:I97" si="47">IF(B76&gt;$B$5, F76*(1-$I$5), F76)</f>
        <v>0</v>
      </c>
      <c r="J76" s="109">
        <f t="shared" ref="J76:K97" si="48">G76</f>
        <v>0</v>
      </c>
      <c r="K76" s="110">
        <f t="shared" si="48"/>
        <v>0</v>
      </c>
      <c r="L76" s="108">
        <f t="shared" ref="L76:L97" si="49">IF(B76&gt;$B$5, (F76)*($I$5),0)</f>
        <v>0</v>
      </c>
      <c r="M76" s="114">
        <f t="shared" ref="M76:M97" si="50">ABS(PMT($K$5,$J$5,L76))</f>
        <v>0</v>
      </c>
      <c r="N76" s="114">
        <f t="shared" si="13"/>
        <v>0</v>
      </c>
      <c r="O76" s="108">
        <f t="shared" si="24"/>
        <v>0</v>
      </c>
      <c r="P76" s="147">
        <f t="shared" si="14"/>
        <v>0</v>
      </c>
      <c r="Q76" s="147">
        <f t="shared" ref="Q76:Q97" si="51">(I76+J76+K76+ N76)-P76</f>
        <v>0</v>
      </c>
      <c r="R76" s="120">
        <f t="shared" si="15"/>
        <v>0</v>
      </c>
      <c r="S76" s="204">
        <v>0</v>
      </c>
      <c r="T76" s="10">
        <f t="shared" si="16"/>
        <v>0</v>
      </c>
      <c r="U76" s="10">
        <f>('NPV Summary'!$B$16-S76)+T76</f>
        <v>0</v>
      </c>
      <c r="V76" s="10">
        <f>LOOKUP(B76,Rates!$A$5:$B$168)</f>
        <v>9739.6998113472673</v>
      </c>
      <c r="W76" s="121">
        <f t="shared" ref="W76:W97" si="52">(U76*V76)/1000000</f>
        <v>0</v>
      </c>
      <c r="X76" s="122">
        <f t="shared" si="17"/>
        <v>0</v>
      </c>
      <c r="Y76" s="37">
        <f t="shared" ref="Y76:Y97" si="53">SUM(W76-Q76)</f>
        <v>0</v>
      </c>
      <c r="Z76" s="140">
        <f>IF(SUM(Z$11:Z75)&gt;0,0,IF(SUM(X76-R76)&gt;0,B76,0))</f>
        <v>0</v>
      </c>
      <c r="AG76" s="23">
        <f t="shared" si="25"/>
        <v>2071</v>
      </c>
      <c r="AH76" s="4">
        <f>Rates!B69</f>
        <v>6600.6736683067875</v>
      </c>
      <c r="AJ76" s="23">
        <f t="shared" si="28"/>
        <v>2071</v>
      </c>
      <c r="AK76" s="213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8"/>
        <v>2082</v>
      </c>
      <c r="AP76" s="135">
        <f t="shared" si="43"/>
        <v>0</v>
      </c>
      <c r="AR76" s="218">
        <f t="shared" si="19"/>
        <v>2082</v>
      </c>
      <c r="AS76" s="135">
        <f t="shared" si="27"/>
        <v>0</v>
      </c>
      <c r="AT76" s="135">
        <f t="shared" si="29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1"/>
        <v>2082</v>
      </c>
      <c r="BD76" s="135">
        <f t="shared" si="22"/>
        <v>0</v>
      </c>
      <c r="BE76" s="1"/>
      <c r="BF76" s="27">
        <f t="shared" si="23"/>
        <v>2082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2" si="54">A76+1</f>
        <v>66</v>
      </c>
      <c r="B77" s="169">
        <f t="shared" si="54"/>
        <v>2083</v>
      </c>
      <c r="C77" s="203">
        <v>0</v>
      </c>
      <c r="D77" s="203">
        <v>0</v>
      </c>
      <c r="E77" s="108">
        <f t="shared" ref="E77:E97" si="55">IF( $Q$5="Yes", ($R$5)*T77, 0)/1000000</f>
        <v>0</v>
      </c>
      <c r="F77" s="111">
        <f t="shared" si="44"/>
        <v>0</v>
      </c>
      <c r="G77" s="112">
        <f t="shared" si="45"/>
        <v>0</v>
      </c>
      <c r="H77" s="113">
        <f t="shared" si="46"/>
        <v>0</v>
      </c>
      <c r="I77" s="111">
        <f t="shared" si="47"/>
        <v>0</v>
      </c>
      <c r="J77" s="112">
        <f t="shared" si="48"/>
        <v>0</v>
      </c>
      <c r="K77" s="113">
        <f t="shared" si="48"/>
        <v>0</v>
      </c>
      <c r="L77" s="111">
        <f t="shared" si="49"/>
        <v>0</v>
      </c>
      <c r="M77" s="115">
        <f t="shared" si="50"/>
        <v>0</v>
      </c>
      <c r="N77" s="115">
        <f t="shared" ref="N77:N97" si="56">AP77</f>
        <v>0</v>
      </c>
      <c r="O77" s="111">
        <f t="shared" si="24"/>
        <v>0</v>
      </c>
      <c r="P77" s="112">
        <f t="shared" ref="P77:P97" si="57">BD77</f>
        <v>0</v>
      </c>
      <c r="Q77" s="112">
        <f t="shared" si="51"/>
        <v>0</v>
      </c>
      <c r="R77" s="116">
        <f t="shared" ref="R77:R97" si="58">R76+Q77</f>
        <v>0</v>
      </c>
      <c r="S77" s="204">
        <v>0</v>
      </c>
      <c r="T77" s="142">
        <f t="shared" ref="T77:T97" si="59">IF($Q$5="Yes", IF(B77&lt;$T$5, 0, $S$5), 0)</f>
        <v>0</v>
      </c>
      <c r="U77" s="10">
        <f>('NPV Summary'!$B$16-S77)+T77</f>
        <v>0</v>
      </c>
      <c r="V77" s="142">
        <f>LOOKUP(B77,Rates!$A$5:$B$168)</f>
        <v>10090.32900455577</v>
      </c>
      <c r="W77" s="123">
        <f t="shared" si="52"/>
        <v>0</v>
      </c>
      <c r="X77" s="124">
        <f t="shared" ref="X77:X97" si="60">X76+W77</f>
        <v>0</v>
      </c>
      <c r="Y77" s="64">
        <f t="shared" si="53"/>
        <v>0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5"/>
        <v>2072</v>
      </c>
      <c r="AH77" s="79">
        <f>Rates!B70</f>
        <v>6838.2979203658324</v>
      </c>
      <c r="AI77"/>
      <c r="AJ77" s="77">
        <f t="shared" si="28"/>
        <v>2072</v>
      </c>
      <c r="AK77" s="214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1">AR77</f>
        <v>2083</v>
      </c>
      <c r="AP77" s="136">
        <f t="shared" si="43"/>
        <v>0</v>
      </c>
      <c r="AQ77"/>
      <c r="AR77" s="219">
        <f t="shared" ref="AR77:AR97" si="62">B77</f>
        <v>2083</v>
      </c>
      <c r="AS77" s="136">
        <f t="shared" si="27"/>
        <v>0</v>
      </c>
      <c r="AT77" s="136">
        <f t="shared" si="29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3">BF77</f>
        <v>2083</v>
      </c>
      <c r="BD77" s="136">
        <f t="shared" ref="BD77:BD97" si="64">IF($N$5=15,BG77,IF($N$5=25,BH77,))</f>
        <v>0</v>
      </c>
      <c r="BF77" s="72">
        <f t="shared" ref="BF77:BF97" si="65">B77</f>
        <v>2083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4"/>
        <v>67</v>
      </c>
      <c r="B78" s="171">
        <f t="shared" si="54"/>
        <v>2084</v>
      </c>
      <c r="C78" s="203">
        <v>0</v>
      </c>
      <c r="D78" s="203">
        <v>0</v>
      </c>
      <c r="E78" s="108">
        <f t="shared" si="55"/>
        <v>0</v>
      </c>
      <c r="F78" s="108">
        <f t="shared" si="44"/>
        <v>0</v>
      </c>
      <c r="G78" s="109">
        <f t="shared" si="45"/>
        <v>0</v>
      </c>
      <c r="H78" s="110">
        <f t="shared" si="46"/>
        <v>0</v>
      </c>
      <c r="I78" s="108">
        <f t="shared" si="47"/>
        <v>0</v>
      </c>
      <c r="J78" s="109">
        <f t="shared" si="48"/>
        <v>0</v>
      </c>
      <c r="K78" s="110">
        <f t="shared" si="48"/>
        <v>0</v>
      </c>
      <c r="L78" s="108">
        <f t="shared" si="49"/>
        <v>0</v>
      </c>
      <c r="M78" s="114">
        <f t="shared" si="50"/>
        <v>0</v>
      </c>
      <c r="N78" s="114">
        <f t="shared" si="56"/>
        <v>0</v>
      </c>
      <c r="O78" s="108">
        <f t="shared" ref="O78:O97" si="66">IF($L$5="Yes", IF( U78&gt;U77, (U78-U77)*$M$5/1000000,0),0)</f>
        <v>0</v>
      </c>
      <c r="P78" s="147">
        <f t="shared" si="57"/>
        <v>0</v>
      </c>
      <c r="Q78" s="147">
        <f t="shared" si="51"/>
        <v>0</v>
      </c>
      <c r="R78" s="120">
        <f t="shared" si="58"/>
        <v>0</v>
      </c>
      <c r="S78" s="204">
        <v>0</v>
      </c>
      <c r="T78" s="10">
        <f t="shared" si="59"/>
        <v>0</v>
      </c>
      <c r="U78" s="10">
        <f>('NPV Summary'!$B$16-S78)+T78</f>
        <v>0</v>
      </c>
      <c r="V78" s="10">
        <f>LOOKUP(B78,Rates!$A$5:$B$168)</f>
        <v>10453.580848719777</v>
      </c>
      <c r="W78" s="121">
        <f t="shared" si="52"/>
        <v>0</v>
      </c>
      <c r="X78" s="122">
        <f t="shared" si="60"/>
        <v>0</v>
      </c>
      <c r="Y78" s="37">
        <f t="shared" si="53"/>
        <v>0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8"/>
        <v>2073</v>
      </c>
      <c r="AK78" s="213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1"/>
        <v>2084</v>
      </c>
      <c r="AP78" s="135">
        <f t="shared" si="43"/>
        <v>0</v>
      </c>
      <c r="AR78" s="218">
        <f t="shared" si="62"/>
        <v>2084</v>
      </c>
      <c r="AS78" s="135">
        <f t="shared" si="27"/>
        <v>0</v>
      </c>
      <c r="AT78" s="135">
        <f t="shared" si="29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3"/>
        <v>2084</v>
      </c>
      <c r="BD78" s="135">
        <f t="shared" si="64"/>
        <v>0</v>
      </c>
      <c r="BE78" s="1"/>
      <c r="BF78" s="27">
        <f t="shared" si="65"/>
        <v>2084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4"/>
        <v>68</v>
      </c>
      <c r="B79" s="169">
        <f t="shared" si="54"/>
        <v>2085</v>
      </c>
      <c r="C79" s="203">
        <v>0</v>
      </c>
      <c r="D79" s="203">
        <v>0</v>
      </c>
      <c r="E79" s="108">
        <f t="shared" si="55"/>
        <v>0</v>
      </c>
      <c r="F79" s="111">
        <f t="shared" si="44"/>
        <v>0</v>
      </c>
      <c r="G79" s="112">
        <f t="shared" si="45"/>
        <v>0</v>
      </c>
      <c r="H79" s="113">
        <f t="shared" si="46"/>
        <v>0</v>
      </c>
      <c r="I79" s="111">
        <f t="shared" si="47"/>
        <v>0</v>
      </c>
      <c r="J79" s="112">
        <f t="shared" si="48"/>
        <v>0</v>
      </c>
      <c r="K79" s="113">
        <f t="shared" si="48"/>
        <v>0</v>
      </c>
      <c r="L79" s="111">
        <f t="shared" si="49"/>
        <v>0</v>
      </c>
      <c r="M79" s="115">
        <f t="shared" si="50"/>
        <v>0</v>
      </c>
      <c r="N79" s="115">
        <f t="shared" si="56"/>
        <v>0</v>
      </c>
      <c r="O79" s="111">
        <f t="shared" si="66"/>
        <v>0</v>
      </c>
      <c r="P79" s="112">
        <f t="shared" si="57"/>
        <v>0</v>
      </c>
      <c r="Q79" s="112">
        <f t="shared" si="51"/>
        <v>0</v>
      </c>
      <c r="R79" s="116">
        <f t="shared" si="58"/>
        <v>0</v>
      </c>
      <c r="S79" s="204">
        <v>0</v>
      </c>
      <c r="T79" s="142">
        <f t="shared" si="59"/>
        <v>0</v>
      </c>
      <c r="U79" s="10">
        <f>('NPV Summary'!$B$16-S79)+T79</f>
        <v>0</v>
      </c>
      <c r="V79" s="142">
        <f>LOOKUP(B79,Rates!$A$5:$B$168)</f>
        <v>10829.909759273689</v>
      </c>
      <c r="W79" s="129">
        <f t="shared" si="52"/>
        <v>0</v>
      </c>
      <c r="X79" s="130">
        <f t="shared" si="60"/>
        <v>0</v>
      </c>
      <c r="Y79" s="64">
        <f t="shared" si="53"/>
        <v>0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8"/>
        <v>2074</v>
      </c>
      <c r="AK79" s="214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1"/>
        <v>2085</v>
      </c>
      <c r="AP79" s="136">
        <f t="shared" si="43"/>
        <v>0</v>
      </c>
      <c r="AQ79"/>
      <c r="AR79" s="219">
        <f t="shared" si="62"/>
        <v>2085</v>
      </c>
      <c r="AS79" s="136">
        <f t="shared" si="27"/>
        <v>0</v>
      </c>
      <c r="AT79" s="136">
        <f t="shared" si="29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3"/>
        <v>2085</v>
      </c>
      <c r="BD79" s="136">
        <f t="shared" si="64"/>
        <v>0</v>
      </c>
      <c r="BF79" s="72">
        <f t="shared" si="65"/>
        <v>2085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4"/>
        <v>69</v>
      </c>
      <c r="B80" s="170">
        <f t="shared" si="54"/>
        <v>2086</v>
      </c>
      <c r="C80" s="203">
        <v>0</v>
      </c>
      <c r="D80" s="203">
        <v>0</v>
      </c>
      <c r="E80" s="108">
        <f t="shared" si="55"/>
        <v>0</v>
      </c>
      <c r="F80" s="108">
        <f t="shared" si="44"/>
        <v>0</v>
      </c>
      <c r="G80" s="109">
        <f t="shared" si="45"/>
        <v>0</v>
      </c>
      <c r="H80" s="110">
        <f t="shared" si="46"/>
        <v>0</v>
      </c>
      <c r="I80" s="108">
        <f t="shared" si="47"/>
        <v>0</v>
      </c>
      <c r="J80" s="109">
        <f t="shared" si="48"/>
        <v>0</v>
      </c>
      <c r="K80" s="110">
        <f t="shared" si="48"/>
        <v>0</v>
      </c>
      <c r="L80" s="108">
        <f t="shared" si="49"/>
        <v>0</v>
      </c>
      <c r="M80" s="114">
        <f t="shared" si="50"/>
        <v>0</v>
      </c>
      <c r="N80" s="114">
        <f t="shared" si="56"/>
        <v>0</v>
      </c>
      <c r="O80" s="108">
        <f t="shared" si="66"/>
        <v>0</v>
      </c>
      <c r="P80" s="147">
        <f t="shared" si="57"/>
        <v>0</v>
      </c>
      <c r="Q80" s="147">
        <f t="shared" si="51"/>
        <v>0</v>
      </c>
      <c r="R80" s="120">
        <f t="shared" si="58"/>
        <v>0</v>
      </c>
      <c r="S80" s="204">
        <v>0</v>
      </c>
      <c r="T80" s="10">
        <f t="shared" si="59"/>
        <v>0</v>
      </c>
      <c r="U80" s="10">
        <f>('NPV Summary'!$B$16-S80)+T80</f>
        <v>0</v>
      </c>
      <c r="V80" s="10">
        <f>LOOKUP(B80,Rates!$A$5:$B$168)</f>
        <v>11219.786510607542</v>
      </c>
      <c r="W80" s="121">
        <f t="shared" si="52"/>
        <v>0</v>
      </c>
      <c r="X80" s="122">
        <f t="shared" si="60"/>
        <v>0</v>
      </c>
      <c r="Y80" s="37">
        <f t="shared" si="53"/>
        <v>0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8"/>
        <v>2075</v>
      </c>
      <c r="AK80" s="213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1"/>
        <v>2086</v>
      </c>
      <c r="AP80" s="135">
        <f t="shared" si="43"/>
        <v>0</v>
      </c>
      <c r="AR80" s="218">
        <f t="shared" si="62"/>
        <v>2086</v>
      </c>
      <c r="AS80" s="135">
        <f t="shared" si="27"/>
        <v>0</v>
      </c>
      <c r="AT80" s="135">
        <f t="shared" si="29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3"/>
        <v>2086</v>
      </c>
      <c r="BD80" s="135">
        <f t="shared" si="64"/>
        <v>0</v>
      </c>
      <c r="BE80" s="1"/>
      <c r="BF80" s="27">
        <f t="shared" si="65"/>
        <v>2086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4"/>
        <v>70</v>
      </c>
      <c r="B81" s="169">
        <f t="shared" si="54"/>
        <v>2087</v>
      </c>
      <c r="C81" s="203">
        <v>0</v>
      </c>
      <c r="D81" s="203">
        <v>0</v>
      </c>
      <c r="E81" s="108">
        <f t="shared" si="55"/>
        <v>0</v>
      </c>
      <c r="F81" s="111">
        <f t="shared" si="44"/>
        <v>0</v>
      </c>
      <c r="G81" s="112">
        <f t="shared" si="45"/>
        <v>0</v>
      </c>
      <c r="H81" s="113">
        <f t="shared" si="46"/>
        <v>0</v>
      </c>
      <c r="I81" s="111">
        <f t="shared" si="47"/>
        <v>0</v>
      </c>
      <c r="J81" s="112">
        <f t="shared" si="48"/>
        <v>0</v>
      </c>
      <c r="K81" s="113">
        <f t="shared" si="48"/>
        <v>0</v>
      </c>
      <c r="L81" s="111">
        <f t="shared" si="49"/>
        <v>0</v>
      </c>
      <c r="M81" s="115">
        <f t="shared" si="50"/>
        <v>0</v>
      </c>
      <c r="N81" s="115">
        <f t="shared" si="56"/>
        <v>0</v>
      </c>
      <c r="O81" s="111">
        <f t="shared" si="66"/>
        <v>0</v>
      </c>
      <c r="P81" s="112">
        <f t="shared" si="57"/>
        <v>0</v>
      </c>
      <c r="Q81" s="112">
        <f t="shared" si="51"/>
        <v>0</v>
      </c>
      <c r="R81" s="116">
        <f t="shared" si="58"/>
        <v>0</v>
      </c>
      <c r="S81" s="204">
        <v>0</v>
      </c>
      <c r="T81" s="142">
        <f t="shared" si="59"/>
        <v>0</v>
      </c>
      <c r="U81" s="10">
        <f>('NPV Summary'!$B$16-S81)+T81</f>
        <v>0</v>
      </c>
      <c r="V81" s="142">
        <f>LOOKUP(B81,Rates!$A$5:$B$168)</f>
        <v>11623.698824989415</v>
      </c>
      <c r="W81" s="123">
        <f t="shared" si="52"/>
        <v>0</v>
      </c>
      <c r="X81" s="124">
        <f t="shared" si="60"/>
        <v>0</v>
      </c>
      <c r="Y81" s="64">
        <f t="shared" si="53"/>
        <v>0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8"/>
        <v>2076</v>
      </c>
      <c r="AK81" s="214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1"/>
        <v>2087</v>
      </c>
      <c r="AP81" s="136">
        <f t="shared" si="43"/>
        <v>0</v>
      </c>
      <c r="AQ81"/>
      <c r="AR81" s="219">
        <f t="shared" si="62"/>
        <v>2087</v>
      </c>
      <c r="AS81" s="136">
        <f t="shared" si="27"/>
        <v>0</v>
      </c>
      <c r="AT81" s="136">
        <f t="shared" si="29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3"/>
        <v>2087</v>
      </c>
      <c r="BD81" s="136">
        <f t="shared" si="64"/>
        <v>0</v>
      </c>
      <c r="BF81" s="72">
        <f t="shared" si="65"/>
        <v>2087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4"/>
        <v>71</v>
      </c>
      <c r="B82" s="170">
        <f t="shared" si="54"/>
        <v>2088</v>
      </c>
      <c r="C82" s="203">
        <v>0</v>
      </c>
      <c r="D82" s="203">
        <v>0</v>
      </c>
      <c r="E82" s="108">
        <f t="shared" si="55"/>
        <v>0</v>
      </c>
      <c r="F82" s="108">
        <f t="shared" si="44"/>
        <v>0</v>
      </c>
      <c r="G82" s="109">
        <f t="shared" si="45"/>
        <v>0</v>
      </c>
      <c r="H82" s="110">
        <f t="shared" si="46"/>
        <v>0</v>
      </c>
      <c r="I82" s="108">
        <f t="shared" si="47"/>
        <v>0</v>
      </c>
      <c r="J82" s="109">
        <f t="shared" si="48"/>
        <v>0</v>
      </c>
      <c r="K82" s="110">
        <f t="shared" si="48"/>
        <v>0</v>
      </c>
      <c r="L82" s="108">
        <f t="shared" si="49"/>
        <v>0</v>
      </c>
      <c r="M82" s="114">
        <f t="shared" si="50"/>
        <v>0</v>
      </c>
      <c r="N82" s="114">
        <f t="shared" si="56"/>
        <v>0</v>
      </c>
      <c r="O82" s="108">
        <f t="shared" si="66"/>
        <v>0</v>
      </c>
      <c r="P82" s="147">
        <f t="shared" si="57"/>
        <v>0</v>
      </c>
      <c r="Q82" s="147">
        <f t="shared" si="51"/>
        <v>0</v>
      </c>
      <c r="R82" s="120">
        <f t="shared" si="58"/>
        <v>0</v>
      </c>
      <c r="S82" s="204">
        <v>0</v>
      </c>
      <c r="T82" s="10">
        <f t="shared" si="59"/>
        <v>0</v>
      </c>
      <c r="U82" s="10">
        <f>('NPV Summary'!$B$16-S82)+T82</f>
        <v>0</v>
      </c>
      <c r="V82" s="10">
        <f>LOOKUP(B82,Rates!$A$5:$B$168)</f>
        <v>12042.151982689034</v>
      </c>
      <c r="W82" s="131">
        <f t="shared" si="52"/>
        <v>0</v>
      </c>
      <c r="X82" s="132">
        <f t="shared" si="60"/>
        <v>0</v>
      </c>
      <c r="Y82" s="37">
        <f t="shared" si="53"/>
        <v>0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8"/>
        <v>2077</v>
      </c>
      <c r="AK82" s="213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1"/>
        <v>2088</v>
      </c>
      <c r="AP82" s="135">
        <f t="shared" si="43"/>
        <v>0</v>
      </c>
      <c r="AR82" s="218">
        <f t="shared" si="62"/>
        <v>2088</v>
      </c>
      <c r="AS82" s="135">
        <f t="shared" si="27"/>
        <v>0</v>
      </c>
      <c r="AT82" s="135">
        <f t="shared" si="29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3"/>
        <v>2088</v>
      </c>
      <c r="BD82" s="135">
        <f t="shared" si="64"/>
        <v>0</v>
      </c>
      <c r="BE82" s="1"/>
      <c r="BF82" s="27">
        <f t="shared" si="65"/>
        <v>2088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4"/>
        <v>72</v>
      </c>
      <c r="B83" s="169">
        <f t="shared" si="54"/>
        <v>2089</v>
      </c>
      <c r="C83" s="203">
        <v>0</v>
      </c>
      <c r="D83" s="203">
        <v>0</v>
      </c>
      <c r="E83" s="108">
        <f t="shared" si="55"/>
        <v>0</v>
      </c>
      <c r="F83" s="111">
        <f t="shared" si="44"/>
        <v>0</v>
      </c>
      <c r="G83" s="112">
        <f t="shared" si="45"/>
        <v>0</v>
      </c>
      <c r="H83" s="113">
        <f t="shared" si="46"/>
        <v>0</v>
      </c>
      <c r="I83" s="111">
        <f t="shared" si="47"/>
        <v>0</v>
      </c>
      <c r="J83" s="112">
        <f t="shared" si="48"/>
        <v>0</v>
      </c>
      <c r="K83" s="113">
        <f t="shared" si="48"/>
        <v>0</v>
      </c>
      <c r="L83" s="111">
        <f t="shared" si="49"/>
        <v>0</v>
      </c>
      <c r="M83" s="115">
        <f t="shared" si="50"/>
        <v>0</v>
      </c>
      <c r="N83" s="115">
        <f t="shared" si="56"/>
        <v>0</v>
      </c>
      <c r="O83" s="111">
        <f t="shared" si="66"/>
        <v>0</v>
      </c>
      <c r="P83" s="112">
        <f t="shared" si="57"/>
        <v>0</v>
      </c>
      <c r="Q83" s="112">
        <f t="shared" si="51"/>
        <v>0</v>
      </c>
      <c r="R83" s="116">
        <f t="shared" si="58"/>
        <v>0</v>
      </c>
      <c r="S83" s="204">
        <v>0</v>
      </c>
      <c r="T83" s="142">
        <f t="shared" si="59"/>
        <v>0</v>
      </c>
      <c r="U83" s="10">
        <f>('NPV Summary'!$B$16-S83)+T83</f>
        <v>0</v>
      </c>
      <c r="V83" s="142">
        <f>LOOKUP(B83,Rates!$A$5:$B$168)</f>
        <v>12475.669454065841</v>
      </c>
      <c r="W83" s="123">
        <f t="shared" si="52"/>
        <v>0</v>
      </c>
      <c r="X83" s="124">
        <f t="shared" si="60"/>
        <v>0</v>
      </c>
      <c r="Y83" s="64">
        <f t="shared" si="53"/>
        <v>0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8"/>
        <v>2078</v>
      </c>
      <c r="AK83" s="214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1"/>
        <v>2089</v>
      </c>
      <c r="AP83" s="136">
        <f t="shared" si="43"/>
        <v>0</v>
      </c>
      <c r="AQ83"/>
      <c r="AR83" s="219">
        <f t="shared" si="62"/>
        <v>2089</v>
      </c>
      <c r="AS83" s="136">
        <f t="shared" ref="AS83:AS97" si="68">SUM(M78:M82)</f>
        <v>0</v>
      </c>
      <c r="AT83" s="136">
        <f t="shared" si="29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3"/>
        <v>2089</v>
      </c>
      <c r="BD83" s="136">
        <f t="shared" si="64"/>
        <v>0</v>
      </c>
      <c r="BF83" s="72">
        <f t="shared" si="65"/>
        <v>2089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4"/>
        <v>73</v>
      </c>
      <c r="B84" s="170">
        <f t="shared" si="54"/>
        <v>2090</v>
      </c>
      <c r="C84" s="203">
        <v>0</v>
      </c>
      <c r="D84" s="203">
        <v>0</v>
      </c>
      <c r="E84" s="108">
        <f t="shared" si="55"/>
        <v>0</v>
      </c>
      <c r="F84" s="108">
        <f t="shared" si="44"/>
        <v>0</v>
      </c>
      <c r="G84" s="109">
        <f t="shared" si="45"/>
        <v>0</v>
      </c>
      <c r="H84" s="110">
        <f t="shared" si="46"/>
        <v>0</v>
      </c>
      <c r="I84" s="108">
        <f t="shared" si="47"/>
        <v>0</v>
      </c>
      <c r="J84" s="109">
        <f t="shared" si="48"/>
        <v>0</v>
      </c>
      <c r="K84" s="110">
        <f t="shared" si="48"/>
        <v>0</v>
      </c>
      <c r="L84" s="108">
        <f t="shared" si="49"/>
        <v>0</v>
      </c>
      <c r="M84" s="114">
        <f t="shared" si="50"/>
        <v>0</v>
      </c>
      <c r="N84" s="114">
        <f t="shared" si="56"/>
        <v>0</v>
      </c>
      <c r="O84" s="108">
        <f t="shared" si="66"/>
        <v>0</v>
      </c>
      <c r="P84" s="147">
        <f t="shared" si="57"/>
        <v>0</v>
      </c>
      <c r="Q84" s="147">
        <f t="shared" si="51"/>
        <v>0</v>
      </c>
      <c r="R84" s="120">
        <f t="shared" si="58"/>
        <v>0</v>
      </c>
      <c r="S84" s="204">
        <v>0</v>
      </c>
      <c r="T84" s="10">
        <f t="shared" si="59"/>
        <v>0</v>
      </c>
      <c r="U84" s="10">
        <f>('NPV Summary'!$B$16-S84)+T84</f>
        <v>0</v>
      </c>
      <c r="V84" s="10">
        <f>LOOKUP(B84,Rates!$A$5:$B$168)</f>
        <v>12924.793554412212</v>
      </c>
      <c r="W84" s="121">
        <f t="shared" si="52"/>
        <v>0</v>
      </c>
      <c r="X84" s="122">
        <f t="shared" si="60"/>
        <v>0</v>
      </c>
      <c r="Y84" s="37">
        <f t="shared" si="53"/>
        <v>0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8"/>
        <v>2079</v>
      </c>
      <c r="AK84" s="213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1"/>
        <v>2090</v>
      </c>
      <c r="AP84" s="135">
        <f t="shared" si="43"/>
        <v>0</v>
      </c>
      <c r="AQ84"/>
      <c r="AR84" s="222">
        <f t="shared" si="62"/>
        <v>2090</v>
      </c>
      <c r="AS84" s="135">
        <f t="shared" si="68"/>
        <v>0</v>
      </c>
      <c r="AT84" s="135">
        <f t="shared" si="29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3"/>
        <v>2090</v>
      </c>
      <c r="BD84" s="135">
        <f t="shared" si="64"/>
        <v>0</v>
      </c>
      <c r="BF84" s="27">
        <f t="shared" si="65"/>
        <v>2090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4"/>
        <v>74</v>
      </c>
      <c r="B85" s="172">
        <f t="shared" si="54"/>
        <v>2091</v>
      </c>
      <c r="C85" s="203">
        <v>0</v>
      </c>
      <c r="D85" s="203">
        <v>0</v>
      </c>
      <c r="E85" s="108">
        <f t="shared" si="55"/>
        <v>0</v>
      </c>
      <c r="F85" s="111">
        <f t="shared" si="44"/>
        <v>0</v>
      </c>
      <c r="G85" s="112">
        <f t="shared" si="45"/>
        <v>0</v>
      </c>
      <c r="H85" s="113">
        <f t="shared" si="46"/>
        <v>0</v>
      </c>
      <c r="I85" s="111">
        <f t="shared" si="47"/>
        <v>0</v>
      </c>
      <c r="J85" s="112">
        <f t="shared" si="48"/>
        <v>0</v>
      </c>
      <c r="K85" s="113">
        <f t="shared" si="48"/>
        <v>0</v>
      </c>
      <c r="L85" s="111">
        <f t="shared" si="49"/>
        <v>0</v>
      </c>
      <c r="M85" s="115">
        <f t="shared" si="50"/>
        <v>0</v>
      </c>
      <c r="N85" s="115">
        <f t="shared" si="56"/>
        <v>0</v>
      </c>
      <c r="O85" s="111">
        <f t="shared" si="66"/>
        <v>0</v>
      </c>
      <c r="P85" s="112">
        <f t="shared" si="57"/>
        <v>0</v>
      </c>
      <c r="Q85" s="112">
        <f t="shared" si="51"/>
        <v>0</v>
      </c>
      <c r="R85" s="116">
        <f t="shared" si="58"/>
        <v>0</v>
      </c>
      <c r="S85" s="204">
        <v>0</v>
      </c>
      <c r="T85" s="142">
        <f t="shared" si="59"/>
        <v>0</v>
      </c>
      <c r="U85" s="10">
        <f>('NPV Summary'!$B$16-S85)+T85</f>
        <v>0</v>
      </c>
      <c r="V85" s="142">
        <f>LOOKUP(B85,Rates!$A$5:$B$168)</f>
        <v>13390.086122371053</v>
      </c>
      <c r="W85" s="129">
        <f t="shared" si="52"/>
        <v>0</v>
      </c>
      <c r="X85" s="130">
        <f t="shared" si="60"/>
        <v>0</v>
      </c>
      <c r="Y85" s="64">
        <f t="shared" si="53"/>
        <v>0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4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1"/>
        <v>2091</v>
      </c>
      <c r="AP85" s="136">
        <f t="shared" si="43"/>
        <v>0</v>
      </c>
      <c r="AQ85"/>
      <c r="AR85" s="219">
        <f t="shared" si="62"/>
        <v>2091</v>
      </c>
      <c r="AS85" s="136">
        <f t="shared" si="68"/>
        <v>0</v>
      </c>
      <c r="AT85" s="136">
        <f t="shared" si="29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3"/>
        <v>2091</v>
      </c>
      <c r="BD85" s="136">
        <f t="shared" si="64"/>
        <v>0</v>
      </c>
      <c r="BF85" s="72">
        <f t="shared" si="65"/>
        <v>2091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4"/>
        <v>75</v>
      </c>
      <c r="B86" s="170">
        <f t="shared" si="54"/>
        <v>2092</v>
      </c>
      <c r="C86" s="203">
        <v>0</v>
      </c>
      <c r="D86" s="203">
        <v>0</v>
      </c>
      <c r="E86" s="108">
        <f t="shared" si="55"/>
        <v>0</v>
      </c>
      <c r="F86" s="108">
        <f t="shared" si="44"/>
        <v>0</v>
      </c>
      <c r="G86" s="109">
        <f t="shared" si="45"/>
        <v>0</v>
      </c>
      <c r="H86" s="110">
        <f t="shared" si="46"/>
        <v>0</v>
      </c>
      <c r="I86" s="108">
        <f t="shared" si="47"/>
        <v>0</v>
      </c>
      <c r="J86" s="109">
        <f t="shared" si="48"/>
        <v>0</v>
      </c>
      <c r="K86" s="110">
        <f t="shared" si="48"/>
        <v>0</v>
      </c>
      <c r="L86" s="108">
        <f t="shared" si="49"/>
        <v>0</v>
      </c>
      <c r="M86" s="114">
        <f t="shared" si="50"/>
        <v>0</v>
      </c>
      <c r="N86" s="114">
        <f t="shared" si="56"/>
        <v>0</v>
      </c>
      <c r="O86" s="108">
        <f t="shared" si="66"/>
        <v>0</v>
      </c>
      <c r="P86" s="147">
        <f t="shared" si="57"/>
        <v>0</v>
      </c>
      <c r="Q86" s="147">
        <f t="shared" si="51"/>
        <v>0</v>
      </c>
      <c r="R86" s="120">
        <f t="shared" si="58"/>
        <v>0</v>
      </c>
      <c r="S86" s="204">
        <v>0</v>
      </c>
      <c r="T86" s="10">
        <f t="shared" si="59"/>
        <v>0</v>
      </c>
      <c r="U86" s="10">
        <f>('NPV Summary'!$B$16-S86)+T86</f>
        <v>0</v>
      </c>
      <c r="V86" s="10">
        <f>LOOKUP(B86,Rates!$A$5:$B$168)</f>
        <v>13872.129222776412</v>
      </c>
      <c r="W86" s="121">
        <f t="shared" si="52"/>
        <v>0</v>
      </c>
      <c r="X86" s="122">
        <f t="shared" si="60"/>
        <v>0</v>
      </c>
      <c r="Y86" s="37">
        <f t="shared" si="53"/>
        <v>0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3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1"/>
        <v>2092</v>
      </c>
      <c r="AP86" s="135">
        <f t="shared" si="43"/>
        <v>0</v>
      </c>
      <c r="AR86" s="218">
        <f t="shared" si="62"/>
        <v>2092</v>
      </c>
      <c r="AS86" s="135">
        <f t="shared" si="68"/>
        <v>0</v>
      </c>
      <c r="AT86" s="135">
        <f t="shared" si="29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3"/>
        <v>2092</v>
      </c>
      <c r="BD86" s="135">
        <f t="shared" si="64"/>
        <v>0</v>
      </c>
      <c r="BE86" s="1"/>
      <c r="BF86" s="27">
        <f t="shared" si="65"/>
        <v>2092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4"/>
        <v>76</v>
      </c>
      <c r="B87" s="169">
        <f t="shared" si="54"/>
        <v>2093</v>
      </c>
      <c r="C87" s="203">
        <v>0</v>
      </c>
      <c r="D87" s="203">
        <v>0</v>
      </c>
      <c r="E87" s="108">
        <f t="shared" si="55"/>
        <v>0</v>
      </c>
      <c r="F87" s="111">
        <f t="shared" si="44"/>
        <v>0</v>
      </c>
      <c r="G87" s="112">
        <f t="shared" si="45"/>
        <v>0</v>
      </c>
      <c r="H87" s="113">
        <f t="shared" si="46"/>
        <v>0</v>
      </c>
      <c r="I87" s="111">
        <f t="shared" si="47"/>
        <v>0</v>
      </c>
      <c r="J87" s="112">
        <f t="shared" si="48"/>
        <v>0</v>
      </c>
      <c r="K87" s="113">
        <f t="shared" si="48"/>
        <v>0</v>
      </c>
      <c r="L87" s="111">
        <f t="shared" si="49"/>
        <v>0</v>
      </c>
      <c r="M87" s="115">
        <f t="shared" si="50"/>
        <v>0</v>
      </c>
      <c r="N87" s="115">
        <f t="shared" si="56"/>
        <v>0</v>
      </c>
      <c r="O87" s="111">
        <f t="shared" si="66"/>
        <v>0</v>
      </c>
      <c r="P87" s="112">
        <f t="shared" si="57"/>
        <v>0</v>
      </c>
      <c r="Q87" s="112">
        <f t="shared" si="51"/>
        <v>0</v>
      </c>
      <c r="R87" s="116">
        <f t="shared" si="58"/>
        <v>0</v>
      </c>
      <c r="S87" s="204">
        <v>0</v>
      </c>
      <c r="T87" s="142">
        <f t="shared" si="59"/>
        <v>0</v>
      </c>
      <c r="U87" s="10">
        <f>('NPV Summary'!$B$16-S87)+T87</f>
        <v>0</v>
      </c>
      <c r="V87" s="142">
        <f>LOOKUP(B87,Rates!$A$5:$B$168)</f>
        <v>14371.525874796363</v>
      </c>
      <c r="W87" s="123">
        <f t="shared" si="52"/>
        <v>0</v>
      </c>
      <c r="X87" s="124">
        <f t="shared" si="60"/>
        <v>0</v>
      </c>
      <c r="Y87" s="64">
        <f t="shared" si="53"/>
        <v>0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4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1"/>
        <v>2093</v>
      </c>
      <c r="AP87" s="136">
        <f t="shared" si="43"/>
        <v>0</v>
      </c>
      <c r="AQ87"/>
      <c r="AR87" s="219">
        <f t="shared" si="62"/>
        <v>2093</v>
      </c>
      <c r="AS87" s="136">
        <f t="shared" si="68"/>
        <v>0</v>
      </c>
      <c r="AT87" s="136">
        <f t="shared" si="29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3"/>
        <v>2093</v>
      </c>
      <c r="BD87" s="136">
        <f t="shared" si="64"/>
        <v>0</v>
      </c>
      <c r="BF87" s="72">
        <f t="shared" si="65"/>
        <v>2093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4"/>
        <v>77</v>
      </c>
      <c r="B88" s="170">
        <f t="shared" si="54"/>
        <v>2094</v>
      </c>
      <c r="C88" s="203">
        <v>0</v>
      </c>
      <c r="D88" s="203">
        <v>0</v>
      </c>
      <c r="E88" s="108">
        <f t="shared" si="55"/>
        <v>0</v>
      </c>
      <c r="F88" s="108">
        <f t="shared" si="44"/>
        <v>0</v>
      </c>
      <c r="G88" s="109">
        <f t="shared" si="45"/>
        <v>0</v>
      </c>
      <c r="H88" s="110">
        <f t="shared" si="46"/>
        <v>0</v>
      </c>
      <c r="I88" s="108">
        <f t="shared" si="47"/>
        <v>0</v>
      </c>
      <c r="J88" s="109">
        <f t="shared" si="48"/>
        <v>0</v>
      </c>
      <c r="K88" s="110">
        <f t="shared" si="48"/>
        <v>0</v>
      </c>
      <c r="L88" s="108">
        <f t="shared" si="49"/>
        <v>0</v>
      </c>
      <c r="M88" s="114">
        <f t="shared" si="50"/>
        <v>0</v>
      </c>
      <c r="N88" s="114">
        <f t="shared" si="56"/>
        <v>0</v>
      </c>
      <c r="O88" s="108">
        <f t="shared" si="66"/>
        <v>0</v>
      </c>
      <c r="P88" s="109">
        <f t="shared" si="57"/>
        <v>0</v>
      </c>
      <c r="Q88" s="109">
        <f t="shared" si="51"/>
        <v>0</v>
      </c>
      <c r="R88" s="117">
        <f t="shared" si="58"/>
        <v>0</v>
      </c>
      <c r="S88" s="204">
        <v>0</v>
      </c>
      <c r="T88" s="10">
        <f t="shared" si="59"/>
        <v>0</v>
      </c>
      <c r="U88" s="10">
        <f>('NPV Summary'!$B$16-S88)+T88</f>
        <v>0</v>
      </c>
      <c r="V88" s="10">
        <f>LOOKUP(B88,Rates!$A$5:$B$168)</f>
        <v>14888.900806289033</v>
      </c>
      <c r="W88" s="125">
        <f t="shared" si="52"/>
        <v>0</v>
      </c>
      <c r="X88" s="126">
        <f t="shared" si="60"/>
        <v>0</v>
      </c>
      <c r="Y88" s="84">
        <f t="shared" si="53"/>
        <v>0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5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1"/>
        <v>2094</v>
      </c>
      <c r="AP88" s="135">
        <f t="shared" si="43"/>
        <v>0</v>
      </c>
      <c r="AQ88"/>
      <c r="AR88" s="222">
        <f t="shared" si="62"/>
        <v>2094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3"/>
        <v>2094</v>
      </c>
      <c r="BD88" s="135">
        <f t="shared" si="64"/>
        <v>0</v>
      </c>
      <c r="BF88" s="27">
        <f t="shared" si="65"/>
        <v>2094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4"/>
        <v>78</v>
      </c>
      <c r="B89" s="169">
        <f t="shared" si="54"/>
        <v>2095</v>
      </c>
      <c r="C89" s="203">
        <v>0</v>
      </c>
      <c r="D89" s="203">
        <v>0</v>
      </c>
      <c r="E89" s="108">
        <f t="shared" si="55"/>
        <v>0</v>
      </c>
      <c r="F89" s="111">
        <f t="shared" si="44"/>
        <v>0</v>
      </c>
      <c r="G89" s="112">
        <f t="shared" si="45"/>
        <v>0</v>
      </c>
      <c r="H89" s="113">
        <f t="shared" si="46"/>
        <v>0</v>
      </c>
      <c r="I89" s="111">
        <f t="shared" si="47"/>
        <v>0</v>
      </c>
      <c r="J89" s="112">
        <f t="shared" si="48"/>
        <v>0</v>
      </c>
      <c r="K89" s="113">
        <f t="shared" si="48"/>
        <v>0</v>
      </c>
      <c r="L89" s="111">
        <f t="shared" si="49"/>
        <v>0</v>
      </c>
      <c r="M89" s="115">
        <f t="shared" si="50"/>
        <v>0</v>
      </c>
      <c r="N89" s="115">
        <f t="shared" si="56"/>
        <v>0</v>
      </c>
      <c r="O89" s="111">
        <f t="shared" si="66"/>
        <v>0</v>
      </c>
      <c r="P89" s="112">
        <f t="shared" si="57"/>
        <v>0</v>
      </c>
      <c r="Q89" s="112">
        <f t="shared" si="51"/>
        <v>0</v>
      </c>
      <c r="R89" s="116">
        <f t="shared" si="58"/>
        <v>0</v>
      </c>
      <c r="S89" s="204">
        <v>0</v>
      </c>
      <c r="T89" s="142">
        <f t="shared" si="59"/>
        <v>0</v>
      </c>
      <c r="U89" s="10">
        <f>('NPV Summary'!$B$16-S89)+T89</f>
        <v>0</v>
      </c>
      <c r="V89" s="142">
        <f>LOOKUP(B89,Rates!$A$5:$B$168)</f>
        <v>15424.901235315439</v>
      </c>
      <c r="W89" s="123">
        <f t="shared" si="52"/>
        <v>0</v>
      </c>
      <c r="X89" s="124">
        <f t="shared" si="60"/>
        <v>0</v>
      </c>
      <c r="Y89" s="64">
        <f t="shared" si="53"/>
        <v>0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4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1"/>
        <v>2095</v>
      </c>
      <c r="AP89" s="136">
        <f t="shared" si="43"/>
        <v>0</v>
      </c>
      <c r="AQ89"/>
      <c r="AR89" s="219">
        <f t="shared" si="62"/>
        <v>2095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3"/>
        <v>2095</v>
      </c>
      <c r="BD89" s="136">
        <f t="shared" si="64"/>
        <v>0</v>
      </c>
      <c r="BF89" s="72">
        <f t="shared" si="65"/>
        <v>2095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4"/>
        <v>79</v>
      </c>
      <c r="B90" s="170">
        <f t="shared" si="54"/>
        <v>2096</v>
      </c>
      <c r="C90" s="203">
        <v>0</v>
      </c>
      <c r="D90" s="203">
        <v>0</v>
      </c>
      <c r="E90" s="108">
        <f t="shared" si="55"/>
        <v>0</v>
      </c>
      <c r="F90" s="108">
        <f t="shared" si="44"/>
        <v>0</v>
      </c>
      <c r="G90" s="109">
        <f t="shared" si="45"/>
        <v>0</v>
      </c>
      <c r="H90" s="110">
        <f t="shared" si="46"/>
        <v>0</v>
      </c>
      <c r="I90" s="108">
        <f t="shared" si="47"/>
        <v>0</v>
      </c>
      <c r="J90" s="109">
        <f t="shared" si="48"/>
        <v>0</v>
      </c>
      <c r="K90" s="110">
        <f t="shared" si="48"/>
        <v>0</v>
      </c>
      <c r="L90" s="108">
        <f t="shared" si="49"/>
        <v>0</v>
      </c>
      <c r="M90" s="114">
        <f t="shared" si="50"/>
        <v>0</v>
      </c>
      <c r="N90" s="114">
        <f t="shared" si="56"/>
        <v>0</v>
      </c>
      <c r="O90" s="108">
        <f t="shared" si="66"/>
        <v>0</v>
      </c>
      <c r="P90" s="147">
        <f t="shared" si="57"/>
        <v>0</v>
      </c>
      <c r="Q90" s="147">
        <f t="shared" si="51"/>
        <v>0</v>
      </c>
      <c r="R90" s="120">
        <f t="shared" si="58"/>
        <v>0</v>
      </c>
      <c r="S90" s="204">
        <v>0</v>
      </c>
      <c r="T90" s="10">
        <f t="shared" si="59"/>
        <v>0</v>
      </c>
      <c r="U90" s="10">
        <f>('NPV Summary'!$B$16-S90)+T90</f>
        <v>0</v>
      </c>
      <c r="V90" s="10">
        <f>LOOKUP(B90,Rates!$A$5:$B$168)</f>
        <v>15980.197679786796</v>
      </c>
      <c r="W90" s="121">
        <f t="shared" si="52"/>
        <v>0</v>
      </c>
      <c r="X90" s="122">
        <f t="shared" si="60"/>
        <v>0</v>
      </c>
      <c r="Y90" s="37">
        <f t="shared" si="53"/>
        <v>0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3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1"/>
        <v>2096</v>
      </c>
      <c r="AP90" s="135">
        <f t="shared" si="43"/>
        <v>0</v>
      </c>
      <c r="AR90" s="218">
        <f t="shared" si="62"/>
        <v>2096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3"/>
        <v>2096</v>
      </c>
      <c r="BD90" s="135">
        <f t="shared" si="64"/>
        <v>0</v>
      </c>
      <c r="BE90" s="1"/>
      <c r="BF90" s="27">
        <f t="shared" si="65"/>
        <v>2096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4"/>
        <v>80</v>
      </c>
      <c r="B91" s="172">
        <f t="shared" si="54"/>
        <v>2097</v>
      </c>
      <c r="C91" s="203">
        <v>0</v>
      </c>
      <c r="D91" s="203">
        <v>0</v>
      </c>
      <c r="E91" s="108">
        <f t="shared" si="55"/>
        <v>0</v>
      </c>
      <c r="F91" s="111">
        <f t="shared" si="44"/>
        <v>0</v>
      </c>
      <c r="G91" s="112">
        <f t="shared" si="45"/>
        <v>0</v>
      </c>
      <c r="H91" s="113">
        <f t="shared" si="46"/>
        <v>0</v>
      </c>
      <c r="I91" s="111">
        <f t="shared" si="47"/>
        <v>0</v>
      </c>
      <c r="J91" s="112">
        <f t="shared" si="48"/>
        <v>0</v>
      </c>
      <c r="K91" s="113">
        <f t="shared" si="48"/>
        <v>0</v>
      </c>
      <c r="L91" s="111">
        <f t="shared" si="49"/>
        <v>0</v>
      </c>
      <c r="M91" s="115">
        <f t="shared" si="50"/>
        <v>0</v>
      </c>
      <c r="N91" s="115">
        <f t="shared" si="56"/>
        <v>0</v>
      </c>
      <c r="O91" s="111">
        <f t="shared" si="66"/>
        <v>0</v>
      </c>
      <c r="P91" s="112">
        <f t="shared" si="57"/>
        <v>0</v>
      </c>
      <c r="Q91" s="112">
        <f t="shared" si="51"/>
        <v>0</v>
      </c>
      <c r="R91" s="116">
        <f t="shared" si="58"/>
        <v>0</v>
      </c>
      <c r="S91" s="204">
        <v>0</v>
      </c>
      <c r="T91" s="142">
        <f t="shared" si="59"/>
        <v>0</v>
      </c>
      <c r="U91" s="10">
        <f>('NPV Summary'!$B$16-S91)+T91</f>
        <v>0</v>
      </c>
      <c r="V91" s="142">
        <f>LOOKUP(B91,Rates!$A$5:$B$168)</f>
        <v>16555.484796259119</v>
      </c>
      <c r="W91" s="123">
        <f t="shared" si="52"/>
        <v>0</v>
      </c>
      <c r="X91" s="124">
        <f t="shared" si="60"/>
        <v>0</v>
      </c>
      <c r="Y91" s="64">
        <f t="shared" si="53"/>
        <v>0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4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1"/>
        <v>2097</v>
      </c>
      <c r="AP91" s="136">
        <f t="shared" si="43"/>
        <v>0</v>
      </c>
      <c r="AQ91"/>
      <c r="AR91" s="219">
        <f t="shared" si="62"/>
        <v>2097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3"/>
        <v>2097</v>
      </c>
      <c r="BD91" s="136">
        <f t="shared" si="64"/>
        <v>0</v>
      </c>
      <c r="BF91" s="72">
        <f t="shared" si="65"/>
        <v>2097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4"/>
        <v>81</v>
      </c>
      <c r="B92" s="170">
        <f t="shared" si="54"/>
        <v>2098</v>
      </c>
      <c r="C92" s="203">
        <v>0</v>
      </c>
      <c r="D92" s="203">
        <v>0</v>
      </c>
      <c r="E92" s="108">
        <f t="shared" si="55"/>
        <v>0</v>
      </c>
      <c r="F92" s="108">
        <f t="shared" si="44"/>
        <v>0</v>
      </c>
      <c r="G92" s="109">
        <f t="shared" si="45"/>
        <v>0</v>
      </c>
      <c r="H92" s="110">
        <f t="shared" si="46"/>
        <v>0</v>
      </c>
      <c r="I92" s="108">
        <f t="shared" si="47"/>
        <v>0</v>
      </c>
      <c r="J92" s="109">
        <f t="shared" si="48"/>
        <v>0</v>
      </c>
      <c r="K92" s="110">
        <f t="shared" si="48"/>
        <v>0</v>
      </c>
      <c r="L92" s="108">
        <f t="shared" si="49"/>
        <v>0</v>
      </c>
      <c r="M92" s="114">
        <f t="shared" si="50"/>
        <v>0</v>
      </c>
      <c r="N92" s="114">
        <f t="shared" si="56"/>
        <v>0</v>
      </c>
      <c r="O92" s="108">
        <f t="shared" si="66"/>
        <v>0</v>
      </c>
      <c r="P92" s="147">
        <f t="shared" si="57"/>
        <v>0</v>
      </c>
      <c r="Q92" s="147">
        <f t="shared" si="51"/>
        <v>0</v>
      </c>
      <c r="R92" s="120">
        <f t="shared" si="58"/>
        <v>0</v>
      </c>
      <c r="S92" s="204">
        <v>0</v>
      </c>
      <c r="T92" s="10">
        <f t="shared" si="59"/>
        <v>0</v>
      </c>
      <c r="U92" s="10">
        <f>('NPV Summary'!$B$16-S92)+T92</f>
        <v>0</v>
      </c>
      <c r="V92" s="10">
        <f>LOOKUP(B92,Rates!$A$5:$B$168)</f>
        <v>17151.482248924447</v>
      </c>
      <c r="W92" s="121">
        <f t="shared" si="52"/>
        <v>0</v>
      </c>
      <c r="X92" s="122">
        <f t="shared" si="60"/>
        <v>0</v>
      </c>
      <c r="Y92" s="37">
        <f t="shared" si="53"/>
        <v>0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3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1"/>
        <v>2098</v>
      </c>
      <c r="AP92" s="135">
        <f t="shared" si="43"/>
        <v>0</v>
      </c>
      <c r="AR92" s="218">
        <f t="shared" si="62"/>
        <v>2098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3"/>
        <v>2098</v>
      </c>
      <c r="BD92" s="135">
        <f t="shared" si="64"/>
        <v>0</v>
      </c>
      <c r="BE92" s="1"/>
      <c r="BF92" s="27">
        <f t="shared" si="65"/>
        <v>2098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ref="A93:B97" si="71">A92+1</f>
        <v>82</v>
      </c>
      <c r="B93" s="169">
        <f t="shared" si="71"/>
        <v>2099</v>
      </c>
      <c r="C93" s="203">
        <v>0</v>
      </c>
      <c r="D93" s="203">
        <v>0</v>
      </c>
      <c r="E93" s="108">
        <f t="shared" si="55"/>
        <v>0</v>
      </c>
      <c r="F93" s="111">
        <f t="shared" si="44"/>
        <v>0</v>
      </c>
      <c r="G93" s="112">
        <f t="shared" si="45"/>
        <v>0</v>
      </c>
      <c r="H93" s="113">
        <f t="shared" si="46"/>
        <v>0</v>
      </c>
      <c r="I93" s="111">
        <f t="shared" si="47"/>
        <v>0</v>
      </c>
      <c r="J93" s="112">
        <f t="shared" si="48"/>
        <v>0</v>
      </c>
      <c r="K93" s="113">
        <f t="shared" si="48"/>
        <v>0</v>
      </c>
      <c r="L93" s="111">
        <f t="shared" si="49"/>
        <v>0</v>
      </c>
      <c r="M93" s="115">
        <f t="shared" si="50"/>
        <v>0</v>
      </c>
      <c r="N93" s="115">
        <f t="shared" si="56"/>
        <v>0</v>
      </c>
      <c r="O93" s="111">
        <f t="shared" si="66"/>
        <v>0</v>
      </c>
      <c r="P93" s="112">
        <f t="shared" si="57"/>
        <v>0</v>
      </c>
      <c r="Q93" s="112">
        <f t="shared" si="51"/>
        <v>0</v>
      </c>
      <c r="R93" s="116">
        <f t="shared" si="58"/>
        <v>0</v>
      </c>
      <c r="S93" s="204">
        <v>0</v>
      </c>
      <c r="T93" s="142">
        <f t="shared" si="59"/>
        <v>0</v>
      </c>
      <c r="U93" s="10">
        <f>('NPV Summary'!$B$16-S93)+T93</f>
        <v>0</v>
      </c>
      <c r="V93" s="142">
        <f>LOOKUP(B93,Rates!$A$5:$B$168)</f>
        <v>17768.935609885728</v>
      </c>
      <c r="W93" s="123">
        <f t="shared" si="52"/>
        <v>0</v>
      </c>
      <c r="X93" s="124">
        <f t="shared" si="60"/>
        <v>0</v>
      </c>
      <c r="Y93" s="64">
        <f t="shared" si="53"/>
        <v>0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4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1"/>
        <v>2099</v>
      </c>
      <c r="AP93" s="136">
        <f t="shared" si="43"/>
        <v>0</v>
      </c>
      <c r="AQ93"/>
      <c r="AR93" s="219">
        <f t="shared" si="62"/>
        <v>2099</v>
      </c>
      <c r="AS93" s="136">
        <f t="shared" si="68"/>
        <v>0</v>
      </c>
      <c r="AT93" s="136">
        <f t="shared" si="70"/>
        <v>0</v>
      </c>
      <c r="AU93" s="136">
        <f t="shared" ref="AU93:AU97" si="72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3"/>
        <v>2099</v>
      </c>
      <c r="BD93" s="136">
        <f t="shared" si="64"/>
        <v>0</v>
      </c>
      <c r="BF93" s="72">
        <f t="shared" si="65"/>
        <v>2099</v>
      </c>
      <c r="BG93" s="136">
        <f t="shared" ref="BG93:BG97" si="73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1"/>
        <v>83</v>
      </c>
      <c r="B94" s="170">
        <f t="shared" si="71"/>
        <v>2100</v>
      </c>
      <c r="C94" s="203">
        <v>0</v>
      </c>
      <c r="D94" s="203">
        <v>0</v>
      </c>
      <c r="E94" s="108">
        <f t="shared" si="55"/>
        <v>0</v>
      </c>
      <c r="F94" s="108">
        <f t="shared" si="44"/>
        <v>0</v>
      </c>
      <c r="G94" s="109">
        <f t="shared" si="45"/>
        <v>0</v>
      </c>
      <c r="H94" s="110">
        <f t="shared" si="46"/>
        <v>0</v>
      </c>
      <c r="I94" s="108">
        <f t="shared" si="47"/>
        <v>0</v>
      </c>
      <c r="J94" s="109">
        <f t="shared" si="48"/>
        <v>0</v>
      </c>
      <c r="K94" s="110">
        <f t="shared" si="48"/>
        <v>0</v>
      </c>
      <c r="L94" s="108">
        <f t="shared" si="49"/>
        <v>0</v>
      </c>
      <c r="M94" s="114">
        <f t="shared" si="50"/>
        <v>0</v>
      </c>
      <c r="N94" s="114">
        <f t="shared" si="56"/>
        <v>0</v>
      </c>
      <c r="O94" s="108">
        <f t="shared" si="66"/>
        <v>0</v>
      </c>
      <c r="P94" s="147">
        <f t="shared" si="57"/>
        <v>0</v>
      </c>
      <c r="Q94" s="147">
        <f t="shared" si="51"/>
        <v>0</v>
      </c>
      <c r="R94" s="120">
        <f t="shared" si="58"/>
        <v>0</v>
      </c>
      <c r="S94" s="204">
        <v>0</v>
      </c>
      <c r="T94" s="10">
        <f t="shared" si="59"/>
        <v>0</v>
      </c>
      <c r="U94" s="10">
        <f>('NPV Summary'!$B$16-S94)+T94</f>
        <v>0</v>
      </c>
      <c r="V94" s="10">
        <f>LOOKUP(B94,Rates!$A$5:$B$168)</f>
        <v>18408.617291841616</v>
      </c>
      <c r="W94" s="121">
        <f t="shared" si="52"/>
        <v>0</v>
      </c>
      <c r="X94" s="122">
        <f t="shared" si="60"/>
        <v>0</v>
      </c>
      <c r="Y94" s="37">
        <f t="shared" si="53"/>
        <v>0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3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1"/>
        <v>2100</v>
      </c>
      <c r="AP94" s="135">
        <f t="shared" si="43"/>
        <v>0</v>
      </c>
      <c r="AR94" s="218">
        <f t="shared" si="62"/>
        <v>2100</v>
      </c>
      <c r="AS94" s="135">
        <f t="shared" si="68"/>
        <v>0</v>
      </c>
      <c r="AT94" s="135">
        <f t="shared" si="70"/>
        <v>0</v>
      </c>
      <c r="AU94" s="135">
        <f t="shared" si="72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3"/>
        <v>2100</v>
      </c>
      <c r="BD94" s="135">
        <f t="shared" si="64"/>
        <v>0</v>
      </c>
      <c r="BE94" s="1"/>
      <c r="BF94" s="27">
        <f t="shared" si="65"/>
        <v>2100</v>
      </c>
      <c r="BG94" s="135">
        <f t="shared" si="73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71"/>
        <v>84</v>
      </c>
      <c r="B95" s="169">
        <f t="shared" si="71"/>
        <v>2101</v>
      </c>
      <c r="C95" s="203">
        <v>0</v>
      </c>
      <c r="D95" s="203">
        <v>0</v>
      </c>
      <c r="E95" s="108">
        <f t="shared" si="55"/>
        <v>0</v>
      </c>
      <c r="F95" s="111">
        <f t="shared" si="44"/>
        <v>0</v>
      </c>
      <c r="G95" s="112">
        <f t="shared" si="45"/>
        <v>0</v>
      </c>
      <c r="H95" s="113">
        <f t="shared" si="46"/>
        <v>0</v>
      </c>
      <c r="I95" s="111">
        <f t="shared" si="47"/>
        <v>0</v>
      </c>
      <c r="J95" s="112">
        <f t="shared" si="48"/>
        <v>0</v>
      </c>
      <c r="K95" s="113">
        <f t="shared" si="48"/>
        <v>0</v>
      </c>
      <c r="L95" s="111">
        <f t="shared" si="49"/>
        <v>0</v>
      </c>
      <c r="M95" s="115">
        <f t="shared" si="50"/>
        <v>0</v>
      </c>
      <c r="N95" s="115">
        <f t="shared" si="56"/>
        <v>0</v>
      </c>
      <c r="O95" s="111">
        <f t="shared" si="66"/>
        <v>0</v>
      </c>
      <c r="P95" s="112">
        <f t="shared" si="57"/>
        <v>0</v>
      </c>
      <c r="Q95" s="112">
        <f t="shared" si="51"/>
        <v>0</v>
      </c>
      <c r="R95" s="116">
        <f t="shared" si="58"/>
        <v>0</v>
      </c>
      <c r="S95" s="204">
        <v>0</v>
      </c>
      <c r="T95" s="142">
        <f t="shared" si="59"/>
        <v>0</v>
      </c>
      <c r="U95" s="10">
        <f>('NPV Summary'!$B$16-S95)+T95</f>
        <v>0</v>
      </c>
      <c r="V95" s="142">
        <f>LOOKUP(B95,Rates!$A$5:$B$168)</f>
        <v>19071.327514347915</v>
      </c>
      <c r="W95" s="123">
        <f t="shared" si="52"/>
        <v>0</v>
      </c>
      <c r="X95" s="124">
        <f t="shared" si="60"/>
        <v>0</v>
      </c>
      <c r="Y95" s="64">
        <f t="shared" si="53"/>
        <v>0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4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1"/>
        <v>2101</v>
      </c>
      <c r="AP95" s="136">
        <f t="shared" si="43"/>
        <v>0</v>
      </c>
      <c r="AQ95"/>
      <c r="AR95" s="219">
        <f t="shared" si="62"/>
        <v>2101</v>
      </c>
      <c r="AS95" s="136">
        <f t="shared" si="68"/>
        <v>0</v>
      </c>
      <c r="AT95" s="136">
        <f t="shared" si="70"/>
        <v>0</v>
      </c>
      <c r="AU95" s="136">
        <f t="shared" si="72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3"/>
        <v>2101</v>
      </c>
      <c r="BD95" s="136">
        <f t="shared" si="64"/>
        <v>0</v>
      </c>
      <c r="BF95" s="72">
        <f t="shared" si="65"/>
        <v>2101</v>
      </c>
      <c r="BG95" s="136">
        <f t="shared" si="73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1"/>
        <v>85</v>
      </c>
      <c r="B96" s="170">
        <f t="shared" si="71"/>
        <v>2102</v>
      </c>
      <c r="C96" s="203">
        <v>0</v>
      </c>
      <c r="D96" s="203">
        <v>0</v>
      </c>
      <c r="E96" s="108">
        <f t="shared" si="55"/>
        <v>0</v>
      </c>
      <c r="F96" s="108">
        <f t="shared" si="44"/>
        <v>0</v>
      </c>
      <c r="G96" s="109">
        <f t="shared" si="45"/>
        <v>0</v>
      </c>
      <c r="H96" s="110">
        <f t="shared" si="46"/>
        <v>0</v>
      </c>
      <c r="I96" s="108">
        <f t="shared" si="47"/>
        <v>0</v>
      </c>
      <c r="J96" s="109">
        <f t="shared" si="48"/>
        <v>0</v>
      </c>
      <c r="K96" s="110">
        <f t="shared" si="48"/>
        <v>0</v>
      </c>
      <c r="L96" s="108">
        <f t="shared" si="49"/>
        <v>0</v>
      </c>
      <c r="M96" s="114">
        <f t="shared" si="50"/>
        <v>0</v>
      </c>
      <c r="N96" s="114">
        <f t="shared" si="56"/>
        <v>0</v>
      </c>
      <c r="O96" s="108">
        <f t="shared" si="66"/>
        <v>0</v>
      </c>
      <c r="P96" s="147">
        <f t="shared" si="57"/>
        <v>0</v>
      </c>
      <c r="Q96" s="147">
        <f t="shared" si="51"/>
        <v>0</v>
      </c>
      <c r="R96" s="120">
        <f t="shared" si="58"/>
        <v>0</v>
      </c>
      <c r="S96" s="204">
        <v>0</v>
      </c>
      <c r="T96" s="10">
        <f t="shared" si="59"/>
        <v>0</v>
      </c>
      <c r="U96" s="10">
        <f>('NPV Summary'!$B$16-S96)+T96</f>
        <v>0</v>
      </c>
      <c r="V96" s="10">
        <f>LOOKUP(B96,Rates!$A$5:$B$168)</f>
        <v>19757.89530486444</v>
      </c>
      <c r="W96" s="121">
        <f t="shared" si="52"/>
        <v>0</v>
      </c>
      <c r="X96" s="122">
        <f t="shared" si="60"/>
        <v>0</v>
      </c>
      <c r="Y96" s="37">
        <f t="shared" si="53"/>
        <v>0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3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1"/>
        <v>2102</v>
      </c>
      <c r="AP96" s="135">
        <f t="shared" si="43"/>
        <v>0</v>
      </c>
      <c r="AR96" s="218">
        <f t="shared" si="62"/>
        <v>2102</v>
      </c>
      <c r="AS96" s="135">
        <f t="shared" si="68"/>
        <v>0</v>
      </c>
      <c r="AT96" s="135">
        <f t="shared" si="70"/>
        <v>0</v>
      </c>
      <c r="AU96" s="135">
        <f t="shared" si="72"/>
        <v>0</v>
      </c>
      <c r="AV96" s="135">
        <f t="shared" ref="AV96" si="74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3"/>
        <v>2102</v>
      </c>
      <c r="BD96" s="135">
        <f t="shared" si="64"/>
        <v>0</v>
      </c>
      <c r="BE96" s="1"/>
      <c r="BF96" s="27">
        <f t="shared" si="65"/>
        <v>2102</v>
      </c>
      <c r="BG96" s="135">
        <f t="shared" si="73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71"/>
        <v>86</v>
      </c>
      <c r="B97" s="172">
        <f t="shared" si="71"/>
        <v>2103</v>
      </c>
      <c r="C97" s="203">
        <v>0</v>
      </c>
      <c r="D97" s="203">
        <v>0</v>
      </c>
      <c r="E97" s="108">
        <f t="shared" si="55"/>
        <v>0</v>
      </c>
      <c r="F97" s="111">
        <f t="shared" si="44"/>
        <v>0</v>
      </c>
      <c r="G97" s="112">
        <f t="shared" si="45"/>
        <v>0</v>
      </c>
      <c r="H97" s="113">
        <f t="shared" si="46"/>
        <v>0</v>
      </c>
      <c r="I97" s="111">
        <f t="shared" si="47"/>
        <v>0</v>
      </c>
      <c r="J97" s="112">
        <f t="shared" si="48"/>
        <v>0</v>
      </c>
      <c r="K97" s="113">
        <f t="shared" si="48"/>
        <v>0</v>
      </c>
      <c r="L97" s="111">
        <f t="shared" si="49"/>
        <v>0</v>
      </c>
      <c r="M97" s="115">
        <f t="shared" si="50"/>
        <v>0</v>
      </c>
      <c r="N97" s="115">
        <f t="shared" si="56"/>
        <v>0</v>
      </c>
      <c r="O97" s="111">
        <f t="shared" si="66"/>
        <v>0</v>
      </c>
      <c r="P97" s="112">
        <f t="shared" si="57"/>
        <v>0</v>
      </c>
      <c r="Q97" s="112">
        <f t="shared" si="51"/>
        <v>0</v>
      </c>
      <c r="R97" s="116">
        <f t="shared" si="58"/>
        <v>0</v>
      </c>
      <c r="S97" s="204">
        <v>0</v>
      </c>
      <c r="T97" s="142">
        <f t="shared" si="59"/>
        <v>0</v>
      </c>
      <c r="U97" s="10">
        <f>('NPV Summary'!$B$16-S97)+T97</f>
        <v>0</v>
      </c>
      <c r="V97" s="142">
        <f>LOOKUP(B97,Rates!$A$5:$B$168)</f>
        <v>20469.179535839561</v>
      </c>
      <c r="W97" s="123">
        <f t="shared" si="52"/>
        <v>0</v>
      </c>
      <c r="X97" s="124">
        <f t="shared" si="60"/>
        <v>0</v>
      </c>
      <c r="Y97" s="64">
        <f t="shared" si="53"/>
        <v>0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4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1"/>
        <v>2103</v>
      </c>
      <c r="AP97" s="136">
        <f t="shared" si="43"/>
        <v>0</v>
      </c>
      <c r="AQ97"/>
      <c r="AR97" s="219">
        <f t="shared" si="62"/>
        <v>2103</v>
      </c>
      <c r="AS97" s="136">
        <f t="shared" si="68"/>
        <v>0</v>
      </c>
      <c r="AT97" s="136">
        <f t="shared" si="70"/>
        <v>0</v>
      </c>
      <c r="AU97" s="136">
        <f t="shared" si="72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3"/>
        <v>2103</v>
      </c>
      <c r="BD97" s="136">
        <f t="shared" si="64"/>
        <v>0</v>
      </c>
      <c r="BF97" s="72">
        <f t="shared" si="65"/>
        <v>2103</v>
      </c>
      <c r="BG97" s="136">
        <f t="shared" si="73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0</v>
      </c>
      <c r="R98" s="14"/>
      <c r="S98" s="14"/>
      <c r="T98" s="14"/>
      <c r="U98" s="14"/>
      <c r="V98" s="103" t="s">
        <v>12</v>
      </c>
      <c r="W98" s="104">
        <f>NPV($E$5,W12:W97)*(1+$E$5)^($D$5-($C$5-1))</f>
        <v>0</v>
      </c>
      <c r="X98" s="105" t="s">
        <v>2</v>
      </c>
      <c r="Y98" s="106">
        <f>IFERROR(IRR(Y12:Y97), 0)</f>
        <v>0</v>
      </c>
      <c r="Z98" s="144">
        <f>SUM(Z12:Z97)</f>
        <v>0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3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299" t="s">
        <v>43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4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3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4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3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4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3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6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U12" sqref="U12:U97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0.5" customHeight="1" thickBot="1" x14ac:dyDescent="0.3">
      <c r="A1" s="237" t="s">
        <v>214</v>
      </c>
    </row>
    <row r="2" spans="1:75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/>
      <c r="V2"/>
      <c r="W2"/>
      <c r="X2"/>
    </row>
    <row r="3" spans="1:75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7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4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5">
        <f>'NPV Summary'!B5</f>
        <v>2018</v>
      </c>
      <c r="C5" s="205">
        <f>'NPV Summary'!C5</f>
        <v>2018</v>
      </c>
      <c r="D5" s="205">
        <f>'NPV Summary'!D5</f>
        <v>2018</v>
      </c>
      <c r="E5" s="205">
        <f>'NPV Summary'!E5</f>
        <v>0.04</v>
      </c>
      <c r="F5" s="205">
        <f>'NPV Summary'!F5</f>
        <v>2.1999999999999999E-2</v>
      </c>
      <c r="G5" s="205">
        <f>'NPV Summary'!G5</f>
        <v>0.03</v>
      </c>
      <c r="H5" s="205">
        <f>'NPV Summary'!H5</f>
        <v>0.04</v>
      </c>
      <c r="I5" s="205">
        <f>'NPV Summary'!I5</f>
        <v>0.65</v>
      </c>
      <c r="J5" s="205">
        <f>'NPV Summary'!J5</f>
        <v>30</v>
      </c>
      <c r="K5" s="205">
        <f>'NPV Summary'!K5</f>
        <v>0.05</v>
      </c>
      <c r="L5" s="205" t="str">
        <f>'NPV Summary'!L5</f>
        <v>Yes</v>
      </c>
      <c r="M5" s="205">
        <f>'NPV Summary'!M5</f>
        <v>475</v>
      </c>
      <c r="N5" s="205">
        <f>'NPV Summary'!N5</f>
        <v>15</v>
      </c>
      <c r="O5" s="205" t="str">
        <f>'NPV Summary'!O5</f>
        <v>Treated</v>
      </c>
      <c r="P5" s="205">
        <f>'NPV Summary'!P5</f>
        <v>3.5999999999999997E-2</v>
      </c>
      <c r="Q5" s="205" t="str">
        <f>'NPV Summary'!Q5</f>
        <v>No</v>
      </c>
      <c r="R5" s="205">
        <f>'NPV Summary'!R5</f>
        <v>73</v>
      </c>
      <c r="S5" s="205">
        <f>'NPV Summary'!S5</f>
        <v>9000</v>
      </c>
      <c r="T5" s="205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6" t="s">
        <v>161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7"/>
      <c r="C7" s="187"/>
      <c r="D7" s="188"/>
      <c r="E7" s="188"/>
      <c r="F7" s="188"/>
      <c r="G7" s="188"/>
      <c r="H7" s="188"/>
      <c r="I7" s="187"/>
      <c r="J7" s="187"/>
      <c r="K7" s="187"/>
      <c r="L7" s="187"/>
      <c r="M7" s="189"/>
      <c r="N7" s="189"/>
      <c r="O7" s="188"/>
      <c r="P7" s="187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0" t="s">
        <v>171</v>
      </c>
      <c r="AH7" s="301"/>
      <c r="AI7" s="301"/>
      <c r="AJ7" s="301"/>
      <c r="AK7" s="301"/>
      <c r="AL7" s="301"/>
      <c r="AM7" s="302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6" t="s">
        <v>159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G8" s="303"/>
      <c r="AH8" s="304"/>
      <c r="AI8" s="304"/>
      <c r="AJ8" s="304"/>
      <c r="AK8" s="304"/>
      <c r="AL8" s="304"/>
      <c r="AM8" s="305"/>
    </row>
    <row r="9" spans="1:75" ht="38.25" customHeight="1" thickBot="1" x14ac:dyDescent="0.3">
      <c r="A9" s="307"/>
      <c r="B9" s="308"/>
      <c r="C9" s="309" t="str">
        <f>"Projected Annual Cost
"&amp;B5&amp;" Dollar Year" &amp;"
($Million)"</f>
        <v>Projected Annual Cost
2018 Dollar Year
($Million)</v>
      </c>
      <c r="D9" s="310"/>
      <c r="E9" s="311"/>
      <c r="F9" s="310" t="s">
        <v>49</v>
      </c>
      <c r="G9" s="310"/>
      <c r="H9" s="311"/>
      <c r="I9" s="312" t="str">
        <f>"Projected Annual Cost with Financing
($Million; NPV=$"&amp;ROUND(Q98,3)&amp;")"</f>
        <v>Projected Annual Cost with Financing
($Million; NPV=$0)</v>
      </c>
      <c r="J9" s="313"/>
      <c r="K9" s="313"/>
      <c r="L9" s="313"/>
      <c r="M9" s="313"/>
      <c r="N9" s="313"/>
      <c r="O9" s="313"/>
      <c r="P9" s="313"/>
      <c r="Q9" s="313"/>
      <c r="R9" s="314"/>
      <c r="S9" s="309" t="str">
        <f>"Avoided MWD Purchase 
 ($Million; NPV=$"&amp;ROUND(W98,3)&amp;")"</f>
        <v>Avoided MWD Purchase 
 ($Million; NPV=$0)</v>
      </c>
      <c r="T9" s="310"/>
      <c r="U9" s="310"/>
      <c r="V9" s="310"/>
      <c r="W9" s="310"/>
      <c r="X9" s="311"/>
      <c r="Y9" s="309" t="s">
        <v>13</v>
      </c>
      <c r="Z9" s="311"/>
      <c r="AG9" s="315" t="s">
        <v>10</v>
      </c>
      <c r="AH9" s="316"/>
      <c r="AI9" s="2"/>
      <c r="AJ9" s="317" t="s">
        <v>15</v>
      </c>
      <c r="AK9" s="318"/>
      <c r="AL9" s="318"/>
      <c r="AM9" s="319"/>
      <c r="AO9" s="294" t="s">
        <v>39</v>
      </c>
      <c r="AP9" s="295"/>
      <c r="AR9" s="296" t="s">
        <v>170</v>
      </c>
      <c r="AS9" s="297"/>
      <c r="AT9" s="297"/>
      <c r="AU9" s="297"/>
      <c r="AV9" s="297"/>
      <c r="AW9" s="297"/>
      <c r="AX9" s="297"/>
      <c r="AY9" s="297"/>
      <c r="AZ9" s="297"/>
      <c r="BA9" s="298"/>
      <c r="BC9" s="294" t="s">
        <v>68</v>
      </c>
      <c r="BD9" s="295"/>
      <c r="BE9" s="1"/>
      <c r="BF9" s="296" t="s">
        <v>52</v>
      </c>
      <c r="BG9" s="297"/>
      <c r="BH9" s="297"/>
    </row>
    <row r="10" spans="1:75" ht="51.75" thickBot="1" x14ac:dyDescent="0.3">
      <c r="A10" s="52" t="s">
        <v>0</v>
      </c>
      <c r="B10" s="118" t="s">
        <v>3</v>
      </c>
      <c r="C10" s="186" t="s">
        <v>46</v>
      </c>
      <c r="D10" s="20" t="s">
        <v>47</v>
      </c>
      <c r="E10" s="21" t="s">
        <v>48</v>
      </c>
      <c r="F10" s="186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6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2" t="s">
        <v>73</v>
      </c>
      <c r="S10" s="211" t="s">
        <v>155</v>
      </c>
      <c r="T10" s="21" t="s">
        <v>156</v>
      </c>
      <c r="U10" s="186" t="s">
        <v>42</v>
      </c>
      <c r="V10" s="20" t="s">
        <v>11</v>
      </c>
      <c r="W10" s="20" t="s">
        <v>14</v>
      </c>
      <c r="X10" s="21" t="s">
        <v>73</v>
      </c>
      <c r="Y10" s="186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1"/>
      <c r="T11" s="201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2018</v>
      </c>
      <c r="C12" s="203">
        <v>0</v>
      </c>
      <c r="D12" s="203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4">
        <v>0</v>
      </c>
      <c r="T12" s="10">
        <f>IF($Q$5="Yes", IF(B12&lt;$T$5, 0, $S$5), 0)</f>
        <v>0</v>
      </c>
      <c r="U12" s="10">
        <f>('NPV Summary'!$B$16-S12)+T12</f>
        <v>0</v>
      </c>
      <c r="V12" s="10">
        <f>LOOKUP(B12,AG12:AH105)</f>
        <v>1015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2018</v>
      </c>
      <c r="AP12" s="135">
        <f t="shared" si="0"/>
        <v>0</v>
      </c>
      <c r="AR12" s="218">
        <f>B12</f>
        <v>2018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2018</v>
      </c>
      <c r="BD12" s="135">
        <f>IF($N$5=15,BG12,IF($N$5=25,BH12,))</f>
        <v>0</v>
      </c>
      <c r="BE12" s="1"/>
      <c r="BF12" s="27">
        <f>B12</f>
        <v>2018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2019</v>
      </c>
      <c r="C13" s="203">
        <v>0</v>
      </c>
      <c r="D13" s="203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4">
        <v>0</v>
      </c>
      <c r="T13" s="142">
        <f t="shared" ref="T13:T76" si="16">IF($Q$5="Yes", IF(B13&lt;$T$5, 0, $S$5), 0)</f>
        <v>0</v>
      </c>
      <c r="U13" s="10">
        <f>('NPV Summary'!$B$16-S13)+T13</f>
        <v>0</v>
      </c>
      <c r="V13" s="142">
        <f>LOOKUP(B13,Rates!$A$5:$B$168)</f>
        <v>1053</v>
      </c>
      <c r="W13" s="123">
        <f t="shared" si="9"/>
        <v>0</v>
      </c>
      <c r="X13" s="124">
        <f t="shared" ref="X13:X76" si="17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8">AR13</f>
        <v>2019</v>
      </c>
      <c r="AP13" s="136">
        <f t="shared" si="0"/>
        <v>0</v>
      </c>
      <c r="AQ13"/>
      <c r="AR13" s="219">
        <f t="shared" ref="AR13:AR76" si="19">B13</f>
        <v>2019</v>
      </c>
      <c r="AS13" s="136">
        <f>$M$12</f>
        <v>0</v>
      </c>
      <c r="AT13" s="136">
        <f t="shared" ref="AT13:BA13" si="20">$M$12</f>
        <v>0</v>
      </c>
      <c r="AU13" s="136">
        <f t="shared" si="20"/>
        <v>0</v>
      </c>
      <c r="AV13" s="136">
        <f t="shared" si="20"/>
        <v>0</v>
      </c>
      <c r="AW13" s="136">
        <f t="shared" si="20"/>
        <v>0</v>
      </c>
      <c r="AX13" s="136">
        <f t="shared" si="20"/>
        <v>0</v>
      </c>
      <c r="AY13" s="136">
        <f t="shared" si="20"/>
        <v>0</v>
      </c>
      <c r="AZ13" s="136">
        <f t="shared" si="20"/>
        <v>0</v>
      </c>
      <c r="BA13" s="136">
        <f t="shared" si="20"/>
        <v>0</v>
      </c>
      <c r="BB13"/>
      <c r="BC13" s="72">
        <f t="shared" ref="BC13:BC76" si="21">BF13</f>
        <v>2019</v>
      </c>
      <c r="BD13" s="136">
        <f t="shared" ref="BD13:BD76" si="22">IF($N$5=15,BG13,IF($N$5=25,BH13,))</f>
        <v>0</v>
      </c>
      <c r="BF13" s="72">
        <f t="shared" ref="BF13:BF76" si="23">B13</f>
        <v>2019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2020</v>
      </c>
      <c r="C14" s="203">
        <v>0</v>
      </c>
      <c r="D14" s="203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4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4">
        <v>0</v>
      </c>
      <c r="T14" s="10">
        <f t="shared" si="16"/>
        <v>0</v>
      </c>
      <c r="U14" s="10">
        <f>('NPV Summary'!$B$16-S14)+T14</f>
        <v>0</v>
      </c>
      <c r="V14" s="10">
        <f>LOOKUP(B14,Rates!$A$5:$B$168)</f>
        <v>1092</v>
      </c>
      <c r="W14" s="121">
        <f t="shared" si="9"/>
        <v>0</v>
      </c>
      <c r="X14" s="122">
        <f t="shared" si="17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5">AG13+1</f>
        <v>2009</v>
      </c>
      <c r="AH14" s="48">
        <f>Rates!B7</f>
        <v>579</v>
      </c>
      <c r="AJ14" s="47">
        <f t="shared" ref="AJ14:AJ19" si="26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8"/>
        <v>2020</v>
      </c>
      <c r="AP14" s="135">
        <f t="shared" si="0"/>
        <v>0</v>
      </c>
      <c r="AR14" s="218">
        <f t="shared" si="19"/>
        <v>2020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1"/>
        <v>2020</v>
      </c>
      <c r="BD14" s="135">
        <f t="shared" si="22"/>
        <v>0</v>
      </c>
      <c r="BE14" s="1"/>
      <c r="BF14" s="27">
        <f t="shared" si="23"/>
        <v>2020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2021</v>
      </c>
      <c r="C15" s="203">
        <v>0</v>
      </c>
      <c r="D15" s="203">
        <v>0</v>
      </c>
      <c r="E15" s="108">
        <f t="shared" si="12"/>
        <v>0</v>
      </c>
      <c r="F15" s="111">
        <f t="shared" si="1"/>
        <v>0</v>
      </c>
      <c r="G15" s="112">
        <f t="shared" si="2"/>
        <v>0</v>
      </c>
      <c r="H15" s="113">
        <f t="shared" si="3"/>
        <v>0</v>
      </c>
      <c r="I15" s="111">
        <f t="shared" si="4"/>
        <v>0</v>
      </c>
      <c r="J15" s="112">
        <f t="shared" si="5"/>
        <v>0</v>
      </c>
      <c r="K15" s="113">
        <f t="shared" si="5"/>
        <v>0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0</v>
      </c>
      <c r="Q15" s="112">
        <f t="shared" si="8"/>
        <v>0</v>
      </c>
      <c r="R15" s="116">
        <f t="shared" si="15"/>
        <v>0</v>
      </c>
      <c r="S15" s="204">
        <v>0</v>
      </c>
      <c r="T15" s="142">
        <f t="shared" si="16"/>
        <v>0</v>
      </c>
      <c r="U15" s="10">
        <f>('NPV Summary'!$B$16-S15)+T15</f>
        <v>0</v>
      </c>
      <c r="V15" s="142">
        <f>LOOKUP(B15,Rates!$A$5:$B$168)</f>
        <v>1123</v>
      </c>
      <c r="W15" s="123">
        <f t="shared" si="9"/>
        <v>0</v>
      </c>
      <c r="X15" s="124">
        <f t="shared" si="17"/>
        <v>0</v>
      </c>
      <c r="Y15" s="64">
        <f t="shared" si="10"/>
        <v>0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5"/>
        <v>2010</v>
      </c>
      <c r="AH15" s="70">
        <f>Rates!B8</f>
        <v>701</v>
      </c>
      <c r="AI15"/>
      <c r="AJ15" s="68">
        <f t="shared" si="26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8"/>
        <v>2021</v>
      </c>
      <c r="AP15" s="136">
        <f t="shared" si="0"/>
        <v>0</v>
      </c>
      <c r="AQ15"/>
      <c r="AR15" s="219">
        <f t="shared" si="19"/>
        <v>2021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1"/>
        <v>2021</v>
      </c>
      <c r="BD15" s="136">
        <f t="shared" si="22"/>
        <v>0</v>
      </c>
      <c r="BF15" s="72">
        <f t="shared" si="23"/>
        <v>2021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2022</v>
      </c>
      <c r="C16" s="203">
        <v>0</v>
      </c>
      <c r="D16" s="203">
        <v>0</v>
      </c>
      <c r="E16" s="108">
        <f t="shared" si="12"/>
        <v>0</v>
      </c>
      <c r="F16" s="108">
        <f t="shared" si="1"/>
        <v>0</v>
      </c>
      <c r="G16" s="109">
        <f t="shared" si="2"/>
        <v>0</v>
      </c>
      <c r="H16" s="110">
        <f t="shared" si="3"/>
        <v>0</v>
      </c>
      <c r="I16" s="108">
        <f t="shared" si="4"/>
        <v>0</v>
      </c>
      <c r="J16" s="109">
        <f t="shared" si="5"/>
        <v>0</v>
      </c>
      <c r="K16" s="110">
        <f t="shared" si="5"/>
        <v>0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4"/>
        <v>0</v>
      </c>
      <c r="P16" s="147">
        <f t="shared" si="14"/>
        <v>0</v>
      </c>
      <c r="Q16" s="147">
        <f>(I16+J16+K16+ N16)-P16</f>
        <v>0</v>
      </c>
      <c r="R16" s="120">
        <f t="shared" si="15"/>
        <v>0</v>
      </c>
      <c r="S16" s="204">
        <v>0</v>
      </c>
      <c r="T16" s="10">
        <f t="shared" si="16"/>
        <v>0</v>
      </c>
      <c r="U16" s="10">
        <f>('NPV Summary'!$B$16-S16)+T16</f>
        <v>0</v>
      </c>
      <c r="V16" s="10">
        <f>LOOKUP(B16,Rates!$A$5:$B$168)</f>
        <v>1164</v>
      </c>
      <c r="W16" s="121">
        <f t="shared" si="9"/>
        <v>0</v>
      </c>
      <c r="X16" s="122">
        <f t="shared" si="17"/>
        <v>0</v>
      </c>
      <c r="Y16" s="37">
        <f t="shared" si="10"/>
        <v>0</v>
      </c>
      <c r="Z16" s="140">
        <f>IF(SUM(Z$11:Z15)&gt;0,0,IF(SUM(X16-R16)&gt;0,B16,0))</f>
        <v>0</v>
      </c>
      <c r="AG16" s="46">
        <f t="shared" si="25"/>
        <v>2011</v>
      </c>
      <c r="AH16" s="48">
        <f>Rates!B9</f>
        <v>744</v>
      </c>
      <c r="AJ16" s="47">
        <f t="shared" si="26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8"/>
        <v>2022</v>
      </c>
      <c r="AP16" s="135">
        <f t="shared" si="0"/>
        <v>0</v>
      </c>
      <c r="AR16" s="218">
        <f t="shared" si="19"/>
        <v>2022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1"/>
        <v>2022</v>
      </c>
      <c r="BD16" s="135">
        <f t="shared" si="22"/>
        <v>0</v>
      </c>
      <c r="BE16" s="1"/>
      <c r="BF16" s="27">
        <f t="shared" si="23"/>
        <v>2022</v>
      </c>
      <c r="BG16" s="135">
        <f>SUM($O$12:O15)</f>
        <v>0</v>
      </c>
      <c r="BH16" s="135">
        <f>SUM($O$12:O15)</f>
        <v>0</v>
      </c>
    </row>
    <row r="17" spans="1:75" s="65" customFormat="1" x14ac:dyDescent="0.25">
      <c r="A17" s="63">
        <f t="shared" si="11"/>
        <v>6</v>
      </c>
      <c r="B17" s="169">
        <f t="shared" si="11"/>
        <v>2023</v>
      </c>
      <c r="C17" s="203">
        <v>0</v>
      </c>
      <c r="D17" s="203">
        <v>0</v>
      </c>
      <c r="E17" s="108">
        <f>IF( $Q$5="Yes", ($R$5)*T17, 0)/1000000</f>
        <v>0</v>
      </c>
      <c r="F17" s="111">
        <f t="shared" si="1"/>
        <v>0</v>
      </c>
      <c r="G17" s="112">
        <f t="shared" si="2"/>
        <v>0</v>
      </c>
      <c r="H17" s="113">
        <f t="shared" si="3"/>
        <v>0</v>
      </c>
      <c r="I17" s="111">
        <f t="shared" si="4"/>
        <v>0</v>
      </c>
      <c r="J17" s="112">
        <f t="shared" si="5"/>
        <v>0</v>
      </c>
      <c r="K17" s="113">
        <f t="shared" si="5"/>
        <v>0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4"/>
        <v>0</v>
      </c>
      <c r="P17" s="112">
        <f t="shared" si="14"/>
        <v>0</v>
      </c>
      <c r="Q17" s="112">
        <f t="shared" si="8"/>
        <v>0</v>
      </c>
      <c r="R17" s="116">
        <f t="shared" si="15"/>
        <v>0</v>
      </c>
      <c r="S17" s="204">
        <v>0</v>
      </c>
      <c r="T17" s="142">
        <f t="shared" si="16"/>
        <v>0</v>
      </c>
      <c r="U17" s="10">
        <f>('NPV Summary'!$B$16-S17)+T17</f>
        <v>0</v>
      </c>
      <c r="V17" s="142">
        <f>LOOKUP(B17,Rates!$A$5:$B$168)</f>
        <v>1205</v>
      </c>
      <c r="W17" s="123">
        <f t="shared" si="9"/>
        <v>0</v>
      </c>
      <c r="X17" s="124">
        <f t="shared" si="17"/>
        <v>0</v>
      </c>
      <c r="Y17" s="64">
        <f t="shared" si="10"/>
        <v>0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5"/>
        <v>2012</v>
      </c>
      <c r="AH17" s="70">
        <f>Rates!B10</f>
        <v>794</v>
      </c>
      <c r="AI17"/>
      <c r="AJ17" s="68">
        <f t="shared" si="26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8"/>
        <v>2023</v>
      </c>
      <c r="AP17" s="136">
        <f t="shared" si="0"/>
        <v>0</v>
      </c>
      <c r="AQ17"/>
      <c r="AR17" s="219">
        <f t="shared" si="19"/>
        <v>2023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1"/>
        <v>2023</v>
      </c>
      <c r="BD17" s="136">
        <f t="shared" si="22"/>
        <v>0</v>
      </c>
      <c r="BF17" s="72">
        <f t="shared" si="23"/>
        <v>2023</v>
      </c>
      <c r="BG17" s="136">
        <f>SUM($O$12:O16)</f>
        <v>0</v>
      </c>
      <c r="BH17" s="136">
        <f>SUM($O$12:O16)</f>
        <v>0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2024</v>
      </c>
      <c r="C18" s="203">
        <v>0</v>
      </c>
      <c r="D18" s="203">
        <v>0</v>
      </c>
      <c r="E18" s="108">
        <f t="shared" si="12"/>
        <v>0</v>
      </c>
      <c r="F18" s="108">
        <f t="shared" si="1"/>
        <v>0</v>
      </c>
      <c r="G18" s="109">
        <f t="shared" si="2"/>
        <v>0</v>
      </c>
      <c r="H18" s="110">
        <f t="shared" si="3"/>
        <v>0</v>
      </c>
      <c r="I18" s="108">
        <f t="shared" si="4"/>
        <v>0</v>
      </c>
      <c r="J18" s="109">
        <f t="shared" si="5"/>
        <v>0</v>
      </c>
      <c r="K18" s="110">
        <f t="shared" si="5"/>
        <v>0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4"/>
        <v>0</v>
      </c>
      <c r="P18" s="147">
        <f t="shared" si="14"/>
        <v>0</v>
      </c>
      <c r="Q18" s="147">
        <f t="shared" si="8"/>
        <v>0</v>
      </c>
      <c r="R18" s="120">
        <f t="shared" si="15"/>
        <v>0</v>
      </c>
      <c r="S18" s="204">
        <v>0</v>
      </c>
      <c r="T18" s="10">
        <f t="shared" si="16"/>
        <v>0</v>
      </c>
      <c r="U18" s="10">
        <f>('NPV Summary'!$B$16-S18)+T18</f>
        <v>0</v>
      </c>
      <c r="V18" s="10">
        <f>LOOKUP(B18,Rates!$A$5:$B$168)</f>
        <v>1249</v>
      </c>
      <c r="W18" s="121">
        <f t="shared" si="9"/>
        <v>0</v>
      </c>
      <c r="X18" s="122">
        <f t="shared" si="17"/>
        <v>0</v>
      </c>
      <c r="Y18" s="37">
        <f t="shared" si="10"/>
        <v>0</v>
      </c>
      <c r="Z18" s="140">
        <f>IF(SUM(Z$11:Z17)&gt;0,0,IF(SUM(X18-R18)&gt;0,B18,0))</f>
        <v>0</v>
      </c>
      <c r="AG18" s="46">
        <f t="shared" si="25"/>
        <v>2013</v>
      </c>
      <c r="AH18" s="48">
        <f>Rates!B11</f>
        <v>847</v>
      </c>
      <c r="AJ18" s="47">
        <f t="shared" si="26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8"/>
        <v>2024</v>
      </c>
      <c r="AP18" s="135">
        <f t="shared" si="0"/>
        <v>0</v>
      </c>
      <c r="AR18" s="218">
        <f t="shared" si="19"/>
        <v>2024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1"/>
        <v>2024</v>
      </c>
      <c r="BD18" s="135">
        <f t="shared" si="22"/>
        <v>0</v>
      </c>
      <c r="BE18" s="1"/>
      <c r="BF18" s="27">
        <f t="shared" si="23"/>
        <v>2024</v>
      </c>
      <c r="BG18" s="135">
        <f>SUM($O$12:O17)</f>
        <v>0</v>
      </c>
      <c r="BH18" s="135">
        <f>SUM($O$12:O17)</f>
        <v>0</v>
      </c>
    </row>
    <row r="19" spans="1:75" s="65" customFormat="1" x14ac:dyDescent="0.25">
      <c r="A19" s="63">
        <f t="shared" si="11"/>
        <v>8</v>
      </c>
      <c r="B19" s="169">
        <f t="shared" si="11"/>
        <v>2025</v>
      </c>
      <c r="C19" s="203">
        <v>0</v>
      </c>
      <c r="D19" s="203">
        <v>0</v>
      </c>
      <c r="E19" s="108">
        <f t="shared" si="12"/>
        <v>0</v>
      </c>
      <c r="F19" s="111">
        <f t="shared" si="1"/>
        <v>0</v>
      </c>
      <c r="G19" s="112">
        <f t="shared" si="2"/>
        <v>0</v>
      </c>
      <c r="H19" s="113">
        <f t="shared" si="3"/>
        <v>0</v>
      </c>
      <c r="I19" s="111">
        <f t="shared" si="4"/>
        <v>0</v>
      </c>
      <c r="J19" s="112">
        <f t="shared" si="5"/>
        <v>0</v>
      </c>
      <c r="K19" s="113">
        <f t="shared" si="5"/>
        <v>0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4"/>
        <v>0</v>
      </c>
      <c r="P19" s="112">
        <f t="shared" si="14"/>
        <v>0</v>
      </c>
      <c r="Q19" s="112">
        <f t="shared" si="8"/>
        <v>0</v>
      </c>
      <c r="R19" s="116">
        <f t="shared" si="15"/>
        <v>0</v>
      </c>
      <c r="S19" s="204">
        <v>0</v>
      </c>
      <c r="T19" s="142">
        <f t="shared" si="16"/>
        <v>0</v>
      </c>
      <c r="U19" s="10">
        <f>('NPV Summary'!$B$16-S19)+T19</f>
        <v>0</v>
      </c>
      <c r="V19" s="142">
        <f>LOOKUP(B19,Rates!$A$5:$B$168)</f>
        <v>1296</v>
      </c>
      <c r="W19" s="123">
        <f t="shared" si="9"/>
        <v>0</v>
      </c>
      <c r="X19" s="124">
        <f t="shared" si="17"/>
        <v>0</v>
      </c>
      <c r="Y19" s="64">
        <f t="shared" si="10"/>
        <v>0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5"/>
        <v>2014</v>
      </c>
      <c r="AH19" s="74">
        <f>Rates!B12</f>
        <v>890</v>
      </c>
      <c r="AI19"/>
      <c r="AJ19" s="68">
        <f t="shared" si="26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8"/>
        <v>2025</v>
      </c>
      <c r="AP19" s="136">
        <f t="shared" si="0"/>
        <v>0</v>
      </c>
      <c r="AQ19"/>
      <c r="AR19" s="219">
        <f t="shared" si="19"/>
        <v>2025</v>
      </c>
      <c r="AS19" s="136">
        <f t="shared" ref="AS19:AS82" si="27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1"/>
        <v>2025</v>
      </c>
      <c r="BD19" s="136">
        <f t="shared" si="22"/>
        <v>0</v>
      </c>
      <c r="BF19" s="72">
        <f t="shared" si="23"/>
        <v>2025</v>
      </c>
      <c r="BG19" s="136">
        <f>SUM($O$12:O18)</f>
        <v>0</v>
      </c>
      <c r="BH19" s="136">
        <f>SUM($O$12:O18)</f>
        <v>0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2026</v>
      </c>
      <c r="C20" s="203">
        <v>0</v>
      </c>
      <c r="D20" s="203">
        <v>0</v>
      </c>
      <c r="E20" s="108">
        <f t="shared" si="12"/>
        <v>0</v>
      </c>
      <c r="F20" s="108">
        <f t="shared" si="1"/>
        <v>0</v>
      </c>
      <c r="G20" s="109">
        <f t="shared" si="2"/>
        <v>0</v>
      </c>
      <c r="H20" s="110">
        <f t="shared" si="3"/>
        <v>0</v>
      </c>
      <c r="I20" s="108">
        <f t="shared" si="4"/>
        <v>0</v>
      </c>
      <c r="J20" s="109">
        <f t="shared" si="5"/>
        <v>0</v>
      </c>
      <c r="K20" s="110">
        <f t="shared" si="5"/>
        <v>0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4"/>
        <v>0</v>
      </c>
      <c r="P20" s="147">
        <f t="shared" si="14"/>
        <v>0</v>
      </c>
      <c r="Q20" s="147">
        <f t="shared" si="8"/>
        <v>0</v>
      </c>
      <c r="R20" s="120">
        <f t="shared" si="15"/>
        <v>0</v>
      </c>
      <c r="S20" s="204">
        <v>0</v>
      </c>
      <c r="T20" s="10">
        <f t="shared" si="16"/>
        <v>0</v>
      </c>
      <c r="U20" s="10">
        <f>('NPV Summary'!$B$16-S20)+T20</f>
        <v>0</v>
      </c>
      <c r="V20" s="10">
        <f>LOOKUP(B20,Rates!$A$5:$B$168)</f>
        <v>1344</v>
      </c>
      <c r="W20" s="121">
        <f t="shared" si="9"/>
        <v>0</v>
      </c>
      <c r="X20" s="122">
        <f t="shared" si="17"/>
        <v>0</v>
      </c>
      <c r="Y20" s="37">
        <f t="shared" si="10"/>
        <v>0</v>
      </c>
      <c r="Z20" s="140">
        <f>IF(SUM(Z$11:Z19)&gt;0,0,IF(SUM(X20-R20)&gt;0,B20,0))</f>
        <v>0</v>
      </c>
      <c r="AG20" s="23">
        <f t="shared" si="25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8"/>
        <v>2026</v>
      </c>
      <c r="AP20" s="135">
        <f t="shared" si="0"/>
        <v>0</v>
      </c>
      <c r="AR20" s="218">
        <f t="shared" si="19"/>
        <v>2026</v>
      </c>
      <c r="AS20" s="135">
        <f t="shared" si="27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1"/>
        <v>2026</v>
      </c>
      <c r="BD20" s="135">
        <f t="shared" si="22"/>
        <v>0</v>
      </c>
      <c r="BE20" s="1"/>
      <c r="BF20" s="27">
        <f t="shared" si="23"/>
        <v>2026</v>
      </c>
      <c r="BG20" s="135">
        <f>SUM($O$12:O19)</f>
        <v>0</v>
      </c>
      <c r="BH20" s="135">
        <f>SUM($O$12:O19)</f>
        <v>0</v>
      </c>
    </row>
    <row r="21" spans="1:75" s="76" customFormat="1" x14ac:dyDescent="0.25">
      <c r="A21" s="63">
        <f t="shared" si="11"/>
        <v>10</v>
      </c>
      <c r="B21" s="169">
        <f t="shared" si="11"/>
        <v>2027</v>
      </c>
      <c r="C21" s="203">
        <v>0</v>
      </c>
      <c r="D21" s="203">
        <v>0</v>
      </c>
      <c r="E21" s="108">
        <f t="shared" si="12"/>
        <v>0</v>
      </c>
      <c r="F21" s="111">
        <f t="shared" si="1"/>
        <v>0</v>
      </c>
      <c r="G21" s="112">
        <f t="shared" si="2"/>
        <v>0</v>
      </c>
      <c r="H21" s="113">
        <f t="shared" si="3"/>
        <v>0</v>
      </c>
      <c r="I21" s="111">
        <f t="shared" si="4"/>
        <v>0</v>
      </c>
      <c r="J21" s="112">
        <f t="shared" si="5"/>
        <v>0</v>
      </c>
      <c r="K21" s="113">
        <f t="shared" si="5"/>
        <v>0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4"/>
        <v>0</v>
      </c>
      <c r="P21" s="112">
        <f t="shared" si="14"/>
        <v>0</v>
      </c>
      <c r="Q21" s="112">
        <f t="shared" si="8"/>
        <v>0</v>
      </c>
      <c r="R21" s="116">
        <f t="shared" si="15"/>
        <v>0</v>
      </c>
      <c r="S21" s="204">
        <v>0</v>
      </c>
      <c r="T21" s="142">
        <f t="shared" si="16"/>
        <v>0</v>
      </c>
      <c r="U21" s="10">
        <f>('NPV Summary'!$B$16-S21)+T21</f>
        <v>0</v>
      </c>
      <c r="V21" s="142">
        <f>LOOKUP(B21,Rates!$A$5:$B$168)</f>
        <v>1392.384</v>
      </c>
      <c r="W21" s="123">
        <f t="shared" si="9"/>
        <v>0</v>
      </c>
      <c r="X21" s="124">
        <f t="shared" si="17"/>
        <v>0</v>
      </c>
      <c r="Y21" s="64">
        <f t="shared" si="10"/>
        <v>0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5"/>
        <v>2016</v>
      </c>
      <c r="AH21" s="152">
        <f>Rates!B14</f>
        <v>942</v>
      </c>
      <c r="AI21"/>
      <c r="AJ21" s="77">
        <f t="shared" ref="AJ21:AJ84" si="28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8"/>
        <v>2027</v>
      </c>
      <c r="AP21" s="136">
        <f t="shared" si="0"/>
        <v>0</v>
      </c>
      <c r="AQ21"/>
      <c r="AR21" s="220">
        <f t="shared" si="19"/>
        <v>2027</v>
      </c>
      <c r="AS21" s="136">
        <f t="shared" si="27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1"/>
        <v>2027</v>
      </c>
      <c r="BD21" s="136">
        <f t="shared" si="22"/>
        <v>0</v>
      </c>
      <c r="BF21" s="72">
        <f t="shared" si="23"/>
        <v>2027</v>
      </c>
      <c r="BG21" s="136">
        <f>SUM($O$12:O20)</f>
        <v>0</v>
      </c>
      <c r="BH21" s="136">
        <f>SUM($O$12:O20)</f>
        <v>0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2028</v>
      </c>
      <c r="C22" s="203">
        <v>0</v>
      </c>
      <c r="D22" s="203">
        <v>0</v>
      </c>
      <c r="E22" s="108">
        <f t="shared" si="12"/>
        <v>0</v>
      </c>
      <c r="F22" s="108">
        <f t="shared" si="1"/>
        <v>0</v>
      </c>
      <c r="G22" s="109">
        <f t="shared" si="2"/>
        <v>0</v>
      </c>
      <c r="H22" s="110">
        <f t="shared" si="3"/>
        <v>0</v>
      </c>
      <c r="I22" s="108">
        <f t="shared" si="4"/>
        <v>0</v>
      </c>
      <c r="J22" s="109">
        <f t="shared" si="5"/>
        <v>0</v>
      </c>
      <c r="K22" s="110">
        <f t="shared" si="5"/>
        <v>0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4"/>
        <v>0</v>
      </c>
      <c r="P22" s="147">
        <f t="shared" si="14"/>
        <v>0</v>
      </c>
      <c r="Q22" s="147">
        <f t="shared" si="8"/>
        <v>0</v>
      </c>
      <c r="R22" s="120">
        <f t="shared" si="15"/>
        <v>0</v>
      </c>
      <c r="S22" s="204">
        <v>0</v>
      </c>
      <c r="T22" s="10">
        <f t="shared" si="16"/>
        <v>0</v>
      </c>
      <c r="U22" s="10">
        <f>('NPV Summary'!$B$16-S22)+T22</f>
        <v>0</v>
      </c>
      <c r="V22" s="10">
        <f>LOOKUP(B22,Rates!$A$5:$B$168)</f>
        <v>1442.509824</v>
      </c>
      <c r="W22" s="121">
        <f t="shared" si="9"/>
        <v>0</v>
      </c>
      <c r="X22" s="122">
        <f t="shared" si="17"/>
        <v>0</v>
      </c>
      <c r="Y22" s="37">
        <f t="shared" si="10"/>
        <v>0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5"/>
        <v>2017</v>
      </c>
      <c r="AH22" s="4">
        <f>Rates!B15</f>
        <v>979</v>
      </c>
      <c r="AI22"/>
      <c r="AJ22" s="23">
        <f t="shared" si="28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8"/>
        <v>2028</v>
      </c>
      <c r="AP22" s="135">
        <f t="shared" si="0"/>
        <v>0</v>
      </c>
      <c r="AQ22"/>
      <c r="AR22" s="221">
        <f t="shared" si="19"/>
        <v>2028</v>
      </c>
      <c r="AS22" s="135">
        <f t="shared" si="27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1"/>
        <v>2028</v>
      </c>
      <c r="BD22" s="135">
        <f t="shared" si="22"/>
        <v>0</v>
      </c>
      <c r="BF22" s="27">
        <f t="shared" si="23"/>
        <v>2028</v>
      </c>
      <c r="BG22" s="135">
        <f>SUM($O$12:O21)</f>
        <v>0</v>
      </c>
      <c r="BH22" s="135">
        <f>SUM($O$12:O21)</f>
        <v>0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2029</v>
      </c>
      <c r="C23" s="203">
        <v>0</v>
      </c>
      <c r="D23" s="203">
        <v>0</v>
      </c>
      <c r="E23" s="108">
        <f t="shared" si="12"/>
        <v>0</v>
      </c>
      <c r="F23" s="111">
        <f t="shared" si="1"/>
        <v>0</v>
      </c>
      <c r="G23" s="112">
        <f t="shared" si="2"/>
        <v>0</v>
      </c>
      <c r="H23" s="113">
        <f t="shared" si="3"/>
        <v>0</v>
      </c>
      <c r="I23" s="111">
        <f t="shared" si="4"/>
        <v>0</v>
      </c>
      <c r="J23" s="112">
        <f t="shared" si="5"/>
        <v>0</v>
      </c>
      <c r="K23" s="113">
        <f t="shared" si="5"/>
        <v>0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4"/>
        <v>0</v>
      </c>
      <c r="P23" s="112">
        <f t="shared" si="14"/>
        <v>0</v>
      </c>
      <c r="Q23" s="112">
        <f t="shared" si="8"/>
        <v>0</v>
      </c>
      <c r="R23" s="116">
        <f t="shared" si="15"/>
        <v>0</v>
      </c>
      <c r="S23" s="204">
        <v>0</v>
      </c>
      <c r="T23" s="142">
        <f t="shared" si="16"/>
        <v>0</v>
      </c>
      <c r="U23" s="10">
        <f>('NPV Summary'!$B$16-S23)+T23</f>
        <v>0</v>
      </c>
      <c r="V23" s="142">
        <f>LOOKUP(B23,Rates!$A$5:$B$168)</f>
        <v>1494.440177664</v>
      </c>
      <c r="W23" s="123">
        <f t="shared" si="9"/>
        <v>0</v>
      </c>
      <c r="X23" s="124">
        <f t="shared" si="17"/>
        <v>0</v>
      </c>
      <c r="Y23" s="64">
        <f t="shared" si="10"/>
        <v>0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5"/>
        <v>2018</v>
      </c>
      <c r="AH23" s="79">
        <f>Rates!B16</f>
        <v>1015</v>
      </c>
      <c r="AI23"/>
      <c r="AJ23" s="77">
        <f t="shared" si="28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8"/>
        <v>2029</v>
      </c>
      <c r="AP23" s="136">
        <f t="shared" si="0"/>
        <v>0</v>
      </c>
      <c r="AQ23"/>
      <c r="AR23" s="219">
        <f t="shared" si="19"/>
        <v>2029</v>
      </c>
      <c r="AS23" s="136">
        <f t="shared" si="27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1"/>
        <v>2029</v>
      </c>
      <c r="BD23" s="136">
        <f t="shared" si="22"/>
        <v>0</v>
      </c>
      <c r="BF23" s="72">
        <f t="shared" si="23"/>
        <v>2029</v>
      </c>
      <c r="BG23" s="136">
        <f>SUM($O$12:O22)</f>
        <v>0</v>
      </c>
      <c r="BH23" s="136">
        <f>SUM($O$12:O22)</f>
        <v>0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2030</v>
      </c>
      <c r="C24" s="203">
        <v>0</v>
      </c>
      <c r="D24" s="203">
        <v>0</v>
      </c>
      <c r="E24" s="108">
        <f t="shared" si="12"/>
        <v>0</v>
      </c>
      <c r="F24" s="108">
        <f t="shared" si="1"/>
        <v>0</v>
      </c>
      <c r="G24" s="109">
        <f t="shared" si="2"/>
        <v>0</v>
      </c>
      <c r="H24" s="110">
        <f t="shared" si="3"/>
        <v>0</v>
      </c>
      <c r="I24" s="108">
        <f t="shared" si="4"/>
        <v>0</v>
      </c>
      <c r="J24" s="109">
        <f t="shared" si="5"/>
        <v>0</v>
      </c>
      <c r="K24" s="110">
        <f t="shared" si="5"/>
        <v>0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4"/>
        <v>0</v>
      </c>
      <c r="P24" s="147">
        <f t="shared" si="14"/>
        <v>0</v>
      </c>
      <c r="Q24" s="147">
        <f t="shared" si="8"/>
        <v>0</v>
      </c>
      <c r="R24" s="120">
        <f t="shared" si="15"/>
        <v>0</v>
      </c>
      <c r="S24" s="204">
        <v>0</v>
      </c>
      <c r="T24" s="10">
        <f t="shared" si="16"/>
        <v>0</v>
      </c>
      <c r="U24" s="10">
        <f>('NPV Summary'!$B$16-S24)+T24</f>
        <v>0</v>
      </c>
      <c r="V24" s="10">
        <f>LOOKUP(B24,Rates!$A$5:$B$168)</f>
        <v>1548.240024059904</v>
      </c>
      <c r="W24" s="121">
        <f t="shared" si="9"/>
        <v>0</v>
      </c>
      <c r="X24" s="122">
        <f t="shared" si="17"/>
        <v>0</v>
      </c>
      <c r="Y24" s="37">
        <f t="shared" si="10"/>
        <v>0</v>
      </c>
      <c r="Z24" s="140">
        <f>IF(SUM(Z$11:Z23)&gt;0,0,IF(SUM(X24-R24)&gt;0,B24,0))</f>
        <v>0</v>
      </c>
      <c r="AG24" s="23">
        <f t="shared" si="25"/>
        <v>2019</v>
      </c>
      <c r="AH24" s="4">
        <f>Rates!B17</f>
        <v>1053</v>
      </c>
      <c r="AJ24" s="23">
        <f t="shared" si="28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8"/>
        <v>2030</v>
      </c>
      <c r="AP24" s="135">
        <f t="shared" si="0"/>
        <v>0</v>
      </c>
      <c r="AR24" s="218">
        <f t="shared" si="19"/>
        <v>2030</v>
      </c>
      <c r="AS24" s="135">
        <f t="shared" si="27"/>
        <v>0</v>
      </c>
      <c r="AT24" s="135">
        <f t="shared" ref="AT24:AT87" si="29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1"/>
        <v>2030</v>
      </c>
      <c r="BD24" s="135">
        <f t="shared" si="22"/>
        <v>0</v>
      </c>
      <c r="BE24" s="1"/>
      <c r="BF24" s="27">
        <f t="shared" si="23"/>
        <v>2030</v>
      </c>
      <c r="BG24" s="135">
        <f>SUM($O$12:O23)</f>
        <v>0</v>
      </c>
      <c r="BH24" s="135">
        <f>SUM($O$12:O23)</f>
        <v>0</v>
      </c>
    </row>
    <row r="25" spans="1:75" s="65" customFormat="1" x14ac:dyDescent="0.25">
      <c r="A25" s="63">
        <f t="shared" si="11"/>
        <v>14</v>
      </c>
      <c r="B25" s="169">
        <f t="shared" si="11"/>
        <v>2031</v>
      </c>
      <c r="C25" s="203">
        <v>0</v>
      </c>
      <c r="D25" s="203">
        <v>0</v>
      </c>
      <c r="E25" s="108">
        <f t="shared" si="12"/>
        <v>0</v>
      </c>
      <c r="F25" s="111">
        <f t="shared" si="1"/>
        <v>0</v>
      </c>
      <c r="G25" s="112">
        <f t="shared" si="2"/>
        <v>0</v>
      </c>
      <c r="H25" s="113">
        <f t="shared" si="3"/>
        <v>0</v>
      </c>
      <c r="I25" s="111">
        <f t="shared" si="4"/>
        <v>0</v>
      </c>
      <c r="J25" s="112">
        <f t="shared" si="5"/>
        <v>0</v>
      </c>
      <c r="K25" s="113">
        <f t="shared" si="5"/>
        <v>0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4"/>
        <v>0</v>
      </c>
      <c r="P25" s="112">
        <f t="shared" si="14"/>
        <v>0</v>
      </c>
      <c r="Q25" s="112">
        <f t="shared" si="8"/>
        <v>0</v>
      </c>
      <c r="R25" s="116">
        <f t="shared" si="15"/>
        <v>0</v>
      </c>
      <c r="S25" s="204">
        <v>0</v>
      </c>
      <c r="T25" s="142">
        <f t="shared" si="16"/>
        <v>0</v>
      </c>
      <c r="U25" s="10">
        <f>('NPV Summary'!$B$16-S25)+T25</f>
        <v>0</v>
      </c>
      <c r="V25" s="142">
        <f>LOOKUP(B25,Rates!$A$5:$B$168)</f>
        <v>1603.9766649260607</v>
      </c>
      <c r="W25" s="123">
        <f t="shared" si="9"/>
        <v>0</v>
      </c>
      <c r="X25" s="124">
        <f t="shared" si="17"/>
        <v>0</v>
      </c>
      <c r="Y25" s="64">
        <f t="shared" si="10"/>
        <v>0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5"/>
        <v>2020</v>
      </c>
      <c r="AH25" s="79">
        <f>Rates!B18</f>
        <v>1092</v>
      </c>
      <c r="AI25"/>
      <c r="AJ25" s="77">
        <f t="shared" si="28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8"/>
        <v>2031</v>
      </c>
      <c r="AP25" s="136">
        <f t="shared" si="0"/>
        <v>0</v>
      </c>
      <c r="AQ25"/>
      <c r="AR25" s="219">
        <f t="shared" si="19"/>
        <v>2031</v>
      </c>
      <c r="AS25" s="136">
        <f t="shared" si="27"/>
        <v>0</v>
      </c>
      <c r="AT25" s="136">
        <f t="shared" si="29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1"/>
        <v>2031</v>
      </c>
      <c r="BD25" s="136">
        <f t="shared" si="22"/>
        <v>0</v>
      </c>
      <c r="BF25" s="72">
        <f t="shared" si="23"/>
        <v>2031</v>
      </c>
      <c r="BG25" s="136">
        <f>SUM($O$12:O24)</f>
        <v>0</v>
      </c>
      <c r="BH25" s="136">
        <f>SUM($O$12:O24)</f>
        <v>0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2032</v>
      </c>
      <c r="C26" s="203">
        <v>0</v>
      </c>
      <c r="D26" s="203">
        <v>0</v>
      </c>
      <c r="E26" s="108">
        <f t="shared" si="12"/>
        <v>0</v>
      </c>
      <c r="F26" s="108">
        <f t="shared" si="1"/>
        <v>0</v>
      </c>
      <c r="G26" s="109">
        <f t="shared" si="2"/>
        <v>0</v>
      </c>
      <c r="H26" s="110">
        <f t="shared" si="3"/>
        <v>0</v>
      </c>
      <c r="I26" s="108">
        <f t="shared" si="4"/>
        <v>0</v>
      </c>
      <c r="J26" s="109">
        <f t="shared" si="5"/>
        <v>0</v>
      </c>
      <c r="K26" s="110">
        <f t="shared" si="5"/>
        <v>0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4"/>
        <v>0</v>
      </c>
      <c r="P26" s="147">
        <f t="shared" si="14"/>
        <v>0</v>
      </c>
      <c r="Q26" s="147">
        <f t="shared" si="8"/>
        <v>0</v>
      </c>
      <c r="R26" s="120">
        <f t="shared" si="15"/>
        <v>0</v>
      </c>
      <c r="S26" s="204">
        <v>0</v>
      </c>
      <c r="T26" s="10">
        <f t="shared" si="16"/>
        <v>0</v>
      </c>
      <c r="U26" s="10">
        <f>('NPV Summary'!$B$16-S26)+T26</f>
        <v>0</v>
      </c>
      <c r="V26" s="10">
        <f>LOOKUP(B26,Rates!$A$5:$B$168)</f>
        <v>1661.719824863399</v>
      </c>
      <c r="W26" s="121">
        <f t="shared" si="9"/>
        <v>0</v>
      </c>
      <c r="X26" s="122">
        <f t="shared" si="17"/>
        <v>0</v>
      </c>
      <c r="Y26" s="37">
        <f t="shared" si="10"/>
        <v>0</v>
      </c>
      <c r="Z26" s="140">
        <f>IF(SUM(Z$11:Z25)&gt;0,0,IF(SUM(X26-R26)&gt;0,B26,0))</f>
        <v>0</v>
      </c>
      <c r="AG26" s="23">
        <f t="shared" si="25"/>
        <v>2021</v>
      </c>
      <c r="AH26" s="4">
        <f>Rates!B19</f>
        <v>1123</v>
      </c>
      <c r="AJ26" s="23">
        <f t="shared" si="28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8"/>
        <v>2032</v>
      </c>
      <c r="AP26" s="135">
        <f t="shared" si="0"/>
        <v>0</v>
      </c>
      <c r="AR26" s="218">
        <f t="shared" si="19"/>
        <v>2032</v>
      </c>
      <c r="AS26" s="135">
        <f t="shared" si="27"/>
        <v>0</v>
      </c>
      <c r="AT26" s="135">
        <f t="shared" si="29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1"/>
        <v>2032</v>
      </c>
      <c r="BD26" s="135">
        <f t="shared" si="22"/>
        <v>0</v>
      </c>
      <c r="BE26" s="1"/>
      <c r="BF26" s="27">
        <f t="shared" si="23"/>
        <v>2032</v>
      </c>
      <c r="BG26" s="135">
        <f>SUM($O$12:O25)</f>
        <v>0</v>
      </c>
      <c r="BH26" s="135">
        <f>SUM($O$12:O25)</f>
        <v>0</v>
      </c>
    </row>
    <row r="27" spans="1:75" s="65" customFormat="1" x14ac:dyDescent="0.25">
      <c r="A27" s="63">
        <f t="shared" si="11"/>
        <v>16</v>
      </c>
      <c r="B27" s="169">
        <f t="shared" si="11"/>
        <v>2033</v>
      </c>
      <c r="C27" s="203">
        <v>0</v>
      </c>
      <c r="D27" s="203">
        <v>0</v>
      </c>
      <c r="E27" s="108">
        <f t="shared" si="12"/>
        <v>0</v>
      </c>
      <c r="F27" s="111">
        <f t="shared" si="1"/>
        <v>0</v>
      </c>
      <c r="G27" s="112">
        <f t="shared" si="2"/>
        <v>0</v>
      </c>
      <c r="H27" s="113">
        <f t="shared" si="3"/>
        <v>0</v>
      </c>
      <c r="I27" s="111">
        <f t="shared" si="4"/>
        <v>0</v>
      </c>
      <c r="J27" s="112">
        <f t="shared" si="5"/>
        <v>0</v>
      </c>
      <c r="K27" s="113">
        <f t="shared" si="5"/>
        <v>0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4"/>
        <v>0</v>
      </c>
      <c r="P27" s="112">
        <f t="shared" si="14"/>
        <v>0</v>
      </c>
      <c r="Q27" s="112">
        <f t="shared" si="8"/>
        <v>0</v>
      </c>
      <c r="R27" s="116">
        <f t="shared" si="15"/>
        <v>0</v>
      </c>
      <c r="S27" s="204">
        <v>0</v>
      </c>
      <c r="T27" s="142">
        <f t="shared" si="16"/>
        <v>0</v>
      </c>
      <c r="U27" s="10">
        <f>('NPV Summary'!$B$16-S27)+T27</f>
        <v>0</v>
      </c>
      <c r="V27" s="142">
        <f>LOOKUP(B27,Rates!$A$5:$B$168)</f>
        <v>1721.5417385584815</v>
      </c>
      <c r="W27" s="123">
        <f t="shared" si="9"/>
        <v>0</v>
      </c>
      <c r="X27" s="124">
        <f t="shared" si="17"/>
        <v>0</v>
      </c>
      <c r="Y27" s="64">
        <f t="shared" si="10"/>
        <v>0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5"/>
        <v>2022</v>
      </c>
      <c r="AH27" s="79">
        <f>Rates!B20</f>
        <v>1164</v>
      </c>
      <c r="AI27"/>
      <c r="AJ27" s="77">
        <f t="shared" si="28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8"/>
        <v>2033</v>
      </c>
      <c r="AP27" s="136">
        <f t="shared" si="0"/>
        <v>0</v>
      </c>
      <c r="AQ27"/>
      <c r="AR27" s="219">
        <f t="shared" si="19"/>
        <v>2033</v>
      </c>
      <c r="AS27" s="136">
        <f t="shared" si="27"/>
        <v>0</v>
      </c>
      <c r="AT27" s="136">
        <f t="shared" si="29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1"/>
        <v>2033</v>
      </c>
      <c r="BD27" s="136">
        <f t="shared" si="22"/>
        <v>0</v>
      </c>
      <c r="BF27" s="72">
        <f t="shared" si="23"/>
        <v>2033</v>
      </c>
      <c r="BG27" s="136">
        <f>SUM($O$12:O26)</f>
        <v>0</v>
      </c>
      <c r="BH27" s="136">
        <f>SUM($O$12:O26)</f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2034</v>
      </c>
      <c r="C28" s="203">
        <v>0</v>
      </c>
      <c r="D28" s="203">
        <v>0</v>
      </c>
      <c r="E28" s="108">
        <f t="shared" si="12"/>
        <v>0</v>
      </c>
      <c r="F28" s="108">
        <f t="shared" si="1"/>
        <v>0</v>
      </c>
      <c r="G28" s="109">
        <f t="shared" si="2"/>
        <v>0</v>
      </c>
      <c r="H28" s="110">
        <f t="shared" si="3"/>
        <v>0</v>
      </c>
      <c r="I28" s="108">
        <f t="shared" si="4"/>
        <v>0</v>
      </c>
      <c r="J28" s="109">
        <f t="shared" si="5"/>
        <v>0</v>
      </c>
      <c r="K28" s="110">
        <f t="shared" si="5"/>
        <v>0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4"/>
        <v>0</v>
      </c>
      <c r="P28" s="147">
        <f t="shared" si="14"/>
        <v>0</v>
      </c>
      <c r="Q28" s="147">
        <f t="shared" si="8"/>
        <v>0</v>
      </c>
      <c r="R28" s="120">
        <f t="shared" si="15"/>
        <v>0</v>
      </c>
      <c r="S28" s="204">
        <v>0</v>
      </c>
      <c r="T28" s="10">
        <f t="shared" si="16"/>
        <v>0</v>
      </c>
      <c r="U28" s="10">
        <f>('NPV Summary'!$B$16-S28)+T28</f>
        <v>0</v>
      </c>
      <c r="V28" s="10">
        <f>LOOKUP(B28,Rates!$A$5:$B$168)</f>
        <v>1783.5172411465869</v>
      </c>
      <c r="W28" s="125">
        <f t="shared" si="9"/>
        <v>0</v>
      </c>
      <c r="X28" s="126">
        <f t="shared" si="17"/>
        <v>0</v>
      </c>
      <c r="Y28" s="37">
        <f t="shared" si="10"/>
        <v>0</v>
      </c>
      <c r="Z28" s="140">
        <f>IF(SUM(Z$11:Z27)&gt;0,0,IF(SUM(X28-R28)&gt;0,B28,0))</f>
        <v>0</v>
      </c>
      <c r="AG28" s="23">
        <f t="shared" si="25"/>
        <v>2023</v>
      </c>
      <c r="AH28" s="4">
        <f>Rates!B21</f>
        <v>1205</v>
      </c>
      <c r="AJ28" s="23">
        <f t="shared" si="28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8"/>
        <v>2034</v>
      </c>
      <c r="AP28" s="135">
        <f t="shared" si="0"/>
        <v>0</v>
      </c>
      <c r="AR28" s="218">
        <f t="shared" si="19"/>
        <v>2034</v>
      </c>
      <c r="AS28" s="135">
        <f t="shared" si="27"/>
        <v>0</v>
      </c>
      <c r="AT28" s="135">
        <f t="shared" si="29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1"/>
        <v>2034</v>
      </c>
      <c r="BD28" s="135">
        <f t="shared" si="22"/>
        <v>0</v>
      </c>
      <c r="BE28" s="1"/>
      <c r="BF28" s="27">
        <f t="shared" si="23"/>
        <v>2034</v>
      </c>
      <c r="BG28" s="135">
        <f>SUM(O13:O27)</f>
        <v>0</v>
      </c>
      <c r="BH28" s="135">
        <f>SUM($O$12:O27)</f>
        <v>0</v>
      </c>
    </row>
    <row r="29" spans="1:75" s="65" customFormat="1" x14ac:dyDescent="0.25">
      <c r="A29" s="63">
        <f t="shared" ref="A29:B44" si="30">A28+1</f>
        <v>18</v>
      </c>
      <c r="B29" s="169">
        <f t="shared" si="30"/>
        <v>2035</v>
      </c>
      <c r="C29" s="203">
        <v>0</v>
      </c>
      <c r="D29" s="203">
        <v>0</v>
      </c>
      <c r="E29" s="108">
        <f t="shared" si="12"/>
        <v>0</v>
      </c>
      <c r="F29" s="111">
        <f t="shared" si="1"/>
        <v>0</v>
      </c>
      <c r="G29" s="112">
        <f t="shared" si="2"/>
        <v>0</v>
      </c>
      <c r="H29" s="113">
        <f t="shared" si="3"/>
        <v>0</v>
      </c>
      <c r="I29" s="111">
        <f t="shared" si="4"/>
        <v>0</v>
      </c>
      <c r="J29" s="112">
        <f t="shared" si="5"/>
        <v>0</v>
      </c>
      <c r="K29" s="113">
        <f t="shared" si="5"/>
        <v>0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4"/>
        <v>0</v>
      </c>
      <c r="P29" s="112">
        <f t="shared" si="14"/>
        <v>0</v>
      </c>
      <c r="Q29" s="112">
        <f t="shared" si="8"/>
        <v>0</v>
      </c>
      <c r="R29" s="116">
        <f t="shared" si="15"/>
        <v>0</v>
      </c>
      <c r="S29" s="204">
        <v>0</v>
      </c>
      <c r="T29" s="142">
        <f t="shared" si="16"/>
        <v>0</v>
      </c>
      <c r="U29" s="10">
        <f>('NPV Summary'!$B$16-S29)+T29</f>
        <v>0</v>
      </c>
      <c r="V29" s="142">
        <f>LOOKUP(B29,Rates!$A$5:$B$168)</f>
        <v>1847.7238618278641</v>
      </c>
      <c r="W29" s="123">
        <f t="shared" si="9"/>
        <v>0</v>
      </c>
      <c r="X29" s="124">
        <f t="shared" si="17"/>
        <v>0</v>
      </c>
      <c r="Y29" s="64">
        <f t="shared" si="10"/>
        <v>0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5"/>
        <v>2024</v>
      </c>
      <c r="AH29" s="79">
        <f>Rates!B22</f>
        <v>1249</v>
      </c>
      <c r="AI29"/>
      <c r="AJ29" s="77">
        <f t="shared" si="28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8"/>
        <v>2035</v>
      </c>
      <c r="AP29" s="136">
        <f t="shared" si="0"/>
        <v>0</v>
      </c>
      <c r="AQ29"/>
      <c r="AR29" s="219">
        <f t="shared" si="19"/>
        <v>2035</v>
      </c>
      <c r="AS29" s="136">
        <f t="shared" si="27"/>
        <v>0</v>
      </c>
      <c r="AT29" s="136">
        <f t="shared" si="29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1"/>
        <v>2035</v>
      </c>
      <c r="BD29" s="136">
        <f t="shared" si="22"/>
        <v>0</v>
      </c>
      <c r="BF29" s="72">
        <f t="shared" si="23"/>
        <v>2035</v>
      </c>
      <c r="BG29" s="136">
        <f t="shared" ref="BG29:BG92" si="32">SUM(O14:O28)</f>
        <v>0</v>
      </c>
      <c r="BH29" s="136">
        <f>SUM($O$12:O28)</f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0"/>
        <v>19</v>
      </c>
      <c r="B30" s="168">
        <f t="shared" si="30"/>
        <v>2036</v>
      </c>
      <c r="C30" s="203">
        <v>0</v>
      </c>
      <c r="D30" s="203">
        <v>0</v>
      </c>
      <c r="E30" s="108">
        <f t="shared" si="12"/>
        <v>0</v>
      </c>
      <c r="F30" s="108">
        <f t="shared" si="1"/>
        <v>0</v>
      </c>
      <c r="G30" s="109">
        <f t="shared" si="2"/>
        <v>0</v>
      </c>
      <c r="H30" s="110">
        <f t="shared" si="3"/>
        <v>0</v>
      </c>
      <c r="I30" s="108">
        <f t="shared" si="4"/>
        <v>0</v>
      </c>
      <c r="J30" s="109">
        <f t="shared" si="5"/>
        <v>0</v>
      </c>
      <c r="K30" s="110">
        <f t="shared" si="5"/>
        <v>0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4"/>
        <v>0</v>
      </c>
      <c r="P30" s="147">
        <f t="shared" si="14"/>
        <v>0</v>
      </c>
      <c r="Q30" s="147">
        <f t="shared" si="8"/>
        <v>0</v>
      </c>
      <c r="R30" s="120">
        <f t="shared" si="15"/>
        <v>0</v>
      </c>
      <c r="S30" s="204">
        <v>0</v>
      </c>
      <c r="T30" s="10">
        <f t="shared" si="16"/>
        <v>0</v>
      </c>
      <c r="U30" s="10">
        <f>('NPV Summary'!$B$16-S30)+T30</f>
        <v>0</v>
      </c>
      <c r="V30" s="10">
        <f>LOOKUP(B30,Rates!$A$5:$B$168)</f>
        <v>1914.2419208536674</v>
      </c>
      <c r="W30" s="121">
        <f t="shared" si="9"/>
        <v>0</v>
      </c>
      <c r="X30" s="122">
        <f t="shared" si="17"/>
        <v>0</v>
      </c>
      <c r="Y30" s="37">
        <f t="shared" si="10"/>
        <v>0</v>
      </c>
      <c r="Z30" s="140">
        <f>IF(SUM(Z$11:Z29)&gt;0,0,IF(SUM(X30-R30)&gt;0,B30,0))</f>
        <v>0</v>
      </c>
      <c r="AG30" s="23">
        <f t="shared" si="25"/>
        <v>2025</v>
      </c>
      <c r="AH30" s="4">
        <f>Rates!B23</f>
        <v>1296</v>
      </c>
      <c r="AJ30" s="23">
        <f t="shared" si="28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8"/>
        <v>2036</v>
      </c>
      <c r="AP30" s="135">
        <f t="shared" si="0"/>
        <v>0</v>
      </c>
      <c r="AR30" s="218">
        <f t="shared" si="19"/>
        <v>2036</v>
      </c>
      <c r="AS30" s="135">
        <f t="shared" si="27"/>
        <v>0</v>
      </c>
      <c r="AT30" s="135">
        <f t="shared" si="29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1"/>
        <v>2036</v>
      </c>
      <c r="BD30" s="135">
        <f t="shared" si="22"/>
        <v>0</v>
      </c>
      <c r="BE30" s="1"/>
      <c r="BF30" s="27">
        <f t="shared" si="23"/>
        <v>2036</v>
      </c>
      <c r="BG30" s="135">
        <f t="shared" si="32"/>
        <v>0</v>
      </c>
      <c r="BH30" s="135">
        <f>SUM($O$12:O29)</f>
        <v>0</v>
      </c>
    </row>
    <row r="31" spans="1:75" s="65" customFormat="1" x14ac:dyDescent="0.25">
      <c r="A31" s="63">
        <f t="shared" si="30"/>
        <v>20</v>
      </c>
      <c r="B31" s="169">
        <f t="shared" si="30"/>
        <v>2037</v>
      </c>
      <c r="C31" s="203">
        <v>0</v>
      </c>
      <c r="D31" s="203">
        <v>0</v>
      </c>
      <c r="E31" s="108">
        <f t="shared" si="12"/>
        <v>0</v>
      </c>
      <c r="F31" s="111">
        <f t="shared" si="1"/>
        <v>0</v>
      </c>
      <c r="G31" s="112">
        <f t="shared" si="2"/>
        <v>0</v>
      </c>
      <c r="H31" s="113">
        <f t="shared" si="3"/>
        <v>0</v>
      </c>
      <c r="I31" s="111">
        <f t="shared" si="4"/>
        <v>0</v>
      </c>
      <c r="J31" s="112">
        <f t="shared" si="5"/>
        <v>0</v>
      </c>
      <c r="K31" s="113">
        <f t="shared" si="5"/>
        <v>0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4"/>
        <v>0</v>
      </c>
      <c r="P31" s="112">
        <f t="shared" si="14"/>
        <v>0</v>
      </c>
      <c r="Q31" s="112">
        <f t="shared" si="8"/>
        <v>0</v>
      </c>
      <c r="R31" s="116">
        <f t="shared" si="15"/>
        <v>0</v>
      </c>
      <c r="S31" s="204">
        <v>0</v>
      </c>
      <c r="T31" s="142">
        <f t="shared" si="16"/>
        <v>0</v>
      </c>
      <c r="U31" s="10">
        <f>('NPV Summary'!$B$16-S31)+T31</f>
        <v>0</v>
      </c>
      <c r="V31" s="142">
        <f>LOOKUP(B31,Rates!$A$5:$B$168)</f>
        <v>1983.1546300043995</v>
      </c>
      <c r="W31" s="123">
        <f t="shared" si="9"/>
        <v>0</v>
      </c>
      <c r="X31" s="124">
        <f t="shared" si="17"/>
        <v>0</v>
      </c>
      <c r="Y31" s="64">
        <f t="shared" si="10"/>
        <v>0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5"/>
        <v>2026</v>
      </c>
      <c r="AH31" s="79">
        <f>Rates!B24</f>
        <v>1344</v>
      </c>
      <c r="AI31"/>
      <c r="AJ31" s="77">
        <f t="shared" si="28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8"/>
        <v>2037</v>
      </c>
      <c r="AP31" s="136">
        <f t="shared" si="0"/>
        <v>0</v>
      </c>
      <c r="AQ31"/>
      <c r="AR31" s="219">
        <f t="shared" si="19"/>
        <v>2037</v>
      </c>
      <c r="AS31" s="136">
        <f t="shared" si="27"/>
        <v>0</v>
      </c>
      <c r="AT31" s="136">
        <f t="shared" si="29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1"/>
        <v>2037</v>
      </c>
      <c r="BD31" s="136">
        <f t="shared" si="22"/>
        <v>0</v>
      </c>
      <c r="BF31" s="72">
        <f t="shared" si="23"/>
        <v>2037</v>
      </c>
      <c r="BG31" s="136">
        <f t="shared" si="32"/>
        <v>0</v>
      </c>
      <c r="BH31" s="136">
        <f>SUM($O$12:O30)</f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0"/>
        <v>21</v>
      </c>
      <c r="B32" s="168">
        <f t="shared" si="30"/>
        <v>2038</v>
      </c>
      <c r="C32" s="203">
        <v>0</v>
      </c>
      <c r="D32" s="203">
        <v>0</v>
      </c>
      <c r="E32" s="108">
        <f t="shared" si="12"/>
        <v>0</v>
      </c>
      <c r="F32" s="108">
        <f t="shared" si="1"/>
        <v>0</v>
      </c>
      <c r="G32" s="109">
        <f t="shared" si="2"/>
        <v>0</v>
      </c>
      <c r="H32" s="110">
        <f t="shared" si="3"/>
        <v>0</v>
      </c>
      <c r="I32" s="108">
        <f t="shared" si="4"/>
        <v>0</v>
      </c>
      <c r="J32" s="109">
        <f t="shared" si="5"/>
        <v>0</v>
      </c>
      <c r="K32" s="110">
        <f t="shared" si="5"/>
        <v>0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4"/>
        <v>0</v>
      </c>
      <c r="P32" s="147">
        <f t="shared" si="14"/>
        <v>0</v>
      </c>
      <c r="Q32" s="147">
        <f t="shared" si="8"/>
        <v>0</v>
      </c>
      <c r="R32" s="120">
        <f t="shared" si="15"/>
        <v>0</v>
      </c>
      <c r="S32" s="204">
        <v>0</v>
      </c>
      <c r="T32" s="10">
        <f t="shared" si="16"/>
        <v>0</v>
      </c>
      <c r="U32" s="10">
        <f>('NPV Summary'!$B$16-S32)+T32</f>
        <v>0</v>
      </c>
      <c r="V32" s="10">
        <f>LOOKUP(B32,Rates!$A$5:$B$168)</f>
        <v>2054.5481966845578</v>
      </c>
      <c r="W32" s="121">
        <f t="shared" si="9"/>
        <v>0</v>
      </c>
      <c r="X32" s="122">
        <f t="shared" si="17"/>
        <v>0</v>
      </c>
      <c r="Y32" s="37">
        <f t="shared" si="10"/>
        <v>0</v>
      </c>
      <c r="Z32" s="140">
        <f>IF(SUM(Z$11:Z31)&gt;0,0,IF(SUM(X32-R32)&gt;0,B32,0))</f>
        <v>0</v>
      </c>
      <c r="AG32" s="23">
        <f t="shared" si="25"/>
        <v>2027</v>
      </c>
      <c r="AH32" s="4">
        <f>Rates!B25</f>
        <v>1392.384</v>
      </c>
      <c r="AJ32" s="23">
        <f t="shared" si="28"/>
        <v>2027</v>
      </c>
      <c r="AK32" s="213">
        <f>Rates!E25</f>
        <v>3.5999999999999997E-2</v>
      </c>
      <c r="AL32" s="4">
        <f>Rates!F25</f>
        <v>1392.384</v>
      </c>
      <c r="AM32" s="217">
        <f>Rates!G25</f>
        <v>1094.0160000000001</v>
      </c>
      <c r="AO32" s="27">
        <f t="shared" si="18"/>
        <v>2038</v>
      </c>
      <c r="AP32" s="135">
        <f t="shared" si="0"/>
        <v>0</v>
      </c>
      <c r="AR32" s="218">
        <f t="shared" si="19"/>
        <v>2038</v>
      </c>
      <c r="AS32" s="135">
        <f t="shared" si="27"/>
        <v>0</v>
      </c>
      <c r="AT32" s="135">
        <f t="shared" si="29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1"/>
        <v>2038</v>
      </c>
      <c r="BD32" s="135">
        <f t="shared" si="22"/>
        <v>0</v>
      </c>
      <c r="BE32" s="1"/>
      <c r="BF32" s="27">
        <f t="shared" si="23"/>
        <v>2038</v>
      </c>
      <c r="BG32" s="135">
        <f t="shared" si="32"/>
        <v>0</v>
      </c>
      <c r="BH32" s="135">
        <f>SUM($O$12:O31)</f>
        <v>0</v>
      </c>
    </row>
    <row r="33" spans="1:75" s="65" customFormat="1" x14ac:dyDescent="0.25">
      <c r="A33" s="63">
        <f t="shared" si="30"/>
        <v>22</v>
      </c>
      <c r="B33" s="169">
        <f t="shared" si="30"/>
        <v>2039</v>
      </c>
      <c r="C33" s="203">
        <v>0</v>
      </c>
      <c r="D33" s="203">
        <v>0</v>
      </c>
      <c r="E33" s="108">
        <f t="shared" si="12"/>
        <v>0</v>
      </c>
      <c r="F33" s="111">
        <f t="shared" si="1"/>
        <v>0</v>
      </c>
      <c r="G33" s="112">
        <f t="shared" si="2"/>
        <v>0</v>
      </c>
      <c r="H33" s="113">
        <f t="shared" si="3"/>
        <v>0</v>
      </c>
      <c r="I33" s="111">
        <f t="shared" si="4"/>
        <v>0</v>
      </c>
      <c r="J33" s="112">
        <f t="shared" si="5"/>
        <v>0</v>
      </c>
      <c r="K33" s="113">
        <f t="shared" si="5"/>
        <v>0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4"/>
        <v>0</v>
      </c>
      <c r="P33" s="112">
        <f t="shared" si="14"/>
        <v>0</v>
      </c>
      <c r="Q33" s="112">
        <f t="shared" si="8"/>
        <v>0</v>
      </c>
      <c r="R33" s="116">
        <f t="shared" si="15"/>
        <v>0</v>
      </c>
      <c r="S33" s="204">
        <v>0</v>
      </c>
      <c r="T33" s="142">
        <f t="shared" si="16"/>
        <v>0</v>
      </c>
      <c r="U33" s="10">
        <f>('NPV Summary'!$B$16-S33)+T33</f>
        <v>0</v>
      </c>
      <c r="V33" s="142">
        <f>LOOKUP(B33,Rates!$A$5:$B$168)</f>
        <v>2128.511931765202</v>
      </c>
      <c r="W33" s="123">
        <f t="shared" si="9"/>
        <v>0</v>
      </c>
      <c r="X33" s="124">
        <f t="shared" si="17"/>
        <v>0</v>
      </c>
      <c r="Y33" s="64">
        <f t="shared" si="10"/>
        <v>0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5"/>
        <v>2028</v>
      </c>
      <c r="AH33" s="79">
        <f>Rates!B26</f>
        <v>1442.509824</v>
      </c>
      <c r="AI33"/>
      <c r="AJ33" s="77">
        <f t="shared" si="28"/>
        <v>2028</v>
      </c>
      <c r="AK33" s="214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8"/>
        <v>2039</v>
      </c>
      <c r="AP33" s="136">
        <f t="shared" si="0"/>
        <v>0</v>
      </c>
      <c r="AQ33"/>
      <c r="AR33" s="219">
        <f t="shared" si="19"/>
        <v>2039</v>
      </c>
      <c r="AS33" s="136">
        <f t="shared" si="27"/>
        <v>0</v>
      </c>
      <c r="AT33" s="136">
        <f t="shared" si="29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1"/>
        <v>2039</v>
      </c>
      <c r="BD33" s="136">
        <f t="shared" si="22"/>
        <v>0</v>
      </c>
      <c r="BF33" s="72">
        <f t="shared" si="23"/>
        <v>2039</v>
      </c>
      <c r="BG33" s="136">
        <f t="shared" si="32"/>
        <v>0</v>
      </c>
      <c r="BH33" s="136">
        <f>SUM($O$12:O32)</f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0"/>
        <v>23</v>
      </c>
      <c r="B34" s="168">
        <f t="shared" si="30"/>
        <v>2040</v>
      </c>
      <c r="C34" s="203">
        <v>0</v>
      </c>
      <c r="D34" s="203">
        <v>0</v>
      </c>
      <c r="E34" s="108">
        <f t="shared" si="12"/>
        <v>0</v>
      </c>
      <c r="F34" s="108">
        <f t="shared" si="1"/>
        <v>0</v>
      </c>
      <c r="G34" s="109">
        <f t="shared" si="2"/>
        <v>0</v>
      </c>
      <c r="H34" s="110">
        <f t="shared" si="3"/>
        <v>0</v>
      </c>
      <c r="I34" s="108">
        <f t="shared" si="4"/>
        <v>0</v>
      </c>
      <c r="J34" s="109">
        <f t="shared" si="5"/>
        <v>0</v>
      </c>
      <c r="K34" s="110">
        <f t="shared" si="5"/>
        <v>0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4"/>
        <v>0</v>
      </c>
      <c r="P34" s="147">
        <f t="shared" si="14"/>
        <v>0</v>
      </c>
      <c r="Q34" s="147">
        <f t="shared" si="8"/>
        <v>0</v>
      </c>
      <c r="R34" s="120">
        <f t="shared" si="15"/>
        <v>0</v>
      </c>
      <c r="S34" s="204">
        <v>0</v>
      </c>
      <c r="T34" s="10">
        <f t="shared" si="16"/>
        <v>0</v>
      </c>
      <c r="U34" s="10">
        <f>('NPV Summary'!$B$16-S34)+T34</f>
        <v>0</v>
      </c>
      <c r="V34" s="10">
        <f>LOOKUP(B34,Rates!$A$5:$B$168)</f>
        <v>2205.1383613087492</v>
      </c>
      <c r="W34" s="121">
        <f t="shared" si="9"/>
        <v>0</v>
      </c>
      <c r="X34" s="126">
        <f t="shared" si="17"/>
        <v>0</v>
      </c>
      <c r="Y34" s="37">
        <f t="shared" si="10"/>
        <v>0</v>
      </c>
      <c r="Z34" s="140">
        <f>IF(SUM(Z$11:Z33)&gt;0,0,IF(SUM(X34-R34)&gt;0,B34,0))</f>
        <v>0</v>
      </c>
      <c r="AG34" s="23">
        <f t="shared" si="25"/>
        <v>2029</v>
      </c>
      <c r="AH34" s="4">
        <f>Rates!B27</f>
        <v>1494.440177664</v>
      </c>
      <c r="AJ34" s="23">
        <f t="shared" si="28"/>
        <v>2029</v>
      </c>
      <c r="AK34" s="213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8"/>
        <v>2040</v>
      </c>
      <c r="AP34" s="135">
        <f t="shared" si="0"/>
        <v>0</v>
      </c>
      <c r="AR34" s="218">
        <f t="shared" si="19"/>
        <v>2040</v>
      </c>
      <c r="AS34" s="135">
        <f t="shared" si="27"/>
        <v>0</v>
      </c>
      <c r="AT34" s="135">
        <f t="shared" si="29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1"/>
        <v>2040</v>
      </c>
      <c r="BD34" s="135">
        <f t="shared" si="22"/>
        <v>0</v>
      </c>
      <c r="BE34" s="1"/>
      <c r="BF34" s="27">
        <f t="shared" si="23"/>
        <v>2040</v>
      </c>
      <c r="BG34" s="135">
        <f t="shared" si="32"/>
        <v>0</v>
      </c>
      <c r="BH34" s="135">
        <f>SUM($O$12:O33)</f>
        <v>0</v>
      </c>
    </row>
    <row r="35" spans="1:75" s="65" customFormat="1" x14ac:dyDescent="0.25">
      <c r="A35" s="63">
        <f t="shared" si="30"/>
        <v>24</v>
      </c>
      <c r="B35" s="169">
        <f t="shared" si="30"/>
        <v>2041</v>
      </c>
      <c r="C35" s="203">
        <v>0</v>
      </c>
      <c r="D35" s="203">
        <v>0</v>
      </c>
      <c r="E35" s="108">
        <f t="shared" si="12"/>
        <v>0</v>
      </c>
      <c r="F35" s="111">
        <f t="shared" si="1"/>
        <v>0</v>
      </c>
      <c r="G35" s="112">
        <f t="shared" si="2"/>
        <v>0</v>
      </c>
      <c r="H35" s="113">
        <f t="shared" si="3"/>
        <v>0</v>
      </c>
      <c r="I35" s="111">
        <f t="shared" si="4"/>
        <v>0</v>
      </c>
      <c r="J35" s="112">
        <f t="shared" si="5"/>
        <v>0</v>
      </c>
      <c r="K35" s="113">
        <f t="shared" si="5"/>
        <v>0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4"/>
        <v>0</v>
      </c>
      <c r="P35" s="112">
        <f t="shared" si="14"/>
        <v>0</v>
      </c>
      <c r="Q35" s="112">
        <f t="shared" si="8"/>
        <v>0</v>
      </c>
      <c r="R35" s="116">
        <f t="shared" si="15"/>
        <v>0</v>
      </c>
      <c r="S35" s="204">
        <v>0</v>
      </c>
      <c r="T35" s="142">
        <f t="shared" si="16"/>
        <v>0</v>
      </c>
      <c r="U35" s="10">
        <f>('NPV Summary'!$B$16-S35)+T35</f>
        <v>0</v>
      </c>
      <c r="V35" s="142">
        <f>LOOKUP(B35,Rates!$A$5:$B$168)</f>
        <v>2284.5233423158643</v>
      </c>
      <c r="W35" s="123">
        <f t="shared" si="9"/>
        <v>0</v>
      </c>
      <c r="X35" s="124">
        <f t="shared" si="17"/>
        <v>0</v>
      </c>
      <c r="Y35" s="64">
        <f t="shared" si="10"/>
        <v>0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5"/>
        <v>2030</v>
      </c>
      <c r="AH35" s="79">
        <f>Rates!B28</f>
        <v>1548.240024059904</v>
      </c>
      <c r="AI35"/>
      <c r="AJ35" s="77">
        <f t="shared" si="28"/>
        <v>2030</v>
      </c>
      <c r="AK35" s="214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8"/>
        <v>2041</v>
      </c>
      <c r="AP35" s="136">
        <f t="shared" si="0"/>
        <v>0</v>
      </c>
      <c r="AQ35"/>
      <c r="AR35" s="219">
        <f t="shared" si="19"/>
        <v>2041</v>
      </c>
      <c r="AS35" s="136">
        <f t="shared" si="27"/>
        <v>0</v>
      </c>
      <c r="AT35" s="136">
        <f t="shared" si="29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1"/>
        <v>2041</v>
      </c>
      <c r="BD35" s="136">
        <f t="shared" si="22"/>
        <v>0</v>
      </c>
      <c r="BF35" s="72">
        <f t="shared" si="23"/>
        <v>2041</v>
      </c>
      <c r="BG35" s="136">
        <f t="shared" si="32"/>
        <v>0</v>
      </c>
      <c r="BH35" s="136">
        <f>SUM($O$12:O34)</f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0"/>
        <v>25</v>
      </c>
      <c r="B36" s="168">
        <f t="shared" si="30"/>
        <v>2042</v>
      </c>
      <c r="C36" s="203">
        <v>0</v>
      </c>
      <c r="D36" s="203">
        <v>0</v>
      </c>
      <c r="E36" s="108">
        <f t="shared" si="12"/>
        <v>0</v>
      </c>
      <c r="F36" s="108">
        <f t="shared" si="1"/>
        <v>0</v>
      </c>
      <c r="G36" s="109">
        <f t="shared" si="2"/>
        <v>0</v>
      </c>
      <c r="H36" s="110">
        <f t="shared" si="3"/>
        <v>0</v>
      </c>
      <c r="I36" s="108">
        <f t="shared" si="4"/>
        <v>0</v>
      </c>
      <c r="J36" s="109">
        <f t="shared" si="5"/>
        <v>0</v>
      </c>
      <c r="K36" s="110">
        <f t="shared" si="5"/>
        <v>0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4"/>
        <v>0</v>
      </c>
      <c r="P36" s="147">
        <f t="shared" si="14"/>
        <v>0</v>
      </c>
      <c r="Q36" s="147">
        <f t="shared" si="8"/>
        <v>0</v>
      </c>
      <c r="R36" s="120">
        <f t="shared" si="15"/>
        <v>0</v>
      </c>
      <c r="S36" s="204">
        <v>0</v>
      </c>
      <c r="T36" s="10">
        <f t="shared" si="16"/>
        <v>0</v>
      </c>
      <c r="U36" s="10">
        <f>('NPV Summary'!$B$16-S36)+T36</f>
        <v>0</v>
      </c>
      <c r="V36" s="10">
        <f>LOOKUP(B36,Rates!$A$5:$B$168)</f>
        <v>2366.7661826392355</v>
      </c>
      <c r="W36" s="121">
        <f t="shared" si="9"/>
        <v>0</v>
      </c>
      <c r="X36" s="122">
        <f t="shared" si="17"/>
        <v>0</v>
      </c>
      <c r="Y36" s="37">
        <f t="shared" si="10"/>
        <v>0</v>
      </c>
      <c r="Z36" s="140">
        <f>IF(SUM(Z$11:Z35)&gt;0,0,IF(SUM(X36-R36)&gt;0,B36,0))</f>
        <v>0</v>
      </c>
      <c r="AG36" s="23">
        <f t="shared" si="25"/>
        <v>2031</v>
      </c>
      <c r="AH36" s="4">
        <f>Rates!B29</f>
        <v>1603.9766649260607</v>
      </c>
      <c r="AJ36" s="23">
        <f t="shared" si="28"/>
        <v>2031</v>
      </c>
      <c r="AK36" s="213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8"/>
        <v>2042</v>
      </c>
      <c r="AP36" s="135">
        <f t="shared" si="0"/>
        <v>0</v>
      </c>
      <c r="AR36" s="218">
        <f t="shared" si="19"/>
        <v>2042</v>
      </c>
      <c r="AS36" s="135">
        <f t="shared" si="27"/>
        <v>0</v>
      </c>
      <c r="AT36" s="135">
        <f t="shared" si="29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1"/>
        <v>2042</v>
      </c>
      <c r="BD36" s="135">
        <f t="shared" si="22"/>
        <v>0</v>
      </c>
      <c r="BE36" s="1"/>
      <c r="BF36" s="27">
        <f t="shared" si="23"/>
        <v>2042</v>
      </c>
      <c r="BG36" s="135">
        <f t="shared" si="32"/>
        <v>0</v>
      </c>
      <c r="BH36" s="135">
        <f>SUM($O$12:O35)</f>
        <v>0</v>
      </c>
    </row>
    <row r="37" spans="1:75" s="65" customFormat="1" x14ac:dyDescent="0.25">
      <c r="A37" s="63">
        <f t="shared" si="30"/>
        <v>26</v>
      </c>
      <c r="B37" s="169">
        <f t="shared" si="30"/>
        <v>2043</v>
      </c>
      <c r="C37" s="203">
        <v>0</v>
      </c>
      <c r="D37" s="203">
        <v>0</v>
      </c>
      <c r="E37" s="108">
        <f t="shared" si="12"/>
        <v>0</v>
      </c>
      <c r="F37" s="111">
        <f t="shared" si="1"/>
        <v>0</v>
      </c>
      <c r="G37" s="112">
        <f t="shared" si="2"/>
        <v>0</v>
      </c>
      <c r="H37" s="113">
        <f t="shared" si="3"/>
        <v>0</v>
      </c>
      <c r="I37" s="111">
        <f t="shared" si="4"/>
        <v>0</v>
      </c>
      <c r="J37" s="112">
        <f t="shared" si="5"/>
        <v>0</v>
      </c>
      <c r="K37" s="113">
        <f t="shared" si="5"/>
        <v>0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4"/>
        <v>0</v>
      </c>
      <c r="P37" s="112">
        <f t="shared" si="14"/>
        <v>0</v>
      </c>
      <c r="Q37" s="112">
        <f t="shared" si="8"/>
        <v>0</v>
      </c>
      <c r="R37" s="116">
        <f t="shared" si="15"/>
        <v>0</v>
      </c>
      <c r="S37" s="204">
        <v>0</v>
      </c>
      <c r="T37" s="142">
        <f t="shared" si="16"/>
        <v>0</v>
      </c>
      <c r="U37" s="10">
        <f>('NPV Summary'!$B$16-S37)+T37</f>
        <v>0</v>
      </c>
      <c r="V37" s="142">
        <f>LOOKUP(B37,Rates!$A$5:$B$168)</f>
        <v>2451.9697652142481</v>
      </c>
      <c r="W37" s="123">
        <f t="shared" si="9"/>
        <v>0</v>
      </c>
      <c r="X37" s="124">
        <f t="shared" si="17"/>
        <v>0</v>
      </c>
      <c r="Y37" s="64">
        <f t="shared" si="10"/>
        <v>0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5"/>
        <v>2032</v>
      </c>
      <c r="AH37" s="79">
        <f>Rates!B30</f>
        <v>1661.719824863399</v>
      </c>
      <c r="AI37"/>
      <c r="AJ37" s="77">
        <f t="shared" si="28"/>
        <v>2032</v>
      </c>
      <c r="AK37" s="214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8"/>
        <v>2043</v>
      </c>
      <c r="AP37" s="136">
        <f t="shared" si="0"/>
        <v>0</v>
      </c>
      <c r="AQ37"/>
      <c r="AR37" s="219">
        <f t="shared" si="19"/>
        <v>2043</v>
      </c>
      <c r="AS37" s="136">
        <f t="shared" si="27"/>
        <v>0</v>
      </c>
      <c r="AT37" s="136">
        <f t="shared" si="29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1"/>
        <v>2043</v>
      </c>
      <c r="BD37" s="136">
        <f t="shared" si="22"/>
        <v>0</v>
      </c>
      <c r="BF37" s="72">
        <f t="shared" si="23"/>
        <v>2043</v>
      </c>
      <c r="BG37" s="136">
        <f t="shared" si="32"/>
        <v>0</v>
      </c>
      <c r="BH37" s="136">
        <f>SUM($O$12:O36)</f>
        <v>0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0"/>
        <v>27</v>
      </c>
      <c r="B38" s="168">
        <f t="shared" si="30"/>
        <v>2044</v>
      </c>
      <c r="C38" s="203">
        <v>0</v>
      </c>
      <c r="D38" s="203">
        <v>0</v>
      </c>
      <c r="E38" s="108">
        <f t="shared" si="12"/>
        <v>0</v>
      </c>
      <c r="F38" s="108">
        <f t="shared" si="1"/>
        <v>0</v>
      </c>
      <c r="G38" s="109">
        <f t="shared" si="2"/>
        <v>0</v>
      </c>
      <c r="H38" s="110">
        <f t="shared" si="3"/>
        <v>0</v>
      </c>
      <c r="I38" s="108">
        <f t="shared" si="4"/>
        <v>0</v>
      </c>
      <c r="J38" s="109">
        <f t="shared" si="5"/>
        <v>0</v>
      </c>
      <c r="K38" s="110">
        <f t="shared" si="5"/>
        <v>0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4"/>
        <v>0</v>
      </c>
      <c r="P38" s="147">
        <f t="shared" si="14"/>
        <v>0</v>
      </c>
      <c r="Q38" s="147">
        <f t="shared" si="8"/>
        <v>0</v>
      </c>
      <c r="R38" s="120">
        <f t="shared" si="15"/>
        <v>0</v>
      </c>
      <c r="S38" s="204">
        <v>0</v>
      </c>
      <c r="T38" s="10">
        <f t="shared" si="16"/>
        <v>0</v>
      </c>
      <c r="U38" s="10">
        <f>('NPV Summary'!$B$16-S38)+T38</f>
        <v>0</v>
      </c>
      <c r="V38" s="10">
        <f>LOOKUP(B38,Rates!$A$5:$B$168)</f>
        <v>2540.2406767619609</v>
      </c>
      <c r="W38" s="121">
        <f t="shared" si="9"/>
        <v>0</v>
      </c>
      <c r="X38" s="122">
        <f t="shared" si="17"/>
        <v>0</v>
      </c>
      <c r="Y38" s="37">
        <f t="shared" si="10"/>
        <v>0</v>
      </c>
      <c r="Z38" s="140">
        <f>IF(SUM(Z$11:Z37)&gt;0,0,IF(SUM(X38-R38)&gt;0,B38,0))</f>
        <v>0</v>
      </c>
      <c r="AG38" s="23">
        <f t="shared" si="25"/>
        <v>2033</v>
      </c>
      <c r="AH38" s="4">
        <f>Rates!B31</f>
        <v>1721.5417385584815</v>
      </c>
      <c r="AJ38" s="23">
        <f t="shared" si="28"/>
        <v>2033</v>
      </c>
      <c r="AK38" s="213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8"/>
        <v>2044</v>
      </c>
      <c r="AP38" s="135">
        <f t="shared" si="0"/>
        <v>0</v>
      </c>
      <c r="AR38" s="218">
        <f t="shared" si="19"/>
        <v>2044</v>
      </c>
      <c r="AS38" s="135">
        <f t="shared" si="27"/>
        <v>0</v>
      </c>
      <c r="AT38" s="135">
        <f t="shared" si="29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1"/>
        <v>2044</v>
      </c>
      <c r="BD38" s="135">
        <f t="shared" si="22"/>
        <v>0</v>
      </c>
      <c r="BE38" s="1"/>
      <c r="BF38" s="27">
        <f t="shared" si="23"/>
        <v>2044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0"/>
        <v>28</v>
      </c>
      <c r="B39" s="169">
        <f t="shared" si="30"/>
        <v>2045</v>
      </c>
      <c r="C39" s="203">
        <v>0</v>
      </c>
      <c r="D39" s="203">
        <v>0</v>
      </c>
      <c r="E39" s="108">
        <f t="shared" si="12"/>
        <v>0</v>
      </c>
      <c r="F39" s="111">
        <f t="shared" si="1"/>
        <v>0</v>
      </c>
      <c r="G39" s="112">
        <f t="shared" si="2"/>
        <v>0</v>
      </c>
      <c r="H39" s="113">
        <f t="shared" si="3"/>
        <v>0</v>
      </c>
      <c r="I39" s="111">
        <f t="shared" si="4"/>
        <v>0</v>
      </c>
      <c r="J39" s="112">
        <f t="shared" si="5"/>
        <v>0</v>
      </c>
      <c r="K39" s="113">
        <f t="shared" si="5"/>
        <v>0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4"/>
        <v>0</v>
      </c>
      <c r="P39" s="112">
        <f t="shared" si="14"/>
        <v>0</v>
      </c>
      <c r="Q39" s="112">
        <f t="shared" si="8"/>
        <v>0</v>
      </c>
      <c r="R39" s="116">
        <f t="shared" si="15"/>
        <v>0</v>
      </c>
      <c r="S39" s="204">
        <v>0</v>
      </c>
      <c r="T39" s="142">
        <f t="shared" si="16"/>
        <v>0</v>
      </c>
      <c r="U39" s="10">
        <f>('NPV Summary'!$B$16-S39)+T39</f>
        <v>0</v>
      </c>
      <c r="V39" s="142">
        <f>LOOKUP(B39,Rates!$A$5:$B$168)</f>
        <v>2631.6893411253914</v>
      </c>
      <c r="W39" s="123">
        <f t="shared" si="9"/>
        <v>0</v>
      </c>
      <c r="X39" s="124">
        <f t="shared" si="17"/>
        <v>0</v>
      </c>
      <c r="Y39" s="64">
        <f t="shared" si="10"/>
        <v>0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5"/>
        <v>2034</v>
      </c>
      <c r="AH39" s="79">
        <f>Rates!B32</f>
        <v>1783.5172411465869</v>
      </c>
      <c r="AI39"/>
      <c r="AJ39" s="77">
        <f t="shared" si="28"/>
        <v>2034</v>
      </c>
      <c r="AK39" s="214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8"/>
        <v>2045</v>
      </c>
      <c r="AP39" s="136">
        <f t="shared" si="0"/>
        <v>0</v>
      </c>
      <c r="AQ39"/>
      <c r="AR39" s="219">
        <f t="shared" si="19"/>
        <v>2045</v>
      </c>
      <c r="AS39" s="136">
        <f t="shared" si="27"/>
        <v>0</v>
      </c>
      <c r="AT39" s="136">
        <f t="shared" si="29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1"/>
        <v>2045</v>
      </c>
      <c r="BD39" s="136">
        <f t="shared" si="22"/>
        <v>0</v>
      </c>
      <c r="BF39" s="72">
        <f t="shared" si="23"/>
        <v>2045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0"/>
        <v>29</v>
      </c>
      <c r="B40" s="168">
        <f t="shared" si="30"/>
        <v>2046</v>
      </c>
      <c r="C40" s="203">
        <v>0</v>
      </c>
      <c r="D40" s="203">
        <v>0</v>
      </c>
      <c r="E40" s="108">
        <f t="shared" si="12"/>
        <v>0</v>
      </c>
      <c r="F40" s="108">
        <f t="shared" si="1"/>
        <v>0</v>
      </c>
      <c r="G40" s="109">
        <f t="shared" si="2"/>
        <v>0</v>
      </c>
      <c r="H40" s="110">
        <f t="shared" si="3"/>
        <v>0</v>
      </c>
      <c r="I40" s="108">
        <f t="shared" si="4"/>
        <v>0</v>
      </c>
      <c r="J40" s="109">
        <f t="shared" si="5"/>
        <v>0</v>
      </c>
      <c r="K40" s="110">
        <f t="shared" si="5"/>
        <v>0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4"/>
        <v>0</v>
      </c>
      <c r="P40" s="147">
        <f t="shared" si="14"/>
        <v>0</v>
      </c>
      <c r="Q40" s="147">
        <f t="shared" si="8"/>
        <v>0</v>
      </c>
      <c r="R40" s="120">
        <f t="shared" si="15"/>
        <v>0</v>
      </c>
      <c r="S40" s="204">
        <v>0</v>
      </c>
      <c r="T40" s="10">
        <f t="shared" si="16"/>
        <v>0</v>
      </c>
      <c r="U40" s="10">
        <f>('NPV Summary'!$B$16-S40)+T40</f>
        <v>0</v>
      </c>
      <c r="V40" s="10">
        <f>LOOKUP(B40,Rates!$A$5:$B$168)</f>
        <v>2726.4301574059054</v>
      </c>
      <c r="W40" s="121">
        <f t="shared" si="9"/>
        <v>0</v>
      </c>
      <c r="X40" s="122">
        <f t="shared" si="17"/>
        <v>0</v>
      </c>
      <c r="Y40" s="37">
        <f t="shared" si="10"/>
        <v>0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5"/>
        <v>2035</v>
      </c>
      <c r="AH40" s="4">
        <f>Rates!B33</f>
        <v>1847.7238618278641</v>
      </c>
      <c r="AI40"/>
      <c r="AJ40" s="23">
        <f t="shared" si="28"/>
        <v>2035</v>
      </c>
      <c r="AK40" s="213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8"/>
        <v>2046</v>
      </c>
      <c r="AP40" s="135">
        <f t="shared" si="0"/>
        <v>0</v>
      </c>
      <c r="AQ40"/>
      <c r="AR40" s="222">
        <f t="shared" si="19"/>
        <v>2046</v>
      </c>
      <c r="AS40" s="135">
        <f t="shared" si="27"/>
        <v>0</v>
      </c>
      <c r="AT40" s="135">
        <f t="shared" si="29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1"/>
        <v>2046</v>
      </c>
      <c r="BD40" s="135">
        <f t="shared" si="22"/>
        <v>0</v>
      </c>
      <c r="BF40" s="27">
        <f t="shared" si="23"/>
        <v>2046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0"/>
        <v>30</v>
      </c>
      <c r="B41" s="169">
        <f t="shared" si="30"/>
        <v>2047</v>
      </c>
      <c r="C41" s="203">
        <v>0</v>
      </c>
      <c r="D41" s="203">
        <v>0</v>
      </c>
      <c r="E41" s="108">
        <f t="shared" si="12"/>
        <v>0</v>
      </c>
      <c r="F41" s="111">
        <f t="shared" si="1"/>
        <v>0</v>
      </c>
      <c r="G41" s="112">
        <f t="shared" si="2"/>
        <v>0</v>
      </c>
      <c r="H41" s="113">
        <f t="shared" si="3"/>
        <v>0</v>
      </c>
      <c r="I41" s="111">
        <f t="shared" si="4"/>
        <v>0</v>
      </c>
      <c r="J41" s="112">
        <f t="shared" si="5"/>
        <v>0</v>
      </c>
      <c r="K41" s="113">
        <f t="shared" si="5"/>
        <v>0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4"/>
        <v>0</v>
      </c>
      <c r="P41" s="112">
        <f t="shared" si="14"/>
        <v>0</v>
      </c>
      <c r="Q41" s="112">
        <f t="shared" si="8"/>
        <v>0</v>
      </c>
      <c r="R41" s="116">
        <f t="shared" si="15"/>
        <v>0</v>
      </c>
      <c r="S41" s="204">
        <v>0</v>
      </c>
      <c r="T41" s="142">
        <f t="shared" si="16"/>
        <v>0</v>
      </c>
      <c r="U41" s="10">
        <f>('NPV Summary'!$B$16-S41)+T41</f>
        <v>0</v>
      </c>
      <c r="V41" s="142">
        <f>LOOKUP(B41,Rates!$A$5:$B$168)</f>
        <v>2824.5816430725181</v>
      </c>
      <c r="W41" s="123">
        <f t="shared" si="9"/>
        <v>0</v>
      </c>
      <c r="X41" s="124">
        <f t="shared" si="17"/>
        <v>0</v>
      </c>
      <c r="Y41" s="64">
        <f t="shared" si="10"/>
        <v>0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5"/>
        <v>2036</v>
      </c>
      <c r="AH41" s="79">
        <f>Rates!B34</f>
        <v>1914.2419208536674</v>
      </c>
      <c r="AI41"/>
      <c r="AJ41" s="77">
        <f t="shared" si="28"/>
        <v>2036</v>
      </c>
      <c r="AK41" s="214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8"/>
        <v>2047</v>
      </c>
      <c r="AP41" s="136">
        <f t="shared" si="0"/>
        <v>0</v>
      </c>
      <c r="AQ41"/>
      <c r="AR41" s="219">
        <f t="shared" si="19"/>
        <v>2047</v>
      </c>
      <c r="AS41" s="136">
        <f t="shared" si="27"/>
        <v>0</v>
      </c>
      <c r="AT41" s="136">
        <f t="shared" si="29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1"/>
        <v>2047</v>
      </c>
      <c r="BD41" s="136">
        <f t="shared" si="22"/>
        <v>0</v>
      </c>
      <c r="BF41" s="72">
        <f t="shared" si="23"/>
        <v>2047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0"/>
        <v>31</v>
      </c>
      <c r="B42" s="168">
        <f t="shared" si="30"/>
        <v>2048</v>
      </c>
      <c r="C42" s="203">
        <v>0</v>
      </c>
      <c r="D42" s="203">
        <v>0</v>
      </c>
      <c r="E42" s="108">
        <f t="shared" si="12"/>
        <v>0</v>
      </c>
      <c r="F42" s="108">
        <f t="shared" si="1"/>
        <v>0</v>
      </c>
      <c r="G42" s="109">
        <f t="shared" si="2"/>
        <v>0</v>
      </c>
      <c r="H42" s="110">
        <f t="shared" si="3"/>
        <v>0</v>
      </c>
      <c r="I42" s="108">
        <f t="shared" si="4"/>
        <v>0</v>
      </c>
      <c r="J42" s="109">
        <f t="shared" si="5"/>
        <v>0</v>
      </c>
      <c r="K42" s="110">
        <f t="shared" si="5"/>
        <v>0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4"/>
        <v>0</v>
      </c>
      <c r="P42" s="147">
        <f t="shared" si="14"/>
        <v>0</v>
      </c>
      <c r="Q42" s="147">
        <f t="shared" si="8"/>
        <v>0</v>
      </c>
      <c r="R42" s="120">
        <f t="shared" si="15"/>
        <v>0</v>
      </c>
      <c r="S42" s="204">
        <v>0</v>
      </c>
      <c r="T42" s="10">
        <f t="shared" si="16"/>
        <v>0</v>
      </c>
      <c r="U42" s="10">
        <f>('NPV Summary'!$B$16-S42)+T42</f>
        <v>0</v>
      </c>
      <c r="V42" s="10">
        <f>LOOKUP(B42,Rates!$A$5:$B$168)</f>
        <v>2926.2665822231288</v>
      </c>
      <c r="W42" s="121">
        <f t="shared" si="9"/>
        <v>0</v>
      </c>
      <c r="X42" s="122">
        <f t="shared" si="17"/>
        <v>0</v>
      </c>
      <c r="Y42" s="37">
        <f t="shared" si="10"/>
        <v>0</v>
      </c>
      <c r="Z42" s="140">
        <f>IF(SUM(Z$11:Z41)&gt;0,0,IF(SUM(X42-R42)&gt;0,B42,0))</f>
        <v>0</v>
      </c>
      <c r="AG42" s="23">
        <f t="shared" si="25"/>
        <v>2037</v>
      </c>
      <c r="AH42" s="4">
        <f>Rates!B35</f>
        <v>1983.1546300043995</v>
      </c>
      <c r="AJ42" s="23">
        <f t="shared" si="28"/>
        <v>2037</v>
      </c>
      <c r="AK42" s="213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8"/>
        <v>2048</v>
      </c>
      <c r="AP42" s="135">
        <f t="shared" si="0"/>
        <v>0</v>
      </c>
      <c r="AR42" s="218">
        <f t="shared" si="19"/>
        <v>2048</v>
      </c>
      <c r="AS42" s="135">
        <f t="shared" si="27"/>
        <v>0</v>
      </c>
      <c r="AT42" s="135">
        <f t="shared" si="29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1"/>
        <v>2048</v>
      </c>
      <c r="BD42" s="135">
        <f t="shared" si="22"/>
        <v>0</v>
      </c>
      <c r="BE42" s="1"/>
      <c r="BF42" s="27">
        <f t="shared" si="23"/>
        <v>2048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30"/>
        <v>32</v>
      </c>
      <c r="B43" s="169">
        <f t="shared" si="30"/>
        <v>2049</v>
      </c>
      <c r="C43" s="203">
        <v>0</v>
      </c>
      <c r="D43" s="203">
        <v>0</v>
      </c>
      <c r="E43" s="108">
        <f t="shared" si="12"/>
        <v>0</v>
      </c>
      <c r="F43" s="111">
        <f t="shared" si="1"/>
        <v>0</v>
      </c>
      <c r="G43" s="112">
        <f t="shared" si="2"/>
        <v>0</v>
      </c>
      <c r="H43" s="113">
        <f t="shared" si="3"/>
        <v>0</v>
      </c>
      <c r="I43" s="111">
        <f t="shared" si="4"/>
        <v>0</v>
      </c>
      <c r="J43" s="112">
        <f t="shared" si="5"/>
        <v>0</v>
      </c>
      <c r="K43" s="113">
        <f t="shared" si="5"/>
        <v>0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4"/>
        <v>0</v>
      </c>
      <c r="P43" s="112">
        <f t="shared" si="14"/>
        <v>0</v>
      </c>
      <c r="Q43" s="112">
        <f t="shared" si="8"/>
        <v>0</v>
      </c>
      <c r="R43" s="116">
        <f t="shared" si="15"/>
        <v>0</v>
      </c>
      <c r="S43" s="204">
        <v>0</v>
      </c>
      <c r="T43" s="142">
        <f t="shared" si="16"/>
        <v>0</v>
      </c>
      <c r="U43" s="10">
        <f>('NPV Summary'!$B$16-S43)+T43</f>
        <v>0</v>
      </c>
      <c r="V43" s="142">
        <f>LOOKUP(B43,Rates!$A$5:$B$168)</f>
        <v>3031.6121791831615</v>
      </c>
      <c r="W43" s="123">
        <f t="shared" si="9"/>
        <v>0</v>
      </c>
      <c r="X43" s="124">
        <f t="shared" si="17"/>
        <v>0</v>
      </c>
      <c r="Y43" s="64">
        <f t="shared" si="10"/>
        <v>0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5"/>
        <v>2038</v>
      </c>
      <c r="AH43" s="79">
        <f>Rates!B36</f>
        <v>2054.5481966845578</v>
      </c>
      <c r="AI43"/>
      <c r="AJ43" s="77">
        <f t="shared" si="28"/>
        <v>2038</v>
      </c>
      <c r="AK43" s="214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8"/>
        <v>2049</v>
      </c>
      <c r="AP43" s="136">
        <f t="shared" si="0"/>
        <v>0</v>
      </c>
      <c r="AQ43"/>
      <c r="AR43" s="219">
        <f t="shared" si="19"/>
        <v>2049</v>
      </c>
      <c r="AS43" s="136">
        <f t="shared" si="27"/>
        <v>0</v>
      </c>
      <c r="AT43" s="136">
        <f t="shared" si="29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1"/>
        <v>2049</v>
      </c>
      <c r="BD43" s="136">
        <f t="shared" si="22"/>
        <v>0</v>
      </c>
      <c r="BF43" s="72">
        <f t="shared" si="23"/>
        <v>2049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0"/>
        <v>33</v>
      </c>
      <c r="B44" s="168">
        <f t="shared" si="30"/>
        <v>2050</v>
      </c>
      <c r="C44" s="203">
        <v>0</v>
      </c>
      <c r="D44" s="203">
        <v>0</v>
      </c>
      <c r="E44" s="108">
        <f t="shared" si="12"/>
        <v>0</v>
      </c>
      <c r="F44" s="108">
        <f t="shared" si="1"/>
        <v>0</v>
      </c>
      <c r="G44" s="109">
        <f t="shared" si="2"/>
        <v>0</v>
      </c>
      <c r="H44" s="110">
        <f t="shared" si="3"/>
        <v>0</v>
      </c>
      <c r="I44" s="108">
        <f t="shared" si="4"/>
        <v>0</v>
      </c>
      <c r="J44" s="109">
        <f t="shared" ref="J44:K75" si="37">G44</f>
        <v>0</v>
      </c>
      <c r="K44" s="110">
        <f t="shared" si="37"/>
        <v>0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4"/>
        <v>0</v>
      </c>
      <c r="P44" s="147">
        <f t="shared" si="14"/>
        <v>0</v>
      </c>
      <c r="Q44" s="147">
        <f t="shared" si="8"/>
        <v>0</v>
      </c>
      <c r="R44" s="120">
        <f t="shared" si="15"/>
        <v>0</v>
      </c>
      <c r="S44" s="204">
        <v>0</v>
      </c>
      <c r="T44" s="10">
        <f t="shared" si="16"/>
        <v>0</v>
      </c>
      <c r="U44" s="10">
        <f>('NPV Summary'!$B$16-S44)+T44</f>
        <v>0</v>
      </c>
      <c r="V44" s="10">
        <f>LOOKUP(B44,Rates!$A$5:$B$168)</f>
        <v>3140.7502176337553</v>
      </c>
      <c r="W44" s="121">
        <f t="shared" si="9"/>
        <v>0</v>
      </c>
      <c r="X44" s="122">
        <f t="shared" si="17"/>
        <v>0</v>
      </c>
      <c r="Y44" s="37">
        <f t="shared" si="10"/>
        <v>0</v>
      </c>
      <c r="Z44" s="140">
        <f>IF(SUM(Z$11:Z43)&gt;0,0,IF(SUM(X44-R44)&gt;0,B44,0))</f>
        <v>0</v>
      </c>
      <c r="AG44" s="23">
        <f t="shared" si="25"/>
        <v>2039</v>
      </c>
      <c r="AH44" s="4">
        <f>Rates!B37</f>
        <v>2128.511931765202</v>
      </c>
      <c r="AJ44" s="23">
        <f t="shared" si="28"/>
        <v>2039</v>
      </c>
      <c r="AK44" s="213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8"/>
        <v>2050</v>
      </c>
      <c r="AP44" s="135">
        <f t="shared" si="0"/>
        <v>0</v>
      </c>
      <c r="AR44" s="218">
        <f t="shared" si="19"/>
        <v>2050</v>
      </c>
      <c r="AS44" s="135">
        <f t="shared" si="27"/>
        <v>0</v>
      </c>
      <c r="AT44" s="135">
        <f t="shared" si="29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1"/>
        <v>2050</v>
      </c>
      <c r="BD44" s="135">
        <f t="shared" si="22"/>
        <v>0</v>
      </c>
      <c r="BE44" s="1"/>
      <c r="BF44" s="27">
        <f t="shared" si="23"/>
        <v>2050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60" si="39">A44+1</f>
        <v>34</v>
      </c>
      <c r="B45" s="169">
        <f t="shared" si="39"/>
        <v>2051</v>
      </c>
      <c r="C45" s="203">
        <v>0</v>
      </c>
      <c r="D45" s="203">
        <v>0</v>
      </c>
      <c r="E45" s="108">
        <f t="shared" si="12"/>
        <v>0</v>
      </c>
      <c r="F45" s="111">
        <f t="shared" si="1"/>
        <v>0</v>
      </c>
      <c r="G45" s="112">
        <f t="shared" si="2"/>
        <v>0</v>
      </c>
      <c r="H45" s="113">
        <f t="shared" si="3"/>
        <v>0</v>
      </c>
      <c r="I45" s="111">
        <f t="shared" si="4"/>
        <v>0</v>
      </c>
      <c r="J45" s="112">
        <f t="shared" si="37"/>
        <v>0</v>
      </c>
      <c r="K45" s="113">
        <f t="shared" si="37"/>
        <v>0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4"/>
        <v>0</v>
      </c>
      <c r="P45" s="112">
        <f t="shared" si="14"/>
        <v>0</v>
      </c>
      <c r="Q45" s="112">
        <f t="shared" si="8"/>
        <v>0</v>
      </c>
      <c r="R45" s="116">
        <f t="shared" si="15"/>
        <v>0</v>
      </c>
      <c r="S45" s="204">
        <v>0</v>
      </c>
      <c r="T45" s="142">
        <f t="shared" si="16"/>
        <v>0</v>
      </c>
      <c r="U45" s="10">
        <f>('NPV Summary'!$B$16-S45)+T45</f>
        <v>0</v>
      </c>
      <c r="V45" s="142">
        <f>LOOKUP(B45,Rates!$A$5:$B$168)</f>
        <v>3253.8172254685705</v>
      </c>
      <c r="W45" s="123">
        <f t="shared" si="9"/>
        <v>0</v>
      </c>
      <c r="X45" s="124">
        <f t="shared" si="17"/>
        <v>0</v>
      </c>
      <c r="Y45" s="64">
        <f t="shared" si="10"/>
        <v>0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5"/>
        <v>2040</v>
      </c>
      <c r="AH45" s="79">
        <f>Rates!B38</f>
        <v>2205.1383613087492</v>
      </c>
      <c r="AI45"/>
      <c r="AJ45" s="77">
        <f t="shared" si="28"/>
        <v>2040</v>
      </c>
      <c r="AK45" s="214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8"/>
        <v>2051</v>
      </c>
      <c r="AP45" s="136">
        <f t="shared" si="0"/>
        <v>0</v>
      </c>
      <c r="AQ45"/>
      <c r="AR45" s="219">
        <f t="shared" si="19"/>
        <v>2051</v>
      </c>
      <c r="AS45" s="136">
        <f t="shared" si="27"/>
        <v>0</v>
      </c>
      <c r="AT45" s="136">
        <f t="shared" si="29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1"/>
        <v>2051</v>
      </c>
      <c r="BD45" s="136">
        <f t="shared" si="22"/>
        <v>0</v>
      </c>
      <c r="BF45" s="72">
        <f t="shared" si="23"/>
        <v>2051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2052</v>
      </c>
      <c r="C46" s="203">
        <v>0</v>
      </c>
      <c r="D46" s="203">
        <v>0</v>
      </c>
      <c r="E46" s="108">
        <f t="shared" si="12"/>
        <v>0</v>
      </c>
      <c r="F46" s="108">
        <f t="shared" si="1"/>
        <v>0</v>
      </c>
      <c r="G46" s="109">
        <f t="shared" si="2"/>
        <v>0</v>
      </c>
      <c r="H46" s="110">
        <f t="shared" si="3"/>
        <v>0</v>
      </c>
      <c r="I46" s="108">
        <f t="shared" si="4"/>
        <v>0</v>
      </c>
      <c r="J46" s="109">
        <f t="shared" si="37"/>
        <v>0</v>
      </c>
      <c r="K46" s="110">
        <f t="shared" si="37"/>
        <v>0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4"/>
        <v>0</v>
      </c>
      <c r="P46" s="147">
        <f t="shared" si="14"/>
        <v>0</v>
      </c>
      <c r="Q46" s="147">
        <f t="shared" si="8"/>
        <v>0</v>
      </c>
      <c r="R46" s="120">
        <f t="shared" si="15"/>
        <v>0</v>
      </c>
      <c r="S46" s="204">
        <v>0</v>
      </c>
      <c r="T46" s="10">
        <f t="shared" si="16"/>
        <v>0</v>
      </c>
      <c r="U46" s="10">
        <f>('NPV Summary'!$B$16-S46)+T46</f>
        <v>0</v>
      </c>
      <c r="V46" s="10">
        <f>LOOKUP(B46,Rates!$A$5:$B$168)</f>
        <v>3370.9546455854393</v>
      </c>
      <c r="W46" s="121">
        <f t="shared" si="9"/>
        <v>0</v>
      </c>
      <c r="X46" s="122">
        <f t="shared" si="17"/>
        <v>0</v>
      </c>
      <c r="Y46" s="37">
        <f t="shared" si="10"/>
        <v>0</v>
      </c>
      <c r="Z46" s="140">
        <f>IF(SUM(Z$11:Z45)&gt;0,0,IF(SUM(X46-R46)&gt;0,B46,0))</f>
        <v>0</v>
      </c>
      <c r="AG46" s="23">
        <f t="shared" si="25"/>
        <v>2041</v>
      </c>
      <c r="AH46" s="4">
        <f>Rates!B39</f>
        <v>2284.5233423158643</v>
      </c>
      <c r="AJ46" s="23">
        <f t="shared" si="28"/>
        <v>2041</v>
      </c>
      <c r="AK46" s="213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8"/>
        <v>2052</v>
      </c>
      <c r="AP46" s="135">
        <f t="shared" si="0"/>
        <v>0</v>
      </c>
      <c r="AR46" s="218">
        <f t="shared" si="19"/>
        <v>2052</v>
      </c>
      <c r="AS46" s="135">
        <f t="shared" si="27"/>
        <v>0</v>
      </c>
      <c r="AT46" s="135">
        <f t="shared" si="29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1"/>
        <v>2052</v>
      </c>
      <c r="BD46" s="135">
        <f t="shared" si="22"/>
        <v>0</v>
      </c>
      <c r="BE46" s="1"/>
      <c r="BF46" s="27">
        <f t="shared" si="23"/>
        <v>2052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2053</v>
      </c>
      <c r="C47" s="203">
        <v>0</v>
      </c>
      <c r="D47" s="203">
        <v>0</v>
      </c>
      <c r="E47" s="108">
        <f t="shared" si="12"/>
        <v>0</v>
      </c>
      <c r="F47" s="111">
        <f t="shared" si="1"/>
        <v>0</v>
      </c>
      <c r="G47" s="112">
        <f t="shared" si="2"/>
        <v>0</v>
      </c>
      <c r="H47" s="113">
        <f t="shared" si="3"/>
        <v>0</v>
      </c>
      <c r="I47" s="111">
        <f t="shared" si="4"/>
        <v>0</v>
      </c>
      <c r="J47" s="112">
        <f t="shared" si="37"/>
        <v>0</v>
      </c>
      <c r="K47" s="113">
        <f t="shared" si="37"/>
        <v>0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4"/>
        <v>0</v>
      </c>
      <c r="P47" s="112">
        <f t="shared" si="14"/>
        <v>0</v>
      </c>
      <c r="Q47" s="112">
        <f t="shared" si="8"/>
        <v>0</v>
      </c>
      <c r="R47" s="116">
        <f t="shared" si="15"/>
        <v>0</v>
      </c>
      <c r="S47" s="204">
        <v>0</v>
      </c>
      <c r="T47" s="142">
        <f t="shared" si="16"/>
        <v>0</v>
      </c>
      <c r="U47" s="10">
        <f>('NPV Summary'!$B$16-S47)+T47</f>
        <v>0</v>
      </c>
      <c r="V47" s="142">
        <f>LOOKUP(B47,Rates!$A$5:$B$168)</f>
        <v>3492.3090128265153</v>
      </c>
      <c r="W47" s="123">
        <f t="shared" si="9"/>
        <v>0</v>
      </c>
      <c r="X47" s="124">
        <f t="shared" si="17"/>
        <v>0</v>
      </c>
      <c r="Y47" s="64">
        <f t="shared" si="10"/>
        <v>0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5"/>
        <v>2042</v>
      </c>
      <c r="AH47" s="79">
        <f>Rates!B40</f>
        <v>2366.7661826392355</v>
      </c>
      <c r="AI47"/>
      <c r="AJ47" s="77">
        <f t="shared" si="28"/>
        <v>2042</v>
      </c>
      <c r="AK47" s="214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8"/>
        <v>2053</v>
      </c>
      <c r="AP47" s="136">
        <f t="shared" si="0"/>
        <v>0</v>
      </c>
      <c r="AQ47"/>
      <c r="AR47" s="219">
        <f t="shared" si="19"/>
        <v>2053</v>
      </c>
      <c r="AS47" s="136">
        <f t="shared" si="27"/>
        <v>0</v>
      </c>
      <c r="AT47" s="136">
        <f t="shared" si="29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1"/>
        <v>2053</v>
      </c>
      <c r="BD47" s="136">
        <f t="shared" si="22"/>
        <v>0</v>
      </c>
      <c r="BF47" s="72">
        <f t="shared" si="23"/>
        <v>2053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2054</v>
      </c>
      <c r="C48" s="203">
        <v>0</v>
      </c>
      <c r="D48" s="203">
        <v>0</v>
      </c>
      <c r="E48" s="108">
        <f t="shared" si="12"/>
        <v>0</v>
      </c>
      <c r="F48" s="108">
        <f t="shared" si="1"/>
        <v>0</v>
      </c>
      <c r="G48" s="109">
        <f t="shared" si="2"/>
        <v>0</v>
      </c>
      <c r="H48" s="110">
        <f t="shared" si="3"/>
        <v>0</v>
      </c>
      <c r="I48" s="108">
        <f t="shared" si="4"/>
        <v>0</v>
      </c>
      <c r="J48" s="109">
        <f t="shared" si="37"/>
        <v>0</v>
      </c>
      <c r="K48" s="110">
        <f t="shared" si="37"/>
        <v>0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4"/>
        <v>0</v>
      </c>
      <c r="P48" s="147">
        <f t="shared" si="14"/>
        <v>0</v>
      </c>
      <c r="Q48" s="147">
        <f t="shared" si="8"/>
        <v>0</v>
      </c>
      <c r="R48" s="120">
        <f t="shared" si="15"/>
        <v>0</v>
      </c>
      <c r="S48" s="204">
        <v>0</v>
      </c>
      <c r="T48" s="10">
        <f t="shared" si="16"/>
        <v>0</v>
      </c>
      <c r="U48" s="10">
        <f>('NPV Summary'!$B$16-S48)+T48</f>
        <v>0</v>
      </c>
      <c r="V48" s="10">
        <f>LOOKUP(B48,Rates!$A$5:$B$168)</f>
        <v>3618.03213728827</v>
      </c>
      <c r="W48" s="121">
        <f t="shared" si="9"/>
        <v>0</v>
      </c>
      <c r="X48" s="122">
        <f t="shared" si="17"/>
        <v>0</v>
      </c>
      <c r="Y48" s="37">
        <f t="shared" si="10"/>
        <v>0</v>
      </c>
      <c r="Z48" s="140">
        <f>IF(SUM(Z$11:Z47)&gt;0,0,IF(SUM(X48-R48)&gt;0,B48,0))</f>
        <v>0</v>
      </c>
      <c r="AG48" s="23">
        <f t="shared" si="25"/>
        <v>2043</v>
      </c>
      <c r="AH48" s="4">
        <f>Rates!B41</f>
        <v>2451.9697652142481</v>
      </c>
      <c r="AJ48" s="23">
        <f t="shared" si="28"/>
        <v>2043</v>
      </c>
      <c r="AK48" s="213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8"/>
        <v>2054</v>
      </c>
      <c r="AP48" s="135">
        <f t="shared" si="0"/>
        <v>0</v>
      </c>
      <c r="AR48" s="218">
        <f t="shared" si="19"/>
        <v>2054</v>
      </c>
      <c r="AS48" s="135">
        <f t="shared" si="27"/>
        <v>0</v>
      </c>
      <c r="AT48" s="135">
        <f t="shared" si="29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1"/>
        <v>2054</v>
      </c>
      <c r="BD48" s="135">
        <f t="shared" si="22"/>
        <v>0</v>
      </c>
      <c r="BE48" s="1"/>
      <c r="BF48" s="27">
        <f t="shared" si="23"/>
        <v>2054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2055</v>
      </c>
      <c r="C49" s="203">
        <v>0</v>
      </c>
      <c r="D49" s="203">
        <v>0</v>
      </c>
      <c r="E49" s="108">
        <f t="shared" si="12"/>
        <v>0</v>
      </c>
      <c r="F49" s="111">
        <f t="shared" si="1"/>
        <v>0</v>
      </c>
      <c r="G49" s="112">
        <f t="shared" si="2"/>
        <v>0</v>
      </c>
      <c r="H49" s="113">
        <f t="shared" si="3"/>
        <v>0</v>
      </c>
      <c r="I49" s="111">
        <f t="shared" si="4"/>
        <v>0</v>
      </c>
      <c r="J49" s="112">
        <f t="shared" si="37"/>
        <v>0</v>
      </c>
      <c r="K49" s="113">
        <f t="shared" si="37"/>
        <v>0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4"/>
        <v>0</v>
      </c>
      <c r="P49" s="112">
        <f t="shared" si="14"/>
        <v>0</v>
      </c>
      <c r="Q49" s="112">
        <f t="shared" si="8"/>
        <v>0</v>
      </c>
      <c r="R49" s="116">
        <f t="shared" si="15"/>
        <v>0</v>
      </c>
      <c r="S49" s="204">
        <v>0</v>
      </c>
      <c r="T49" s="142">
        <f t="shared" si="16"/>
        <v>0</v>
      </c>
      <c r="U49" s="10">
        <f>('NPV Summary'!$B$16-S49)+T49</f>
        <v>0</v>
      </c>
      <c r="V49" s="142">
        <f>LOOKUP(B49,Rates!$A$5:$B$168)</f>
        <v>3748.2812942306477</v>
      </c>
      <c r="W49" s="123">
        <f t="shared" si="9"/>
        <v>0</v>
      </c>
      <c r="X49" s="124">
        <f t="shared" si="17"/>
        <v>0</v>
      </c>
      <c r="Y49" s="64">
        <f t="shared" si="10"/>
        <v>0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5"/>
        <v>2044</v>
      </c>
      <c r="AH49" s="79">
        <f>Rates!B42</f>
        <v>2540.2406767619609</v>
      </c>
      <c r="AI49"/>
      <c r="AJ49" s="77">
        <f t="shared" si="28"/>
        <v>2044</v>
      </c>
      <c r="AK49" s="214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8"/>
        <v>2055</v>
      </c>
      <c r="AP49" s="136">
        <f t="shared" si="0"/>
        <v>0</v>
      </c>
      <c r="AQ49"/>
      <c r="AR49" s="219">
        <f t="shared" si="19"/>
        <v>2055</v>
      </c>
      <c r="AS49" s="136">
        <f t="shared" si="27"/>
        <v>0</v>
      </c>
      <c r="AT49" s="136">
        <f t="shared" si="29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1"/>
        <v>2055</v>
      </c>
      <c r="BD49" s="136">
        <f t="shared" si="22"/>
        <v>0</v>
      </c>
      <c r="BF49" s="72">
        <f t="shared" si="23"/>
        <v>2055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2056</v>
      </c>
      <c r="C50" s="203">
        <v>0</v>
      </c>
      <c r="D50" s="203">
        <v>0</v>
      </c>
      <c r="E50" s="108">
        <f t="shared" si="12"/>
        <v>0</v>
      </c>
      <c r="F50" s="108">
        <f t="shared" si="1"/>
        <v>0</v>
      </c>
      <c r="G50" s="109">
        <f t="shared" si="2"/>
        <v>0</v>
      </c>
      <c r="H50" s="110">
        <f t="shared" si="3"/>
        <v>0</v>
      </c>
      <c r="I50" s="108">
        <f t="shared" si="4"/>
        <v>0</v>
      </c>
      <c r="J50" s="109">
        <f t="shared" si="37"/>
        <v>0</v>
      </c>
      <c r="K50" s="110">
        <f t="shared" si="37"/>
        <v>0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4"/>
        <v>0</v>
      </c>
      <c r="P50" s="147">
        <f t="shared" si="14"/>
        <v>0</v>
      </c>
      <c r="Q50" s="147">
        <f t="shared" si="8"/>
        <v>0</v>
      </c>
      <c r="R50" s="120">
        <f t="shared" si="15"/>
        <v>0</v>
      </c>
      <c r="S50" s="204">
        <v>0</v>
      </c>
      <c r="T50" s="10">
        <f t="shared" si="16"/>
        <v>0</v>
      </c>
      <c r="U50" s="10">
        <f>('NPV Summary'!$B$16-S50)+T50</f>
        <v>0</v>
      </c>
      <c r="V50" s="10">
        <f>LOOKUP(B50,Rates!$A$5:$B$168)</f>
        <v>3883.2194208229512</v>
      </c>
      <c r="W50" s="121">
        <f t="shared" si="9"/>
        <v>0</v>
      </c>
      <c r="X50" s="122">
        <f t="shared" si="17"/>
        <v>0</v>
      </c>
      <c r="Y50" s="37">
        <f t="shared" si="10"/>
        <v>0</v>
      </c>
      <c r="Z50" s="140">
        <f>IF(SUM(Z$11:Z49)&gt;0,0,IF(SUM(X50-R50)&gt;0,B50,0))</f>
        <v>0</v>
      </c>
      <c r="AG50" s="23">
        <f t="shared" si="25"/>
        <v>2045</v>
      </c>
      <c r="AH50" s="4">
        <f>Rates!B43</f>
        <v>2631.6893411253914</v>
      </c>
      <c r="AJ50" s="23">
        <f t="shared" si="28"/>
        <v>2045</v>
      </c>
      <c r="AK50" s="213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8"/>
        <v>2056</v>
      </c>
      <c r="AP50" s="135">
        <f t="shared" si="0"/>
        <v>0</v>
      </c>
      <c r="AR50" s="218">
        <f t="shared" si="19"/>
        <v>2056</v>
      </c>
      <c r="AS50" s="135">
        <f t="shared" si="27"/>
        <v>0</v>
      </c>
      <c r="AT50" s="135">
        <f t="shared" si="29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1"/>
        <v>2056</v>
      </c>
      <c r="BD50" s="135">
        <f t="shared" si="22"/>
        <v>0</v>
      </c>
      <c r="BE50" s="1"/>
      <c r="BF50" s="27">
        <f t="shared" si="23"/>
        <v>2056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2057</v>
      </c>
      <c r="C51" s="203">
        <v>0</v>
      </c>
      <c r="D51" s="203">
        <v>0</v>
      </c>
      <c r="E51" s="108">
        <f t="shared" si="12"/>
        <v>0</v>
      </c>
      <c r="F51" s="111">
        <f t="shared" si="1"/>
        <v>0</v>
      </c>
      <c r="G51" s="112">
        <f t="shared" si="2"/>
        <v>0</v>
      </c>
      <c r="H51" s="113">
        <f t="shared" si="3"/>
        <v>0</v>
      </c>
      <c r="I51" s="111">
        <f t="shared" si="4"/>
        <v>0</v>
      </c>
      <c r="J51" s="112">
        <f t="shared" si="37"/>
        <v>0</v>
      </c>
      <c r="K51" s="113">
        <f t="shared" si="37"/>
        <v>0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4"/>
        <v>0</v>
      </c>
      <c r="P51" s="112">
        <f t="shared" si="14"/>
        <v>0</v>
      </c>
      <c r="Q51" s="112">
        <f t="shared" si="8"/>
        <v>0</v>
      </c>
      <c r="R51" s="116">
        <f t="shared" si="15"/>
        <v>0</v>
      </c>
      <c r="S51" s="204">
        <v>0</v>
      </c>
      <c r="T51" s="142">
        <f t="shared" si="16"/>
        <v>0</v>
      </c>
      <c r="U51" s="10">
        <f>('NPV Summary'!$B$16-S51)+T51</f>
        <v>0</v>
      </c>
      <c r="V51" s="142">
        <f>LOOKUP(B51,Rates!$A$5:$B$168)</f>
        <v>4023.0153199725773</v>
      </c>
      <c r="W51" s="123">
        <f t="shared" si="9"/>
        <v>0</v>
      </c>
      <c r="X51" s="127">
        <f t="shared" si="17"/>
        <v>0</v>
      </c>
      <c r="Y51" s="64">
        <f t="shared" si="10"/>
        <v>0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5"/>
        <v>2046</v>
      </c>
      <c r="AH51" s="79">
        <f>Rates!B44</f>
        <v>2726.4301574059054</v>
      </c>
      <c r="AI51"/>
      <c r="AJ51" s="77">
        <f t="shared" si="28"/>
        <v>2046</v>
      </c>
      <c r="AK51" s="214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8"/>
        <v>2057</v>
      </c>
      <c r="AP51" s="136">
        <f t="shared" si="0"/>
        <v>0</v>
      </c>
      <c r="AQ51"/>
      <c r="AR51" s="219">
        <f t="shared" si="19"/>
        <v>2057</v>
      </c>
      <c r="AS51" s="136">
        <f t="shared" si="27"/>
        <v>0</v>
      </c>
      <c r="AT51" s="136">
        <f t="shared" si="29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1"/>
        <v>2057</v>
      </c>
      <c r="BD51" s="136">
        <f t="shared" si="22"/>
        <v>0</v>
      </c>
      <c r="BF51" s="72">
        <f t="shared" si="23"/>
        <v>2057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2058</v>
      </c>
      <c r="C52" s="203">
        <v>0</v>
      </c>
      <c r="D52" s="203">
        <v>0</v>
      </c>
      <c r="E52" s="108">
        <f t="shared" si="12"/>
        <v>0</v>
      </c>
      <c r="F52" s="108">
        <f t="shared" si="1"/>
        <v>0</v>
      </c>
      <c r="G52" s="109">
        <f t="shared" si="2"/>
        <v>0</v>
      </c>
      <c r="H52" s="110">
        <f t="shared" si="3"/>
        <v>0</v>
      </c>
      <c r="I52" s="108">
        <f t="shared" si="4"/>
        <v>0</v>
      </c>
      <c r="J52" s="109">
        <f t="shared" si="37"/>
        <v>0</v>
      </c>
      <c r="K52" s="110">
        <f t="shared" si="37"/>
        <v>0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4"/>
        <v>0</v>
      </c>
      <c r="P52" s="147">
        <f t="shared" si="14"/>
        <v>0</v>
      </c>
      <c r="Q52" s="147">
        <f t="shared" si="8"/>
        <v>0</v>
      </c>
      <c r="R52" s="120">
        <f t="shared" si="15"/>
        <v>0</v>
      </c>
      <c r="S52" s="204">
        <v>0</v>
      </c>
      <c r="T52" s="10">
        <f t="shared" si="16"/>
        <v>0</v>
      </c>
      <c r="U52" s="10">
        <f>('NPV Summary'!$B$16-S52)+T52</f>
        <v>0</v>
      </c>
      <c r="V52" s="10">
        <f>LOOKUP(B52,Rates!$A$5:$B$168)</f>
        <v>4167.8438714915901</v>
      </c>
      <c r="W52" s="121">
        <f t="shared" si="9"/>
        <v>0</v>
      </c>
      <c r="X52" s="122">
        <f t="shared" si="17"/>
        <v>0</v>
      </c>
      <c r="Y52" s="37">
        <f t="shared" si="10"/>
        <v>0</v>
      </c>
      <c r="Z52" s="140">
        <f>IF(SUM(Z$11:Z51)&gt;0,0,IF(SUM(X52-R52)&gt;0,B52,0))</f>
        <v>0</v>
      </c>
      <c r="AG52" s="23">
        <f t="shared" si="25"/>
        <v>2047</v>
      </c>
      <c r="AH52" s="15">
        <f>Rates!B45</f>
        <v>2824.5816430725181</v>
      </c>
      <c r="AJ52" s="23">
        <f t="shared" si="28"/>
        <v>2047</v>
      </c>
      <c r="AK52" s="215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8"/>
        <v>2058</v>
      </c>
      <c r="AP52" s="135">
        <f t="shared" si="0"/>
        <v>0</v>
      </c>
      <c r="AR52" s="218">
        <f t="shared" si="19"/>
        <v>2058</v>
      </c>
      <c r="AS52" s="135">
        <f t="shared" si="27"/>
        <v>0</v>
      </c>
      <c r="AT52" s="135">
        <f t="shared" si="29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1"/>
        <v>2058</v>
      </c>
      <c r="BD52" s="135">
        <f t="shared" si="22"/>
        <v>0</v>
      </c>
      <c r="BE52" s="1"/>
      <c r="BF52" s="27">
        <f t="shared" si="23"/>
        <v>2058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2059</v>
      </c>
      <c r="C53" s="203">
        <v>0</v>
      </c>
      <c r="D53" s="203">
        <v>0</v>
      </c>
      <c r="E53" s="108">
        <f t="shared" si="12"/>
        <v>0</v>
      </c>
      <c r="F53" s="111">
        <f t="shared" si="1"/>
        <v>0</v>
      </c>
      <c r="G53" s="112">
        <f t="shared" si="2"/>
        <v>0</v>
      </c>
      <c r="H53" s="113">
        <f t="shared" si="3"/>
        <v>0</v>
      </c>
      <c r="I53" s="111">
        <f t="shared" si="4"/>
        <v>0</v>
      </c>
      <c r="J53" s="112">
        <f t="shared" si="37"/>
        <v>0</v>
      </c>
      <c r="K53" s="113">
        <f t="shared" si="37"/>
        <v>0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4"/>
        <v>0</v>
      </c>
      <c r="P53" s="112">
        <f t="shared" si="14"/>
        <v>0</v>
      </c>
      <c r="Q53" s="112">
        <f t="shared" si="8"/>
        <v>0</v>
      </c>
      <c r="R53" s="116">
        <f t="shared" si="15"/>
        <v>0</v>
      </c>
      <c r="S53" s="204">
        <v>0</v>
      </c>
      <c r="T53" s="142">
        <f t="shared" si="16"/>
        <v>0</v>
      </c>
      <c r="U53" s="10">
        <f>('NPV Summary'!$B$16-S53)+T53</f>
        <v>0</v>
      </c>
      <c r="V53" s="142">
        <f>LOOKUP(B53,Rates!$A$5:$B$168)</f>
        <v>4317.8862508652874</v>
      </c>
      <c r="W53" s="123">
        <f t="shared" si="9"/>
        <v>0</v>
      </c>
      <c r="X53" s="124">
        <f t="shared" si="17"/>
        <v>0</v>
      </c>
      <c r="Y53" s="64">
        <f t="shared" si="10"/>
        <v>0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5"/>
        <v>2048</v>
      </c>
      <c r="AH53" s="79">
        <f>Rates!B46</f>
        <v>2926.2665822231288</v>
      </c>
      <c r="AI53"/>
      <c r="AJ53" s="77">
        <f t="shared" si="28"/>
        <v>2048</v>
      </c>
      <c r="AK53" s="214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8"/>
        <v>2059</v>
      </c>
      <c r="AP53" s="136">
        <f t="shared" si="0"/>
        <v>0</v>
      </c>
      <c r="AQ53"/>
      <c r="AR53" s="219">
        <f t="shared" si="19"/>
        <v>2059</v>
      </c>
      <c r="AS53" s="136">
        <f t="shared" si="27"/>
        <v>0</v>
      </c>
      <c r="AT53" s="136">
        <f t="shared" si="29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1"/>
        <v>2059</v>
      </c>
      <c r="BD53" s="136">
        <f t="shared" si="22"/>
        <v>0</v>
      </c>
      <c r="BF53" s="72">
        <f t="shared" si="23"/>
        <v>2059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2060</v>
      </c>
      <c r="C54" s="203">
        <v>0</v>
      </c>
      <c r="D54" s="203">
        <v>0</v>
      </c>
      <c r="E54" s="108">
        <f t="shared" si="12"/>
        <v>0</v>
      </c>
      <c r="F54" s="108">
        <f t="shared" si="1"/>
        <v>0</v>
      </c>
      <c r="G54" s="109">
        <f t="shared" si="2"/>
        <v>0</v>
      </c>
      <c r="H54" s="110">
        <f t="shared" si="3"/>
        <v>0</v>
      </c>
      <c r="I54" s="108">
        <f t="shared" si="4"/>
        <v>0</v>
      </c>
      <c r="J54" s="109">
        <f t="shared" si="37"/>
        <v>0</v>
      </c>
      <c r="K54" s="110">
        <f t="shared" si="37"/>
        <v>0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4"/>
        <v>0</v>
      </c>
      <c r="P54" s="147">
        <f t="shared" si="14"/>
        <v>0</v>
      </c>
      <c r="Q54" s="147">
        <f t="shared" si="8"/>
        <v>0</v>
      </c>
      <c r="R54" s="120">
        <f t="shared" si="15"/>
        <v>0</v>
      </c>
      <c r="S54" s="204">
        <v>0</v>
      </c>
      <c r="T54" s="10">
        <f t="shared" si="16"/>
        <v>0</v>
      </c>
      <c r="U54" s="10">
        <f>('NPV Summary'!$B$16-S54)+T54</f>
        <v>0</v>
      </c>
      <c r="V54" s="10">
        <f>LOOKUP(B54,Rates!$A$5:$B$168)</f>
        <v>4473.3301558964376</v>
      </c>
      <c r="W54" s="121">
        <f t="shared" si="9"/>
        <v>0</v>
      </c>
      <c r="X54" s="122">
        <f t="shared" si="17"/>
        <v>0</v>
      </c>
      <c r="Y54" s="37">
        <f t="shared" si="10"/>
        <v>0</v>
      </c>
      <c r="Z54" s="140">
        <f>IF(SUM(Z$11:Z53)&gt;0,0,IF(SUM(X54-R54)&gt;0,B54,0))</f>
        <v>0</v>
      </c>
      <c r="AG54" s="23">
        <f t="shared" si="25"/>
        <v>2049</v>
      </c>
      <c r="AH54" s="4">
        <f>Rates!B47</f>
        <v>3031.6121791831615</v>
      </c>
      <c r="AJ54" s="23">
        <f t="shared" si="28"/>
        <v>2049</v>
      </c>
      <c r="AK54" s="213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8"/>
        <v>2060</v>
      </c>
      <c r="AP54" s="135">
        <f t="shared" si="0"/>
        <v>0</v>
      </c>
      <c r="AR54" s="218">
        <f t="shared" si="19"/>
        <v>2060</v>
      </c>
      <c r="AS54" s="135">
        <f t="shared" si="27"/>
        <v>0</v>
      </c>
      <c r="AT54" s="135">
        <f t="shared" si="29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1"/>
        <v>2060</v>
      </c>
      <c r="BD54" s="135">
        <f t="shared" si="22"/>
        <v>0</v>
      </c>
      <c r="BE54" s="1"/>
      <c r="BF54" s="27">
        <f t="shared" si="23"/>
        <v>2060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2061</v>
      </c>
      <c r="C55" s="203">
        <v>0</v>
      </c>
      <c r="D55" s="203">
        <v>0</v>
      </c>
      <c r="E55" s="108">
        <f t="shared" si="12"/>
        <v>0</v>
      </c>
      <c r="F55" s="111">
        <f t="shared" si="1"/>
        <v>0</v>
      </c>
      <c r="G55" s="112">
        <f t="shared" si="2"/>
        <v>0</v>
      </c>
      <c r="H55" s="113">
        <f t="shared" si="3"/>
        <v>0</v>
      </c>
      <c r="I55" s="111">
        <f t="shared" si="4"/>
        <v>0</v>
      </c>
      <c r="J55" s="112">
        <f t="shared" si="37"/>
        <v>0</v>
      </c>
      <c r="K55" s="113">
        <f t="shared" si="37"/>
        <v>0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4"/>
        <v>0</v>
      </c>
      <c r="P55" s="112">
        <f t="shared" si="14"/>
        <v>0</v>
      </c>
      <c r="Q55" s="112">
        <f t="shared" si="8"/>
        <v>0</v>
      </c>
      <c r="R55" s="116">
        <f t="shared" si="15"/>
        <v>0</v>
      </c>
      <c r="S55" s="204">
        <v>0</v>
      </c>
      <c r="T55" s="142">
        <f t="shared" si="16"/>
        <v>0</v>
      </c>
      <c r="U55" s="10">
        <f>('NPV Summary'!$B$16-S55)+T55</f>
        <v>0</v>
      </c>
      <c r="V55" s="142">
        <f>LOOKUP(B55,Rates!$A$5:$B$168)</f>
        <v>4634.3700415087096</v>
      </c>
      <c r="W55" s="123">
        <f t="shared" si="9"/>
        <v>0</v>
      </c>
      <c r="X55" s="124">
        <f t="shared" si="17"/>
        <v>0</v>
      </c>
      <c r="Y55" s="64">
        <f t="shared" si="10"/>
        <v>0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5"/>
        <v>2050</v>
      </c>
      <c r="AH55" s="79">
        <f>Rates!B48</f>
        <v>3140.7502176337553</v>
      </c>
      <c r="AI55"/>
      <c r="AJ55" s="77">
        <f t="shared" si="28"/>
        <v>2050</v>
      </c>
      <c r="AK55" s="214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8"/>
        <v>2061</v>
      </c>
      <c r="AP55" s="136">
        <f t="shared" si="0"/>
        <v>0</v>
      </c>
      <c r="AQ55"/>
      <c r="AR55" s="219">
        <f t="shared" si="19"/>
        <v>2061</v>
      </c>
      <c r="AS55" s="136">
        <f t="shared" si="27"/>
        <v>0</v>
      </c>
      <c r="AT55" s="136">
        <f t="shared" si="29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1"/>
        <v>2061</v>
      </c>
      <c r="BD55" s="136">
        <f t="shared" si="22"/>
        <v>0</v>
      </c>
      <c r="BF55" s="72">
        <f t="shared" si="23"/>
        <v>2061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2062</v>
      </c>
      <c r="C56" s="203">
        <v>0</v>
      </c>
      <c r="D56" s="203">
        <v>0</v>
      </c>
      <c r="E56" s="108">
        <f t="shared" si="12"/>
        <v>0</v>
      </c>
      <c r="F56" s="108">
        <f t="shared" si="1"/>
        <v>0</v>
      </c>
      <c r="G56" s="109">
        <f t="shared" si="2"/>
        <v>0</v>
      </c>
      <c r="H56" s="110">
        <f t="shared" si="3"/>
        <v>0</v>
      </c>
      <c r="I56" s="108">
        <f t="shared" si="4"/>
        <v>0</v>
      </c>
      <c r="J56" s="109">
        <f t="shared" si="37"/>
        <v>0</v>
      </c>
      <c r="K56" s="110">
        <f t="shared" si="37"/>
        <v>0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4"/>
        <v>0</v>
      </c>
      <c r="P56" s="147">
        <f t="shared" si="14"/>
        <v>0</v>
      </c>
      <c r="Q56" s="147">
        <f t="shared" si="8"/>
        <v>0</v>
      </c>
      <c r="R56" s="120">
        <f t="shared" si="15"/>
        <v>0</v>
      </c>
      <c r="S56" s="204">
        <v>0</v>
      </c>
      <c r="T56" s="10">
        <f t="shared" si="16"/>
        <v>0</v>
      </c>
      <c r="U56" s="10">
        <f>('NPV Summary'!$B$16-S56)+T56</f>
        <v>0</v>
      </c>
      <c r="V56" s="10">
        <f>LOOKUP(B56,Rates!$A$5:$B$168)</f>
        <v>4801.2073630030236</v>
      </c>
      <c r="W56" s="121">
        <f t="shared" si="9"/>
        <v>0</v>
      </c>
      <c r="X56" s="122">
        <f t="shared" si="17"/>
        <v>0</v>
      </c>
      <c r="Y56" s="37">
        <f t="shared" si="10"/>
        <v>0</v>
      </c>
      <c r="Z56" s="140">
        <f>IF(SUM(Z$11:Z55)&gt;0,0,IF(SUM(X56-R56)&gt;0,B56,0))</f>
        <v>0</v>
      </c>
      <c r="AG56" s="23">
        <f t="shared" si="25"/>
        <v>2051</v>
      </c>
      <c r="AH56" s="4">
        <f>Rates!B49</f>
        <v>3253.8172254685705</v>
      </c>
      <c r="AJ56" s="23">
        <f t="shared" si="28"/>
        <v>2051</v>
      </c>
      <c r="AK56" s="213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8"/>
        <v>2062</v>
      </c>
      <c r="AP56" s="135">
        <f t="shared" si="0"/>
        <v>0</v>
      </c>
      <c r="AR56" s="218">
        <f t="shared" si="19"/>
        <v>2062</v>
      </c>
      <c r="AS56" s="135">
        <f t="shared" si="27"/>
        <v>0</v>
      </c>
      <c r="AT56" s="135">
        <f t="shared" si="29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1"/>
        <v>2062</v>
      </c>
      <c r="BD56" s="135">
        <f t="shared" si="22"/>
        <v>0</v>
      </c>
      <c r="BE56" s="1"/>
      <c r="BF56" s="27">
        <f t="shared" si="23"/>
        <v>2062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2063</v>
      </c>
      <c r="C57" s="203">
        <v>0</v>
      </c>
      <c r="D57" s="203">
        <v>0</v>
      </c>
      <c r="E57" s="108">
        <f t="shared" si="12"/>
        <v>0</v>
      </c>
      <c r="F57" s="111">
        <f t="shared" si="1"/>
        <v>0</v>
      </c>
      <c r="G57" s="112">
        <f t="shared" si="2"/>
        <v>0</v>
      </c>
      <c r="H57" s="113">
        <f t="shared" si="3"/>
        <v>0</v>
      </c>
      <c r="I57" s="111">
        <f t="shared" si="4"/>
        <v>0</v>
      </c>
      <c r="J57" s="112">
        <f t="shared" si="37"/>
        <v>0</v>
      </c>
      <c r="K57" s="113">
        <f t="shared" si="37"/>
        <v>0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4"/>
        <v>0</v>
      </c>
      <c r="P57" s="112">
        <f t="shared" si="14"/>
        <v>0</v>
      </c>
      <c r="Q57" s="112">
        <f t="shared" si="8"/>
        <v>0</v>
      </c>
      <c r="R57" s="116">
        <f t="shared" si="15"/>
        <v>0</v>
      </c>
      <c r="S57" s="204">
        <v>0</v>
      </c>
      <c r="T57" s="142">
        <f t="shared" si="16"/>
        <v>0</v>
      </c>
      <c r="U57" s="10">
        <f>('NPV Summary'!$B$16-S57)+T57</f>
        <v>0</v>
      </c>
      <c r="V57" s="142">
        <f>LOOKUP(B57,Rates!$A$5:$B$168)</f>
        <v>4974.0508280711329</v>
      </c>
      <c r="W57" s="123">
        <f t="shared" si="9"/>
        <v>0</v>
      </c>
      <c r="X57" s="124">
        <f t="shared" si="17"/>
        <v>0</v>
      </c>
      <c r="Y57" s="64">
        <f t="shared" si="10"/>
        <v>0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5"/>
        <v>2052</v>
      </c>
      <c r="AH57" s="79">
        <f>Rates!B50</f>
        <v>3370.9546455854393</v>
      </c>
      <c r="AI57"/>
      <c r="AJ57" s="77">
        <f t="shared" si="28"/>
        <v>2052</v>
      </c>
      <c r="AK57" s="214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8"/>
        <v>2063</v>
      </c>
      <c r="AP57" s="136">
        <f t="shared" si="0"/>
        <v>0</v>
      </c>
      <c r="AQ57"/>
      <c r="AR57" s="219">
        <f t="shared" si="19"/>
        <v>2063</v>
      </c>
      <c r="AS57" s="136">
        <f t="shared" si="27"/>
        <v>0</v>
      </c>
      <c r="AT57" s="136">
        <f t="shared" si="29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1"/>
        <v>2063</v>
      </c>
      <c r="BD57" s="136">
        <f t="shared" si="22"/>
        <v>0</v>
      </c>
      <c r="BF57" s="72">
        <f t="shared" si="23"/>
        <v>2063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2064</v>
      </c>
      <c r="C58" s="203">
        <v>0</v>
      </c>
      <c r="D58" s="203">
        <v>0</v>
      </c>
      <c r="E58" s="108">
        <f t="shared" si="12"/>
        <v>0</v>
      </c>
      <c r="F58" s="108">
        <f t="shared" si="1"/>
        <v>0</v>
      </c>
      <c r="G58" s="109">
        <f t="shared" si="2"/>
        <v>0</v>
      </c>
      <c r="H58" s="110">
        <f t="shared" si="3"/>
        <v>0</v>
      </c>
      <c r="I58" s="108">
        <f t="shared" si="4"/>
        <v>0</v>
      </c>
      <c r="J58" s="109">
        <f t="shared" si="37"/>
        <v>0</v>
      </c>
      <c r="K58" s="110">
        <f t="shared" si="37"/>
        <v>0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4"/>
        <v>0</v>
      </c>
      <c r="P58" s="147">
        <f t="shared" si="14"/>
        <v>0</v>
      </c>
      <c r="Q58" s="147">
        <f t="shared" si="8"/>
        <v>0</v>
      </c>
      <c r="R58" s="120">
        <f t="shared" si="15"/>
        <v>0</v>
      </c>
      <c r="S58" s="204">
        <v>0</v>
      </c>
      <c r="T58" s="10">
        <f t="shared" si="16"/>
        <v>0</v>
      </c>
      <c r="U58" s="10">
        <f>('NPV Summary'!$B$16-S58)+T58</f>
        <v>0</v>
      </c>
      <c r="V58" s="10">
        <f>LOOKUP(B58,Rates!$A$5:$B$168)</f>
        <v>5153.1166578816938</v>
      </c>
      <c r="W58" s="121">
        <f t="shared" si="9"/>
        <v>0</v>
      </c>
      <c r="X58" s="128">
        <f t="shared" si="17"/>
        <v>0</v>
      </c>
      <c r="Y58" s="37">
        <f t="shared" si="10"/>
        <v>0</v>
      </c>
      <c r="Z58" s="140">
        <f>IF(SUM(Z$11:Z57)&gt;0,0,IF(SUM(X58-R58)&gt;0,B58,0))</f>
        <v>0</v>
      </c>
      <c r="AG58" s="23">
        <f t="shared" si="25"/>
        <v>2053</v>
      </c>
      <c r="AH58" s="4">
        <f>Rates!B51</f>
        <v>3492.3090128265153</v>
      </c>
      <c r="AJ58" s="23">
        <f t="shared" si="28"/>
        <v>2053</v>
      </c>
      <c r="AK58" s="213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8"/>
        <v>2064</v>
      </c>
      <c r="AP58" s="135">
        <f t="shared" si="0"/>
        <v>0</v>
      </c>
      <c r="AR58" s="218">
        <f t="shared" si="19"/>
        <v>2064</v>
      </c>
      <c r="AS58" s="135">
        <f t="shared" si="27"/>
        <v>0</v>
      </c>
      <c r="AT58" s="135">
        <f t="shared" si="29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1"/>
        <v>2064</v>
      </c>
      <c r="BD58" s="135">
        <f t="shared" si="22"/>
        <v>0</v>
      </c>
      <c r="BE58" s="1"/>
      <c r="BF58" s="27">
        <f t="shared" si="23"/>
        <v>2064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2065</v>
      </c>
      <c r="C59" s="203">
        <v>0</v>
      </c>
      <c r="D59" s="203">
        <v>0</v>
      </c>
      <c r="E59" s="108">
        <f t="shared" si="12"/>
        <v>0</v>
      </c>
      <c r="F59" s="111">
        <f t="shared" si="1"/>
        <v>0</v>
      </c>
      <c r="G59" s="112">
        <f t="shared" si="2"/>
        <v>0</v>
      </c>
      <c r="H59" s="113">
        <f t="shared" si="3"/>
        <v>0</v>
      </c>
      <c r="I59" s="111">
        <f t="shared" si="4"/>
        <v>0</v>
      </c>
      <c r="J59" s="112">
        <f t="shared" si="37"/>
        <v>0</v>
      </c>
      <c r="K59" s="113">
        <f t="shared" si="37"/>
        <v>0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4"/>
        <v>0</v>
      </c>
      <c r="P59" s="112">
        <f t="shared" si="14"/>
        <v>0</v>
      </c>
      <c r="Q59" s="112">
        <f t="shared" si="8"/>
        <v>0</v>
      </c>
      <c r="R59" s="116">
        <f t="shared" si="15"/>
        <v>0</v>
      </c>
      <c r="S59" s="204">
        <v>0</v>
      </c>
      <c r="T59" s="142">
        <f t="shared" si="16"/>
        <v>0</v>
      </c>
      <c r="U59" s="10">
        <f>('NPV Summary'!$B$16-S59)+T59</f>
        <v>0</v>
      </c>
      <c r="V59" s="142">
        <f>LOOKUP(B59,Rates!$A$5:$B$168)</f>
        <v>5338.6288575654353</v>
      </c>
      <c r="W59" s="123">
        <f t="shared" si="9"/>
        <v>0</v>
      </c>
      <c r="X59" s="124">
        <f t="shared" si="17"/>
        <v>0</v>
      </c>
      <c r="Y59" s="64">
        <f t="shared" si="10"/>
        <v>0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5"/>
        <v>2054</v>
      </c>
      <c r="AH59" s="79">
        <f>Rates!B52</f>
        <v>3618.03213728827</v>
      </c>
      <c r="AI59"/>
      <c r="AJ59" s="77">
        <f t="shared" si="28"/>
        <v>2054</v>
      </c>
      <c r="AK59" s="214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8"/>
        <v>2065</v>
      </c>
      <c r="AP59" s="136">
        <f t="shared" si="0"/>
        <v>0</v>
      </c>
      <c r="AQ59"/>
      <c r="AR59" s="219">
        <f t="shared" si="19"/>
        <v>2065</v>
      </c>
      <c r="AS59" s="136">
        <f t="shared" si="27"/>
        <v>0</v>
      </c>
      <c r="AT59" s="136">
        <f t="shared" si="29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1"/>
        <v>2065</v>
      </c>
      <c r="BD59" s="136">
        <f t="shared" si="22"/>
        <v>0</v>
      </c>
      <c r="BF59" s="72">
        <f t="shared" si="23"/>
        <v>2065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2066</v>
      </c>
      <c r="C60" s="203">
        <v>0</v>
      </c>
      <c r="D60" s="203">
        <v>0</v>
      </c>
      <c r="E60" s="108">
        <f t="shared" si="12"/>
        <v>0</v>
      </c>
      <c r="F60" s="108">
        <f t="shared" si="1"/>
        <v>0</v>
      </c>
      <c r="G60" s="109">
        <f t="shared" si="2"/>
        <v>0</v>
      </c>
      <c r="H60" s="110">
        <f t="shared" si="3"/>
        <v>0</v>
      </c>
      <c r="I60" s="108">
        <f t="shared" si="4"/>
        <v>0</v>
      </c>
      <c r="J60" s="109">
        <f t="shared" si="37"/>
        <v>0</v>
      </c>
      <c r="K60" s="110">
        <f t="shared" si="37"/>
        <v>0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4"/>
        <v>0</v>
      </c>
      <c r="P60" s="147">
        <f t="shared" si="14"/>
        <v>0</v>
      </c>
      <c r="Q60" s="147">
        <f t="shared" si="8"/>
        <v>0</v>
      </c>
      <c r="R60" s="120">
        <f t="shared" si="15"/>
        <v>0</v>
      </c>
      <c r="S60" s="204">
        <v>0</v>
      </c>
      <c r="T60" s="10">
        <f t="shared" si="16"/>
        <v>0</v>
      </c>
      <c r="U60" s="10">
        <f>('NPV Summary'!$B$16-S60)+T60</f>
        <v>0</v>
      </c>
      <c r="V60" s="10">
        <f>LOOKUP(B60,Rates!$A$5:$B$168)</f>
        <v>5530.8194964377908</v>
      </c>
      <c r="W60" s="121">
        <f t="shared" si="9"/>
        <v>0</v>
      </c>
      <c r="X60" s="122">
        <f t="shared" si="17"/>
        <v>0</v>
      </c>
      <c r="Y60" s="37">
        <f t="shared" si="10"/>
        <v>0</v>
      </c>
      <c r="Z60" s="140">
        <f>IF(SUM(Z$11:Z59)&gt;0,0,IF(SUM(X60-R60)&gt;0,B60,0))</f>
        <v>0</v>
      </c>
      <c r="AG60" s="23">
        <f t="shared" si="25"/>
        <v>2055</v>
      </c>
      <c r="AH60" s="4">
        <f>Rates!B53</f>
        <v>3748.2812942306477</v>
      </c>
      <c r="AJ60" s="23">
        <f t="shared" si="28"/>
        <v>2055</v>
      </c>
      <c r="AK60" s="213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8"/>
        <v>2066</v>
      </c>
      <c r="AP60" s="135">
        <f t="shared" si="0"/>
        <v>0</v>
      </c>
      <c r="AR60" s="218">
        <f t="shared" si="19"/>
        <v>2066</v>
      </c>
      <c r="AS60" s="135">
        <f t="shared" si="27"/>
        <v>0</v>
      </c>
      <c r="AT60" s="135">
        <f t="shared" si="29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1"/>
        <v>2066</v>
      </c>
      <c r="BD60" s="135">
        <f t="shared" si="22"/>
        <v>0</v>
      </c>
      <c r="BE60" s="1"/>
      <c r="BF60" s="27">
        <f t="shared" si="23"/>
        <v>2066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ref="A61:B76" si="42">A60+1</f>
        <v>50</v>
      </c>
      <c r="B61" s="169">
        <f t="shared" si="42"/>
        <v>2067</v>
      </c>
      <c r="C61" s="203">
        <v>0</v>
      </c>
      <c r="D61" s="203">
        <v>0</v>
      </c>
      <c r="E61" s="108">
        <f t="shared" si="12"/>
        <v>0</v>
      </c>
      <c r="F61" s="111">
        <f t="shared" si="1"/>
        <v>0</v>
      </c>
      <c r="G61" s="112">
        <f t="shared" si="2"/>
        <v>0</v>
      </c>
      <c r="H61" s="113">
        <f t="shared" si="3"/>
        <v>0</v>
      </c>
      <c r="I61" s="111">
        <f t="shared" si="4"/>
        <v>0</v>
      </c>
      <c r="J61" s="112">
        <f t="shared" si="37"/>
        <v>0</v>
      </c>
      <c r="K61" s="113">
        <f t="shared" si="37"/>
        <v>0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4"/>
        <v>0</v>
      </c>
      <c r="P61" s="112">
        <f t="shared" si="14"/>
        <v>0</v>
      </c>
      <c r="Q61" s="112">
        <f t="shared" si="8"/>
        <v>0</v>
      </c>
      <c r="R61" s="116">
        <f t="shared" si="15"/>
        <v>0</v>
      </c>
      <c r="S61" s="204">
        <v>0</v>
      </c>
      <c r="T61" s="142">
        <f t="shared" si="16"/>
        <v>0</v>
      </c>
      <c r="U61" s="10">
        <f>('NPV Summary'!$B$16-S61)+T61</f>
        <v>0</v>
      </c>
      <c r="V61" s="142">
        <f>LOOKUP(B61,Rates!$A$5:$B$168)</f>
        <v>5729.9289983095514</v>
      </c>
      <c r="W61" s="123">
        <f t="shared" si="9"/>
        <v>0</v>
      </c>
      <c r="X61" s="124">
        <f t="shared" si="17"/>
        <v>0</v>
      </c>
      <c r="Y61" s="64">
        <f t="shared" si="10"/>
        <v>0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5"/>
        <v>2056</v>
      </c>
      <c r="AH61" s="79">
        <f>Rates!B54</f>
        <v>3883.2194208229512</v>
      </c>
      <c r="AI61"/>
      <c r="AJ61" s="77">
        <f t="shared" si="28"/>
        <v>2056</v>
      </c>
      <c r="AK61" s="214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8"/>
        <v>2067</v>
      </c>
      <c r="AP61" s="136">
        <f t="shared" si="0"/>
        <v>0</v>
      </c>
      <c r="AQ61"/>
      <c r="AR61" s="219">
        <f t="shared" si="19"/>
        <v>2067</v>
      </c>
      <c r="AS61" s="136">
        <f t="shared" si="27"/>
        <v>0</v>
      </c>
      <c r="AT61" s="136">
        <f t="shared" si="29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1"/>
        <v>2067</v>
      </c>
      <c r="BD61" s="136">
        <f t="shared" si="22"/>
        <v>0</v>
      </c>
      <c r="BF61" s="72">
        <f t="shared" si="23"/>
        <v>2067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2"/>
        <v>51</v>
      </c>
      <c r="B62" s="168">
        <f t="shared" si="42"/>
        <v>2068</v>
      </c>
      <c r="C62" s="203">
        <v>0</v>
      </c>
      <c r="D62" s="203">
        <v>0</v>
      </c>
      <c r="E62" s="108">
        <f t="shared" si="12"/>
        <v>0</v>
      </c>
      <c r="F62" s="108">
        <f t="shared" si="1"/>
        <v>0</v>
      </c>
      <c r="G62" s="109">
        <f t="shared" si="2"/>
        <v>0</v>
      </c>
      <c r="H62" s="110">
        <f t="shared" si="3"/>
        <v>0</v>
      </c>
      <c r="I62" s="108">
        <f t="shared" si="4"/>
        <v>0</v>
      </c>
      <c r="J62" s="109">
        <f t="shared" si="37"/>
        <v>0</v>
      </c>
      <c r="K62" s="110">
        <f t="shared" si="37"/>
        <v>0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4"/>
        <v>0</v>
      </c>
      <c r="P62" s="147">
        <f t="shared" si="14"/>
        <v>0</v>
      </c>
      <c r="Q62" s="147">
        <f t="shared" si="8"/>
        <v>0</v>
      </c>
      <c r="R62" s="120">
        <f t="shared" si="15"/>
        <v>0</v>
      </c>
      <c r="S62" s="204">
        <v>0</v>
      </c>
      <c r="T62" s="10">
        <f t="shared" si="16"/>
        <v>0</v>
      </c>
      <c r="U62" s="10">
        <f>('NPV Summary'!$B$16-S62)+T62</f>
        <v>0</v>
      </c>
      <c r="V62" s="10">
        <f>LOOKUP(B62,Rates!$A$5:$B$168)</f>
        <v>5936.2064422486956</v>
      </c>
      <c r="W62" s="121">
        <f t="shared" si="9"/>
        <v>0</v>
      </c>
      <c r="X62" s="122">
        <f t="shared" si="17"/>
        <v>0</v>
      </c>
      <c r="Y62" s="37">
        <f t="shared" si="10"/>
        <v>0</v>
      </c>
      <c r="Z62" s="140">
        <f>IF(SUM(Z$11:Z61)&gt;0,0,IF(SUM(X62-R62)&gt;0,B62,0))</f>
        <v>0</v>
      </c>
      <c r="AG62" s="23">
        <f t="shared" si="25"/>
        <v>2057</v>
      </c>
      <c r="AH62" s="4">
        <f>Rates!B55</f>
        <v>4023.0153199725773</v>
      </c>
      <c r="AJ62" s="23">
        <f t="shared" si="28"/>
        <v>2057</v>
      </c>
      <c r="AK62" s="213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8"/>
        <v>2068</v>
      </c>
      <c r="AP62" s="135">
        <f t="shared" si="0"/>
        <v>0</v>
      </c>
      <c r="AR62" s="218">
        <f t="shared" si="19"/>
        <v>2068</v>
      </c>
      <c r="AS62" s="135">
        <f t="shared" si="27"/>
        <v>0</v>
      </c>
      <c r="AT62" s="135">
        <f t="shared" si="29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1"/>
        <v>2068</v>
      </c>
      <c r="BD62" s="135">
        <f t="shared" si="22"/>
        <v>0</v>
      </c>
      <c r="BE62" s="1"/>
      <c r="BF62" s="27">
        <f t="shared" si="23"/>
        <v>2068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42"/>
        <v>52</v>
      </c>
      <c r="B63" s="169">
        <f t="shared" si="42"/>
        <v>2069</v>
      </c>
      <c r="C63" s="203">
        <v>0</v>
      </c>
      <c r="D63" s="203">
        <v>0</v>
      </c>
      <c r="E63" s="108">
        <f t="shared" si="12"/>
        <v>0</v>
      </c>
      <c r="F63" s="111">
        <f t="shared" si="1"/>
        <v>0</v>
      </c>
      <c r="G63" s="112">
        <f t="shared" si="2"/>
        <v>0</v>
      </c>
      <c r="H63" s="113">
        <f t="shared" si="3"/>
        <v>0</v>
      </c>
      <c r="I63" s="111">
        <f t="shared" si="4"/>
        <v>0</v>
      </c>
      <c r="J63" s="112">
        <f t="shared" si="37"/>
        <v>0</v>
      </c>
      <c r="K63" s="113">
        <f t="shared" si="37"/>
        <v>0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4"/>
        <v>0</v>
      </c>
      <c r="P63" s="112">
        <f t="shared" si="14"/>
        <v>0</v>
      </c>
      <c r="Q63" s="112">
        <f t="shared" si="8"/>
        <v>0</v>
      </c>
      <c r="R63" s="116">
        <f t="shared" si="15"/>
        <v>0</v>
      </c>
      <c r="S63" s="204">
        <v>0</v>
      </c>
      <c r="T63" s="142">
        <f t="shared" si="16"/>
        <v>0</v>
      </c>
      <c r="U63" s="10">
        <f>('NPV Summary'!$B$16-S63)+T63</f>
        <v>0</v>
      </c>
      <c r="V63" s="142">
        <f>LOOKUP(B63,Rates!$A$5:$B$168)</f>
        <v>6149.9098741696489</v>
      </c>
      <c r="W63" s="123">
        <f t="shared" si="9"/>
        <v>0</v>
      </c>
      <c r="X63" s="124">
        <f t="shared" si="17"/>
        <v>0</v>
      </c>
      <c r="Y63" s="64">
        <f t="shared" si="10"/>
        <v>0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5"/>
        <v>2058</v>
      </c>
      <c r="AH63" s="79">
        <f>Rates!B56</f>
        <v>4167.8438714915901</v>
      </c>
      <c r="AI63"/>
      <c r="AJ63" s="77">
        <f t="shared" si="28"/>
        <v>2058</v>
      </c>
      <c r="AK63" s="214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8"/>
        <v>2069</v>
      </c>
      <c r="AP63" s="136">
        <f t="shared" si="0"/>
        <v>0</v>
      </c>
      <c r="AQ63"/>
      <c r="AR63" s="219">
        <f t="shared" si="19"/>
        <v>2069</v>
      </c>
      <c r="AS63" s="136">
        <f t="shared" si="27"/>
        <v>0</v>
      </c>
      <c r="AT63" s="136">
        <f t="shared" si="29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1"/>
        <v>2069</v>
      </c>
      <c r="BD63" s="136">
        <f t="shared" si="22"/>
        <v>0</v>
      </c>
      <c r="BF63" s="72">
        <f t="shared" si="23"/>
        <v>2069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2"/>
        <v>53</v>
      </c>
      <c r="B64" s="168">
        <f t="shared" si="42"/>
        <v>2070</v>
      </c>
      <c r="C64" s="203">
        <v>0</v>
      </c>
      <c r="D64" s="203">
        <v>0</v>
      </c>
      <c r="E64" s="108">
        <f t="shared" si="12"/>
        <v>0</v>
      </c>
      <c r="F64" s="108">
        <f t="shared" si="1"/>
        <v>0</v>
      </c>
      <c r="G64" s="109">
        <f t="shared" si="2"/>
        <v>0</v>
      </c>
      <c r="H64" s="110">
        <f t="shared" si="3"/>
        <v>0</v>
      </c>
      <c r="I64" s="108">
        <f t="shared" si="4"/>
        <v>0</v>
      </c>
      <c r="J64" s="109">
        <f t="shared" si="37"/>
        <v>0</v>
      </c>
      <c r="K64" s="110">
        <f t="shared" si="37"/>
        <v>0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4"/>
        <v>0</v>
      </c>
      <c r="P64" s="147">
        <f t="shared" si="14"/>
        <v>0</v>
      </c>
      <c r="Q64" s="147">
        <f t="shared" si="8"/>
        <v>0</v>
      </c>
      <c r="R64" s="120">
        <f t="shared" si="15"/>
        <v>0</v>
      </c>
      <c r="S64" s="204">
        <v>0</v>
      </c>
      <c r="T64" s="10">
        <f t="shared" si="16"/>
        <v>0</v>
      </c>
      <c r="U64" s="10">
        <f>('NPV Summary'!$B$16-S64)+T64</f>
        <v>0</v>
      </c>
      <c r="V64" s="10">
        <f>LOOKUP(B64,Rates!$A$5:$B$168)</f>
        <v>6371.3066296397565</v>
      </c>
      <c r="W64" s="121">
        <f t="shared" si="9"/>
        <v>0</v>
      </c>
      <c r="X64" s="122">
        <f t="shared" si="17"/>
        <v>0</v>
      </c>
      <c r="Y64" s="37">
        <f t="shared" si="10"/>
        <v>0</v>
      </c>
      <c r="Z64" s="140">
        <f>IF(SUM(Z$11:Z63)&gt;0,0,IF(SUM(X64-R64)&gt;0,B64,0))</f>
        <v>0</v>
      </c>
      <c r="AG64" s="23">
        <f t="shared" si="25"/>
        <v>2059</v>
      </c>
      <c r="AH64" s="4">
        <f>Rates!B57</f>
        <v>4317.8862508652874</v>
      </c>
      <c r="AJ64" s="23">
        <f t="shared" si="28"/>
        <v>2059</v>
      </c>
      <c r="AK64" s="213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8"/>
        <v>2070</v>
      </c>
      <c r="AP64" s="135">
        <f t="shared" si="0"/>
        <v>0</v>
      </c>
      <c r="AR64" s="218">
        <f t="shared" si="19"/>
        <v>2070</v>
      </c>
      <c r="AS64" s="135">
        <f t="shared" si="27"/>
        <v>0</v>
      </c>
      <c r="AT64" s="135">
        <f t="shared" si="29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1"/>
        <v>2070</v>
      </c>
      <c r="BD64" s="135">
        <f t="shared" si="22"/>
        <v>0</v>
      </c>
      <c r="BE64" s="1"/>
      <c r="BF64" s="27">
        <f t="shared" si="23"/>
        <v>2070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42"/>
        <v>54</v>
      </c>
      <c r="B65" s="169">
        <f t="shared" si="42"/>
        <v>2071</v>
      </c>
      <c r="C65" s="203">
        <v>0</v>
      </c>
      <c r="D65" s="203">
        <v>0</v>
      </c>
      <c r="E65" s="108">
        <f t="shared" si="12"/>
        <v>0</v>
      </c>
      <c r="F65" s="111">
        <f t="shared" si="1"/>
        <v>0</v>
      </c>
      <c r="G65" s="112">
        <f t="shared" si="2"/>
        <v>0</v>
      </c>
      <c r="H65" s="113">
        <f t="shared" si="3"/>
        <v>0</v>
      </c>
      <c r="I65" s="111">
        <f t="shared" si="4"/>
        <v>0</v>
      </c>
      <c r="J65" s="112">
        <f t="shared" si="37"/>
        <v>0</v>
      </c>
      <c r="K65" s="113">
        <f t="shared" si="37"/>
        <v>0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4"/>
        <v>0</v>
      </c>
      <c r="P65" s="112">
        <f t="shared" si="14"/>
        <v>0</v>
      </c>
      <c r="Q65" s="112">
        <f t="shared" si="8"/>
        <v>0</v>
      </c>
      <c r="R65" s="116">
        <f t="shared" si="15"/>
        <v>0</v>
      </c>
      <c r="S65" s="204">
        <v>0</v>
      </c>
      <c r="T65" s="142">
        <f t="shared" si="16"/>
        <v>0</v>
      </c>
      <c r="U65" s="10">
        <f>('NPV Summary'!$B$16-S65)+T65</f>
        <v>0</v>
      </c>
      <c r="V65" s="142">
        <f>LOOKUP(B65,Rates!$A$5:$B$168)</f>
        <v>6600.6736683067875</v>
      </c>
      <c r="W65" s="123">
        <f t="shared" si="9"/>
        <v>0</v>
      </c>
      <c r="X65" s="127">
        <f t="shared" si="17"/>
        <v>0</v>
      </c>
      <c r="Y65" s="64">
        <f t="shared" si="10"/>
        <v>0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5"/>
        <v>2060</v>
      </c>
      <c r="AH65" s="79">
        <f>Rates!B58</f>
        <v>4473.3301558964376</v>
      </c>
      <c r="AI65"/>
      <c r="AJ65" s="77">
        <f t="shared" si="28"/>
        <v>2060</v>
      </c>
      <c r="AK65" s="214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8"/>
        <v>2071</v>
      </c>
      <c r="AP65" s="136">
        <f t="shared" si="0"/>
        <v>0</v>
      </c>
      <c r="AQ65"/>
      <c r="AR65" s="219">
        <f t="shared" si="19"/>
        <v>2071</v>
      </c>
      <c r="AS65" s="136">
        <f t="shared" si="27"/>
        <v>0</v>
      </c>
      <c r="AT65" s="136">
        <f t="shared" si="29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1"/>
        <v>2071</v>
      </c>
      <c r="BD65" s="136">
        <f t="shared" si="22"/>
        <v>0</v>
      </c>
      <c r="BF65" s="72">
        <f t="shared" si="23"/>
        <v>2071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2"/>
        <v>55</v>
      </c>
      <c r="B66" s="168">
        <f t="shared" si="42"/>
        <v>2072</v>
      </c>
      <c r="C66" s="203">
        <v>0</v>
      </c>
      <c r="D66" s="203">
        <v>0</v>
      </c>
      <c r="E66" s="108">
        <f t="shared" si="12"/>
        <v>0</v>
      </c>
      <c r="F66" s="108">
        <f t="shared" si="1"/>
        <v>0</v>
      </c>
      <c r="G66" s="109">
        <f t="shared" si="2"/>
        <v>0</v>
      </c>
      <c r="H66" s="110">
        <f t="shared" si="3"/>
        <v>0</v>
      </c>
      <c r="I66" s="108">
        <f t="shared" si="4"/>
        <v>0</v>
      </c>
      <c r="J66" s="109">
        <f t="shared" si="37"/>
        <v>0</v>
      </c>
      <c r="K66" s="110">
        <f t="shared" si="37"/>
        <v>0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4"/>
        <v>0</v>
      </c>
      <c r="P66" s="147">
        <f t="shared" si="14"/>
        <v>0</v>
      </c>
      <c r="Q66" s="147">
        <f t="shared" si="8"/>
        <v>0</v>
      </c>
      <c r="R66" s="120">
        <f t="shared" si="15"/>
        <v>0</v>
      </c>
      <c r="S66" s="204">
        <v>0</v>
      </c>
      <c r="T66" s="10">
        <f t="shared" si="16"/>
        <v>0</v>
      </c>
      <c r="U66" s="10">
        <f>('NPV Summary'!$B$16-S66)+T66</f>
        <v>0</v>
      </c>
      <c r="V66" s="10">
        <f>LOOKUP(B66,Rates!$A$5:$B$168)</f>
        <v>6838.2979203658324</v>
      </c>
      <c r="W66" s="121">
        <f t="shared" si="9"/>
        <v>0</v>
      </c>
      <c r="X66" s="122">
        <f t="shared" si="17"/>
        <v>0</v>
      </c>
      <c r="Y66" s="37">
        <f t="shared" si="10"/>
        <v>0</v>
      </c>
      <c r="Z66" s="140">
        <f>IF(SUM(Z$11:Z65)&gt;0,0,IF(SUM(X66-R66)&gt;0,B66,0))</f>
        <v>0</v>
      </c>
      <c r="AG66" s="23">
        <f t="shared" si="25"/>
        <v>2061</v>
      </c>
      <c r="AH66" s="4">
        <f>Rates!B59</f>
        <v>4634.3700415087096</v>
      </c>
      <c r="AJ66" s="23">
        <f t="shared" si="28"/>
        <v>2061</v>
      </c>
      <c r="AK66" s="213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8"/>
        <v>2072</v>
      </c>
      <c r="AP66" s="135">
        <f t="shared" si="0"/>
        <v>0</v>
      </c>
      <c r="AR66" s="218">
        <f t="shared" si="19"/>
        <v>2072</v>
      </c>
      <c r="AS66" s="135">
        <f t="shared" si="27"/>
        <v>0</v>
      </c>
      <c r="AT66" s="135">
        <f t="shared" si="29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1"/>
        <v>2072</v>
      </c>
      <c r="BD66" s="135">
        <f t="shared" si="22"/>
        <v>0</v>
      </c>
      <c r="BE66" s="1"/>
      <c r="BF66" s="27">
        <f t="shared" si="23"/>
        <v>2072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42"/>
        <v>56</v>
      </c>
      <c r="B67" s="169">
        <f t="shared" si="42"/>
        <v>2073</v>
      </c>
      <c r="C67" s="203">
        <v>0</v>
      </c>
      <c r="D67" s="203">
        <v>0</v>
      </c>
      <c r="E67" s="108">
        <f t="shared" si="12"/>
        <v>0</v>
      </c>
      <c r="F67" s="111">
        <f t="shared" si="1"/>
        <v>0</v>
      </c>
      <c r="G67" s="112">
        <f t="shared" si="2"/>
        <v>0</v>
      </c>
      <c r="H67" s="113">
        <f t="shared" si="3"/>
        <v>0</v>
      </c>
      <c r="I67" s="111">
        <f t="shared" si="4"/>
        <v>0</v>
      </c>
      <c r="J67" s="112">
        <f t="shared" si="37"/>
        <v>0</v>
      </c>
      <c r="K67" s="113">
        <f t="shared" si="37"/>
        <v>0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4"/>
        <v>0</v>
      </c>
      <c r="P67" s="112">
        <f t="shared" si="14"/>
        <v>0</v>
      </c>
      <c r="Q67" s="112">
        <f t="shared" si="8"/>
        <v>0</v>
      </c>
      <c r="R67" s="116">
        <f t="shared" si="15"/>
        <v>0</v>
      </c>
      <c r="S67" s="204">
        <v>0</v>
      </c>
      <c r="T67" s="142">
        <f t="shared" si="16"/>
        <v>0</v>
      </c>
      <c r="U67" s="10">
        <f>('NPV Summary'!$B$16-S67)+T67</f>
        <v>0</v>
      </c>
      <c r="V67" s="142">
        <f>LOOKUP(B67,Rates!$A$5:$B$168)</f>
        <v>7084.4766454990022</v>
      </c>
      <c r="W67" s="123">
        <f t="shared" si="9"/>
        <v>0</v>
      </c>
      <c r="X67" s="124">
        <f t="shared" si="17"/>
        <v>0</v>
      </c>
      <c r="Y67" s="64">
        <f t="shared" si="10"/>
        <v>0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5"/>
        <v>2062</v>
      </c>
      <c r="AH67" s="79">
        <f>Rates!B60</f>
        <v>4801.2073630030236</v>
      </c>
      <c r="AI67"/>
      <c r="AJ67" s="77">
        <f t="shared" si="28"/>
        <v>2062</v>
      </c>
      <c r="AK67" s="214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8"/>
        <v>2073</v>
      </c>
      <c r="AP67" s="136">
        <f t="shared" si="0"/>
        <v>0</v>
      </c>
      <c r="AQ67"/>
      <c r="AR67" s="219">
        <f t="shared" si="19"/>
        <v>2073</v>
      </c>
      <c r="AS67" s="136">
        <f t="shared" si="27"/>
        <v>0</v>
      </c>
      <c r="AT67" s="136">
        <f t="shared" si="29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1"/>
        <v>2073</v>
      </c>
      <c r="BD67" s="136">
        <f t="shared" si="22"/>
        <v>0</v>
      </c>
      <c r="BF67" s="72">
        <f t="shared" si="23"/>
        <v>2073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2"/>
        <v>57</v>
      </c>
      <c r="B68" s="168">
        <f t="shared" si="42"/>
        <v>2074</v>
      </c>
      <c r="C68" s="203">
        <v>0</v>
      </c>
      <c r="D68" s="203">
        <v>0</v>
      </c>
      <c r="E68" s="108">
        <f t="shared" si="12"/>
        <v>0</v>
      </c>
      <c r="F68" s="108">
        <f t="shared" si="1"/>
        <v>0</v>
      </c>
      <c r="G68" s="109">
        <f t="shared" si="2"/>
        <v>0</v>
      </c>
      <c r="H68" s="110">
        <f t="shared" si="3"/>
        <v>0</v>
      </c>
      <c r="I68" s="108">
        <f t="shared" si="4"/>
        <v>0</v>
      </c>
      <c r="J68" s="109">
        <f t="shared" si="37"/>
        <v>0</v>
      </c>
      <c r="K68" s="110">
        <f t="shared" si="37"/>
        <v>0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4"/>
        <v>0</v>
      </c>
      <c r="P68" s="147">
        <f t="shared" si="14"/>
        <v>0</v>
      </c>
      <c r="Q68" s="147">
        <f t="shared" si="8"/>
        <v>0</v>
      </c>
      <c r="R68" s="120">
        <f t="shared" si="15"/>
        <v>0</v>
      </c>
      <c r="S68" s="204">
        <v>0</v>
      </c>
      <c r="T68" s="10">
        <f t="shared" si="16"/>
        <v>0</v>
      </c>
      <c r="U68" s="10">
        <f>('NPV Summary'!$B$16-S68)+T68</f>
        <v>0</v>
      </c>
      <c r="V68" s="10">
        <f>LOOKUP(B68,Rates!$A$5:$B$168)</f>
        <v>7339.5178047369664</v>
      </c>
      <c r="W68" s="121">
        <f t="shared" si="9"/>
        <v>0</v>
      </c>
      <c r="X68" s="122">
        <f t="shared" si="17"/>
        <v>0</v>
      </c>
      <c r="Y68" s="37">
        <f t="shared" si="10"/>
        <v>0</v>
      </c>
      <c r="Z68" s="140">
        <f>IF(SUM(Z$11:Z67)&gt;0,0,IF(SUM(X68-R68)&gt;0,B68,0))</f>
        <v>0</v>
      </c>
      <c r="AG68" s="23">
        <f t="shared" si="25"/>
        <v>2063</v>
      </c>
      <c r="AH68" s="4">
        <f>Rates!B61</f>
        <v>4974.0508280711329</v>
      </c>
      <c r="AJ68" s="23">
        <f t="shared" si="28"/>
        <v>2063</v>
      </c>
      <c r="AK68" s="213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8"/>
        <v>2074</v>
      </c>
      <c r="AP68" s="135">
        <f t="shared" si="0"/>
        <v>0</v>
      </c>
      <c r="AR68" s="218">
        <f t="shared" si="19"/>
        <v>2074</v>
      </c>
      <c r="AS68" s="135">
        <f t="shared" si="27"/>
        <v>0</v>
      </c>
      <c r="AT68" s="135">
        <f t="shared" si="29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1"/>
        <v>2074</v>
      </c>
      <c r="BD68" s="135">
        <f t="shared" si="22"/>
        <v>0</v>
      </c>
      <c r="BE68" s="1"/>
      <c r="BF68" s="27">
        <f t="shared" si="23"/>
        <v>2074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42"/>
        <v>58</v>
      </c>
      <c r="B69" s="169">
        <f t="shared" si="42"/>
        <v>2075</v>
      </c>
      <c r="C69" s="203">
        <v>0</v>
      </c>
      <c r="D69" s="203">
        <v>0</v>
      </c>
      <c r="E69" s="108">
        <f t="shared" si="12"/>
        <v>0</v>
      </c>
      <c r="F69" s="111">
        <f t="shared" si="1"/>
        <v>0</v>
      </c>
      <c r="G69" s="112">
        <f t="shared" si="2"/>
        <v>0</v>
      </c>
      <c r="H69" s="113">
        <f t="shared" si="3"/>
        <v>0</v>
      </c>
      <c r="I69" s="111">
        <f t="shared" si="4"/>
        <v>0</v>
      </c>
      <c r="J69" s="112">
        <f t="shared" si="37"/>
        <v>0</v>
      </c>
      <c r="K69" s="113">
        <f t="shared" si="37"/>
        <v>0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4"/>
        <v>0</v>
      </c>
      <c r="P69" s="112">
        <f t="shared" si="14"/>
        <v>0</v>
      </c>
      <c r="Q69" s="112">
        <f t="shared" si="8"/>
        <v>0</v>
      </c>
      <c r="R69" s="116">
        <f t="shared" si="15"/>
        <v>0</v>
      </c>
      <c r="S69" s="204">
        <v>0</v>
      </c>
      <c r="T69" s="142">
        <f t="shared" si="16"/>
        <v>0</v>
      </c>
      <c r="U69" s="10">
        <f>('NPV Summary'!$B$16-S69)+T69</f>
        <v>0</v>
      </c>
      <c r="V69" s="142">
        <f>LOOKUP(B69,Rates!$A$5:$B$168)</f>
        <v>7603.7404457074972</v>
      </c>
      <c r="W69" s="123">
        <f t="shared" si="9"/>
        <v>0</v>
      </c>
      <c r="X69" s="124">
        <f t="shared" si="17"/>
        <v>0</v>
      </c>
      <c r="Y69" s="64">
        <f t="shared" si="10"/>
        <v>0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5"/>
        <v>2064</v>
      </c>
      <c r="AH69" s="79">
        <f>Rates!B62</f>
        <v>5153.1166578816938</v>
      </c>
      <c r="AI69"/>
      <c r="AJ69" s="77">
        <f t="shared" si="28"/>
        <v>2064</v>
      </c>
      <c r="AK69" s="214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8"/>
        <v>2075</v>
      </c>
      <c r="AP69" s="136">
        <f t="shared" si="0"/>
        <v>0</v>
      </c>
      <c r="AQ69"/>
      <c r="AR69" s="219">
        <f t="shared" si="19"/>
        <v>2075</v>
      </c>
      <c r="AS69" s="136">
        <f t="shared" si="27"/>
        <v>0</v>
      </c>
      <c r="AT69" s="136">
        <f t="shared" si="29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1"/>
        <v>2075</v>
      </c>
      <c r="BD69" s="136">
        <f t="shared" si="22"/>
        <v>0</v>
      </c>
      <c r="BF69" s="72">
        <f t="shared" si="23"/>
        <v>2075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2"/>
        <v>59</v>
      </c>
      <c r="B70" s="170">
        <f t="shared" si="42"/>
        <v>2076</v>
      </c>
      <c r="C70" s="203">
        <v>0</v>
      </c>
      <c r="D70" s="203">
        <v>0</v>
      </c>
      <c r="E70" s="108">
        <f t="shared" si="12"/>
        <v>0</v>
      </c>
      <c r="F70" s="108">
        <f t="shared" si="1"/>
        <v>0</v>
      </c>
      <c r="G70" s="109">
        <f t="shared" si="2"/>
        <v>0</v>
      </c>
      <c r="H70" s="110">
        <f t="shared" si="3"/>
        <v>0</v>
      </c>
      <c r="I70" s="108">
        <f t="shared" si="4"/>
        <v>0</v>
      </c>
      <c r="J70" s="109">
        <f t="shared" si="37"/>
        <v>0</v>
      </c>
      <c r="K70" s="110">
        <f t="shared" si="37"/>
        <v>0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4"/>
        <v>0</v>
      </c>
      <c r="P70" s="147">
        <f t="shared" si="14"/>
        <v>0</v>
      </c>
      <c r="Q70" s="147">
        <f t="shared" si="8"/>
        <v>0</v>
      </c>
      <c r="R70" s="120">
        <f t="shared" si="15"/>
        <v>0</v>
      </c>
      <c r="S70" s="204">
        <v>0</v>
      </c>
      <c r="T70" s="10">
        <f t="shared" si="16"/>
        <v>0</v>
      </c>
      <c r="U70" s="10">
        <f>('NPV Summary'!$B$16-S70)+T70</f>
        <v>0</v>
      </c>
      <c r="V70" s="10">
        <f>LOOKUP(B70,Rates!$A$5:$B$168)</f>
        <v>7877.475101752967</v>
      </c>
      <c r="W70" s="121">
        <f t="shared" si="9"/>
        <v>0</v>
      </c>
      <c r="X70" s="122">
        <f t="shared" si="17"/>
        <v>0</v>
      </c>
      <c r="Y70" s="37">
        <f t="shared" si="10"/>
        <v>0</v>
      </c>
      <c r="Z70" s="140">
        <f>IF(SUM(Z$11:Z69)&gt;0,0,IF(SUM(X70-R70)&gt;0,B70,0))</f>
        <v>0</v>
      </c>
      <c r="AG70" s="23">
        <f t="shared" si="25"/>
        <v>2065</v>
      </c>
      <c r="AH70" s="4">
        <f>Rates!B63</f>
        <v>5338.6288575654353</v>
      </c>
      <c r="AJ70" s="23">
        <f t="shared" si="28"/>
        <v>2065</v>
      </c>
      <c r="AK70" s="213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8"/>
        <v>2076</v>
      </c>
      <c r="AP70" s="135">
        <f t="shared" si="0"/>
        <v>0</v>
      </c>
      <c r="AR70" s="218">
        <f t="shared" si="19"/>
        <v>2076</v>
      </c>
      <c r="AS70" s="135">
        <f t="shared" si="27"/>
        <v>0</v>
      </c>
      <c r="AT70" s="135">
        <f t="shared" si="29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1"/>
        <v>2076</v>
      </c>
      <c r="BD70" s="135">
        <f t="shared" si="22"/>
        <v>0</v>
      </c>
      <c r="BE70" s="1"/>
      <c r="BF70" s="27">
        <f t="shared" si="23"/>
        <v>2076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42"/>
        <v>60</v>
      </c>
      <c r="B71" s="169">
        <f t="shared" si="42"/>
        <v>2077</v>
      </c>
      <c r="C71" s="203">
        <v>0</v>
      </c>
      <c r="D71" s="203">
        <v>0</v>
      </c>
      <c r="E71" s="108">
        <f t="shared" si="12"/>
        <v>0</v>
      </c>
      <c r="F71" s="111">
        <f t="shared" si="1"/>
        <v>0</v>
      </c>
      <c r="G71" s="112">
        <f t="shared" si="2"/>
        <v>0</v>
      </c>
      <c r="H71" s="113">
        <f t="shared" si="3"/>
        <v>0</v>
      </c>
      <c r="I71" s="111">
        <f t="shared" si="4"/>
        <v>0</v>
      </c>
      <c r="J71" s="112">
        <f t="shared" si="37"/>
        <v>0</v>
      </c>
      <c r="K71" s="113">
        <f t="shared" si="37"/>
        <v>0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4"/>
        <v>0</v>
      </c>
      <c r="P71" s="112">
        <f t="shared" si="14"/>
        <v>0</v>
      </c>
      <c r="Q71" s="112">
        <f t="shared" si="8"/>
        <v>0</v>
      </c>
      <c r="R71" s="116">
        <f t="shared" si="15"/>
        <v>0</v>
      </c>
      <c r="S71" s="204">
        <v>0</v>
      </c>
      <c r="T71" s="142">
        <f t="shared" si="16"/>
        <v>0</v>
      </c>
      <c r="U71" s="10">
        <f>('NPV Summary'!$B$16-S71)+T71</f>
        <v>0</v>
      </c>
      <c r="V71" s="142">
        <f>LOOKUP(B71,Rates!$A$5:$B$168)</f>
        <v>8161.0642054160744</v>
      </c>
      <c r="W71" s="123">
        <f t="shared" si="9"/>
        <v>0</v>
      </c>
      <c r="X71" s="124">
        <f t="shared" si="17"/>
        <v>0</v>
      </c>
      <c r="Y71" s="64">
        <f t="shared" si="10"/>
        <v>0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5"/>
        <v>2066</v>
      </c>
      <c r="AH71" s="79">
        <f>Rates!B64</f>
        <v>5530.8194964377908</v>
      </c>
      <c r="AI71"/>
      <c r="AJ71" s="77">
        <f t="shared" si="28"/>
        <v>2066</v>
      </c>
      <c r="AK71" s="214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8"/>
        <v>2077</v>
      </c>
      <c r="AP71" s="136">
        <f t="shared" si="0"/>
        <v>0</v>
      </c>
      <c r="AQ71"/>
      <c r="AR71" s="219">
        <f t="shared" si="19"/>
        <v>2077</v>
      </c>
      <c r="AS71" s="136">
        <f t="shared" si="27"/>
        <v>0</v>
      </c>
      <c r="AT71" s="136">
        <f t="shared" si="29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1"/>
        <v>2077</v>
      </c>
      <c r="BD71" s="136">
        <f t="shared" si="22"/>
        <v>0</v>
      </c>
      <c r="BF71" s="72">
        <f t="shared" si="23"/>
        <v>2077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2"/>
        <v>61</v>
      </c>
      <c r="B72" s="170">
        <f t="shared" si="42"/>
        <v>2078</v>
      </c>
      <c r="C72" s="203">
        <v>0</v>
      </c>
      <c r="D72" s="203">
        <v>0</v>
      </c>
      <c r="E72" s="108">
        <f t="shared" si="12"/>
        <v>0</v>
      </c>
      <c r="F72" s="108">
        <f t="shared" si="1"/>
        <v>0</v>
      </c>
      <c r="G72" s="109">
        <f t="shared" si="2"/>
        <v>0</v>
      </c>
      <c r="H72" s="110">
        <f t="shared" si="3"/>
        <v>0</v>
      </c>
      <c r="I72" s="108">
        <f t="shared" si="4"/>
        <v>0</v>
      </c>
      <c r="J72" s="109">
        <f t="shared" si="37"/>
        <v>0</v>
      </c>
      <c r="K72" s="110">
        <f t="shared" si="37"/>
        <v>0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4"/>
        <v>0</v>
      </c>
      <c r="P72" s="147">
        <f t="shared" si="14"/>
        <v>0</v>
      </c>
      <c r="Q72" s="147">
        <f t="shared" si="8"/>
        <v>0</v>
      </c>
      <c r="R72" s="120">
        <f t="shared" si="15"/>
        <v>0</v>
      </c>
      <c r="S72" s="204">
        <v>0</v>
      </c>
      <c r="T72" s="10">
        <f t="shared" si="16"/>
        <v>0</v>
      </c>
      <c r="U72" s="10">
        <f>('NPV Summary'!$B$16-S72)+T72</f>
        <v>0</v>
      </c>
      <c r="V72" s="10">
        <f>LOOKUP(B72,Rates!$A$5:$B$168)</f>
        <v>8454.8625168110539</v>
      </c>
      <c r="W72" s="121">
        <f t="shared" si="9"/>
        <v>0</v>
      </c>
      <c r="X72" s="128">
        <f t="shared" si="17"/>
        <v>0</v>
      </c>
      <c r="Y72" s="37">
        <f t="shared" si="10"/>
        <v>0</v>
      </c>
      <c r="Z72" s="140">
        <f>IF(SUM(Z$11:Z71)&gt;0,0,IF(SUM(X72-R72)&gt;0,B72,0))</f>
        <v>0</v>
      </c>
      <c r="AG72" s="23">
        <f t="shared" si="25"/>
        <v>2067</v>
      </c>
      <c r="AH72" s="4">
        <f>Rates!B65</f>
        <v>5729.9289983095514</v>
      </c>
      <c r="AJ72" s="23">
        <f t="shared" si="28"/>
        <v>2067</v>
      </c>
      <c r="AK72" s="213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8"/>
        <v>2078</v>
      </c>
      <c r="AP72" s="135">
        <f t="shared" si="0"/>
        <v>0</v>
      </c>
      <c r="AR72" s="218">
        <f t="shared" si="19"/>
        <v>2078</v>
      </c>
      <c r="AS72" s="135">
        <f t="shared" si="27"/>
        <v>0</v>
      </c>
      <c r="AT72" s="135">
        <f t="shared" si="29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1"/>
        <v>2078</v>
      </c>
      <c r="BD72" s="135">
        <f t="shared" si="22"/>
        <v>0</v>
      </c>
      <c r="BE72" s="1"/>
      <c r="BF72" s="27">
        <f t="shared" si="23"/>
        <v>2078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42"/>
        <v>62</v>
      </c>
      <c r="B73" s="169">
        <f t="shared" si="42"/>
        <v>2079</v>
      </c>
      <c r="C73" s="203">
        <v>0</v>
      </c>
      <c r="D73" s="203">
        <v>0</v>
      </c>
      <c r="E73" s="108">
        <f t="shared" si="12"/>
        <v>0</v>
      </c>
      <c r="F73" s="111">
        <f t="shared" si="1"/>
        <v>0</v>
      </c>
      <c r="G73" s="112">
        <f t="shared" si="2"/>
        <v>0</v>
      </c>
      <c r="H73" s="113">
        <f t="shared" si="3"/>
        <v>0</v>
      </c>
      <c r="I73" s="111">
        <f t="shared" si="4"/>
        <v>0</v>
      </c>
      <c r="J73" s="112">
        <f t="shared" si="37"/>
        <v>0</v>
      </c>
      <c r="K73" s="113">
        <f t="shared" si="37"/>
        <v>0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4"/>
        <v>0</v>
      </c>
      <c r="P73" s="112">
        <f t="shared" si="14"/>
        <v>0</v>
      </c>
      <c r="Q73" s="112">
        <f t="shared" si="8"/>
        <v>0</v>
      </c>
      <c r="R73" s="116">
        <f t="shared" si="15"/>
        <v>0</v>
      </c>
      <c r="S73" s="204">
        <v>0</v>
      </c>
      <c r="T73" s="142">
        <f t="shared" si="16"/>
        <v>0</v>
      </c>
      <c r="U73" s="10">
        <f>('NPV Summary'!$B$16-S73)+T73</f>
        <v>0</v>
      </c>
      <c r="V73" s="142">
        <f>LOOKUP(B73,Rates!$A$5:$B$168)</f>
        <v>8759.2375674162522</v>
      </c>
      <c r="W73" s="123">
        <f t="shared" si="9"/>
        <v>0</v>
      </c>
      <c r="X73" s="124">
        <f t="shared" si="17"/>
        <v>0</v>
      </c>
      <c r="Y73" s="64">
        <f t="shared" si="10"/>
        <v>0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5"/>
        <v>2068</v>
      </c>
      <c r="AH73" s="79">
        <f>Rates!B66</f>
        <v>5936.2064422486956</v>
      </c>
      <c r="AI73"/>
      <c r="AJ73" s="77">
        <f t="shared" si="28"/>
        <v>2068</v>
      </c>
      <c r="AK73" s="214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8"/>
        <v>2079</v>
      </c>
      <c r="AP73" s="136">
        <f t="shared" si="0"/>
        <v>0</v>
      </c>
      <c r="AQ73"/>
      <c r="AR73" s="219">
        <f t="shared" si="19"/>
        <v>2079</v>
      </c>
      <c r="AS73" s="136">
        <f t="shared" si="27"/>
        <v>0</v>
      </c>
      <c r="AT73" s="136">
        <f t="shared" si="29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1"/>
        <v>2079</v>
      </c>
      <c r="BD73" s="136">
        <f t="shared" si="22"/>
        <v>0</v>
      </c>
      <c r="BF73" s="72">
        <f t="shared" si="23"/>
        <v>2079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2"/>
        <v>63</v>
      </c>
      <c r="B74" s="170">
        <f t="shared" si="42"/>
        <v>2080</v>
      </c>
      <c r="C74" s="203">
        <v>0</v>
      </c>
      <c r="D74" s="203">
        <v>0</v>
      </c>
      <c r="E74" s="108">
        <f t="shared" si="12"/>
        <v>0</v>
      </c>
      <c r="F74" s="108">
        <f t="shared" si="1"/>
        <v>0</v>
      </c>
      <c r="G74" s="109">
        <f t="shared" si="2"/>
        <v>0</v>
      </c>
      <c r="H74" s="110">
        <f t="shared" si="3"/>
        <v>0</v>
      </c>
      <c r="I74" s="108">
        <f t="shared" si="4"/>
        <v>0</v>
      </c>
      <c r="J74" s="109">
        <f t="shared" si="37"/>
        <v>0</v>
      </c>
      <c r="K74" s="110">
        <f t="shared" si="37"/>
        <v>0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4"/>
        <v>0</v>
      </c>
      <c r="P74" s="147">
        <f t="shared" si="14"/>
        <v>0</v>
      </c>
      <c r="Q74" s="147">
        <f t="shared" si="8"/>
        <v>0</v>
      </c>
      <c r="R74" s="120">
        <f t="shared" si="15"/>
        <v>0</v>
      </c>
      <c r="S74" s="204">
        <v>0</v>
      </c>
      <c r="T74" s="10">
        <f t="shared" si="16"/>
        <v>0</v>
      </c>
      <c r="U74" s="10">
        <f>('NPV Summary'!$B$16-S74)+T74</f>
        <v>0</v>
      </c>
      <c r="V74" s="10">
        <f>LOOKUP(B74,Rates!$A$5:$B$168)</f>
        <v>9074.570119843238</v>
      </c>
      <c r="W74" s="121">
        <f t="shared" si="9"/>
        <v>0</v>
      </c>
      <c r="X74" s="122">
        <f t="shared" si="17"/>
        <v>0</v>
      </c>
      <c r="Y74" s="37">
        <f t="shared" si="10"/>
        <v>0</v>
      </c>
      <c r="Z74" s="140">
        <f>IF(SUM(Z$11:Z73)&gt;0,0,IF(SUM(X74-R74)&gt;0,B74,0))</f>
        <v>0</v>
      </c>
      <c r="AG74" s="23">
        <f t="shared" si="25"/>
        <v>2069</v>
      </c>
      <c r="AH74" s="4">
        <f>Rates!B67</f>
        <v>6149.9098741696489</v>
      </c>
      <c r="AJ74" s="23">
        <f t="shared" si="28"/>
        <v>2069</v>
      </c>
      <c r="AK74" s="213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8"/>
        <v>2080</v>
      </c>
      <c r="AP74" s="135">
        <f t="shared" si="0"/>
        <v>0</v>
      </c>
      <c r="AR74" s="218">
        <f t="shared" si="19"/>
        <v>2080</v>
      </c>
      <c r="AS74" s="135">
        <f t="shared" si="27"/>
        <v>0</v>
      </c>
      <c r="AT74" s="135">
        <f t="shared" si="29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1"/>
        <v>2080</v>
      </c>
      <c r="BD74" s="135">
        <f t="shared" si="22"/>
        <v>0</v>
      </c>
      <c r="BE74" s="1"/>
      <c r="BF74" s="27">
        <f t="shared" si="23"/>
        <v>2080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42"/>
        <v>64</v>
      </c>
      <c r="B75" s="169">
        <f t="shared" si="42"/>
        <v>2081</v>
      </c>
      <c r="C75" s="203">
        <v>0</v>
      </c>
      <c r="D75" s="203">
        <v>0</v>
      </c>
      <c r="E75" s="108">
        <f t="shared" si="12"/>
        <v>0</v>
      </c>
      <c r="F75" s="111">
        <f t="shared" si="1"/>
        <v>0</v>
      </c>
      <c r="G75" s="112">
        <f t="shared" si="2"/>
        <v>0</v>
      </c>
      <c r="H75" s="113">
        <f t="shared" si="3"/>
        <v>0</v>
      </c>
      <c r="I75" s="111">
        <f t="shared" si="4"/>
        <v>0</v>
      </c>
      <c r="J75" s="112">
        <f t="shared" si="37"/>
        <v>0</v>
      </c>
      <c r="K75" s="113">
        <f t="shared" si="37"/>
        <v>0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4"/>
        <v>0</v>
      </c>
      <c r="P75" s="112">
        <f t="shared" si="14"/>
        <v>0</v>
      </c>
      <c r="Q75" s="112">
        <f t="shared" si="8"/>
        <v>0</v>
      </c>
      <c r="R75" s="116">
        <f t="shared" si="15"/>
        <v>0</v>
      </c>
      <c r="S75" s="204">
        <v>0</v>
      </c>
      <c r="T75" s="142">
        <f t="shared" si="16"/>
        <v>0</v>
      </c>
      <c r="U75" s="10">
        <f>('NPV Summary'!$B$16-S75)+T75</f>
        <v>0</v>
      </c>
      <c r="V75" s="142">
        <f>LOOKUP(B75,Rates!$A$5:$B$168)</f>
        <v>9401.2546441575942</v>
      </c>
      <c r="W75" s="123">
        <f t="shared" si="9"/>
        <v>0</v>
      </c>
      <c r="X75" s="124">
        <f t="shared" si="17"/>
        <v>0</v>
      </c>
      <c r="Y75" s="64">
        <f t="shared" si="10"/>
        <v>0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5"/>
        <v>2070</v>
      </c>
      <c r="AH75" s="79">
        <f>Rates!B68</f>
        <v>6371.3066296397565</v>
      </c>
      <c r="AI75"/>
      <c r="AJ75" s="77">
        <f t="shared" si="28"/>
        <v>2070</v>
      </c>
      <c r="AK75" s="214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8"/>
        <v>2081</v>
      </c>
      <c r="AP75" s="136">
        <f t="shared" ref="AP75:AP97" si="43">IF($J$5=5,AS75,IF($J$5=10,AT75,IF($J$5=15,AU75,IF($J$5=18,AV75,IF($J$5=20,AW75,IF($J$5=25,AX75,IF($J$5=30,AY75,IF($J$5=35,AZ75,IF($J$5=40,BA75)))))))))</f>
        <v>0</v>
      </c>
      <c r="AQ75"/>
      <c r="AR75" s="219">
        <f t="shared" si="19"/>
        <v>2081</v>
      </c>
      <c r="AS75" s="136">
        <f t="shared" si="27"/>
        <v>0</v>
      </c>
      <c r="AT75" s="136">
        <f t="shared" si="29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1"/>
        <v>2081</v>
      </c>
      <c r="BD75" s="136">
        <f t="shared" si="22"/>
        <v>0</v>
      </c>
      <c r="BF75" s="72">
        <f t="shared" si="23"/>
        <v>2081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2"/>
        <v>65</v>
      </c>
      <c r="B76" s="170">
        <f t="shared" si="42"/>
        <v>2082</v>
      </c>
      <c r="C76" s="203">
        <v>0</v>
      </c>
      <c r="D76" s="203">
        <v>0</v>
      </c>
      <c r="E76" s="108">
        <f t="shared" si="12"/>
        <v>0</v>
      </c>
      <c r="F76" s="108">
        <f t="shared" ref="F76:F97" si="44">IF(B76&gt;$B$5,(C76)*(1+$F$5)^(B76-$B$5),C76)</f>
        <v>0</v>
      </c>
      <c r="G76" s="109">
        <f t="shared" ref="G76:G97" si="45">IF(B76&gt;$B$5, (D76)*(1+$G$5)^(B76-$B$5),D76)</f>
        <v>0</v>
      </c>
      <c r="H76" s="110">
        <f t="shared" ref="H76:H97" si="46">IF(B76&gt;$B$5, (E76)*(1+$H$5)^(B76-$B$5),E76)</f>
        <v>0</v>
      </c>
      <c r="I76" s="108">
        <f t="shared" ref="I76:I97" si="47">IF(B76&gt;$B$5, F76*(1-$I$5), F76)</f>
        <v>0</v>
      </c>
      <c r="J76" s="109">
        <f t="shared" ref="J76:K97" si="48">G76</f>
        <v>0</v>
      </c>
      <c r="K76" s="110">
        <f t="shared" si="48"/>
        <v>0</v>
      </c>
      <c r="L76" s="108">
        <f t="shared" ref="L76:L97" si="49">IF(B76&gt;$B$5, (F76)*($I$5),0)</f>
        <v>0</v>
      </c>
      <c r="M76" s="114">
        <f t="shared" ref="M76:M97" si="50">ABS(PMT($K$5,$J$5,L76))</f>
        <v>0</v>
      </c>
      <c r="N76" s="114">
        <f t="shared" si="13"/>
        <v>0</v>
      </c>
      <c r="O76" s="108">
        <f t="shared" si="24"/>
        <v>0</v>
      </c>
      <c r="P76" s="147">
        <f t="shared" si="14"/>
        <v>0</v>
      </c>
      <c r="Q76" s="147">
        <f t="shared" ref="Q76:Q97" si="51">(I76+J76+K76+ N76)-P76</f>
        <v>0</v>
      </c>
      <c r="R76" s="120">
        <f t="shared" si="15"/>
        <v>0</v>
      </c>
      <c r="S76" s="204">
        <v>0</v>
      </c>
      <c r="T76" s="10">
        <f t="shared" si="16"/>
        <v>0</v>
      </c>
      <c r="U76" s="10">
        <f>('NPV Summary'!$B$16-S76)+T76</f>
        <v>0</v>
      </c>
      <c r="V76" s="10">
        <f>LOOKUP(B76,Rates!$A$5:$B$168)</f>
        <v>9739.6998113472673</v>
      </c>
      <c r="W76" s="121">
        <f t="shared" ref="W76:W97" si="52">(U76*V76)/1000000</f>
        <v>0</v>
      </c>
      <c r="X76" s="122">
        <f t="shared" si="17"/>
        <v>0</v>
      </c>
      <c r="Y76" s="37">
        <f t="shared" ref="Y76:Y97" si="53">SUM(W76-Q76)</f>
        <v>0</v>
      </c>
      <c r="Z76" s="140">
        <f>IF(SUM(Z$11:Z75)&gt;0,0,IF(SUM(X76-R76)&gt;0,B76,0))</f>
        <v>0</v>
      </c>
      <c r="AG76" s="23">
        <f t="shared" si="25"/>
        <v>2071</v>
      </c>
      <c r="AH76" s="4">
        <f>Rates!B69</f>
        <v>6600.6736683067875</v>
      </c>
      <c r="AJ76" s="23">
        <f t="shared" si="28"/>
        <v>2071</v>
      </c>
      <c r="AK76" s="213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8"/>
        <v>2082</v>
      </c>
      <c r="AP76" s="135">
        <f t="shared" si="43"/>
        <v>0</v>
      </c>
      <c r="AR76" s="218">
        <f t="shared" si="19"/>
        <v>2082</v>
      </c>
      <c r="AS76" s="135">
        <f t="shared" si="27"/>
        <v>0</v>
      </c>
      <c r="AT76" s="135">
        <f t="shared" si="29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1"/>
        <v>2082</v>
      </c>
      <c r="BD76" s="135">
        <f t="shared" si="22"/>
        <v>0</v>
      </c>
      <c r="BE76" s="1"/>
      <c r="BF76" s="27">
        <f t="shared" si="23"/>
        <v>2082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2" si="54">A76+1</f>
        <v>66</v>
      </c>
      <c r="B77" s="169">
        <f t="shared" si="54"/>
        <v>2083</v>
      </c>
      <c r="C77" s="203">
        <v>0</v>
      </c>
      <c r="D77" s="203">
        <v>0</v>
      </c>
      <c r="E77" s="108">
        <f t="shared" ref="E77:E97" si="55">IF( $Q$5="Yes", ($R$5)*T77, 0)/1000000</f>
        <v>0</v>
      </c>
      <c r="F77" s="111">
        <f t="shared" si="44"/>
        <v>0</v>
      </c>
      <c r="G77" s="112">
        <f t="shared" si="45"/>
        <v>0</v>
      </c>
      <c r="H77" s="113">
        <f t="shared" si="46"/>
        <v>0</v>
      </c>
      <c r="I77" s="111">
        <f t="shared" si="47"/>
        <v>0</v>
      </c>
      <c r="J77" s="112">
        <f t="shared" si="48"/>
        <v>0</v>
      </c>
      <c r="K77" s="113">
        <f t="shared" si="48"/>
        <v>0</v>
      </c>
      <c r="L77" s="111">
        <f t="shared" si="49"/>
        <v>0</v>
      </c>
      <c r="M77" s="115">
        <f t="shared" si="50"/>
        <v>0</v>
      </c>
      <c r="N77" s="115">
        <f t="shared" ref="N77:N97" si="56">AP77</f>
        <v>0</v>
      </c>
      <c r="O77" s="111">
        <f t="shared" si="24"/>
        <v>0</v>
      </c>
      <c r="P77" s="112">
        <f t="shared" ref="P77:P97" si="57">BD77</f>
        <v>0</v>
      </c>
      <c r="Q77" s="112">
        <f t="shared" si="51"/>
        <v>0</v>
      </c>
      <c r="R77" s="116">
        <f t="shared" ref="R77:R97" si="58">R76+Q77</f>
        <v>0</v>
      </c>
      <c r="S77" s="204">
        <v>0</v>
      </c>
      <c r="T77" s="142">
        <f t="shared" ref="T77:T97" si="59">IF($Q$5="Yes", IF(B77&lt;$T$5, 0, $S$5), 0)</f>
        <v>0</v>
      </c>
      <c r="U77" s="10">
        <f>('NPV Summary'!$B$16-S77)+T77</f>
        <v>0</v>
      </c>
      <c r="V77" s="142">
        <f>LOOKUP(B77,Rates!$A$5:$B$168)</f>
        <v>10090.32900455577</v>
      </c>
      <c r="W77" s="123">
        <f t="shared" si="52"/>
        <v>0</v>
      </c>
      <c r="X77" s="124">
        <f t="shared" ref="X77:X97" si="60">X76+W77</f>
        <v>0</v>
      </c>
      <c r="Y77" s="64">
        <f t="shared" si="53"/>
        <v>0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5"/>
        <v>2072</v>
      </c>
      <c r="AH77" s="79">
        <f>Rates!B70</f>
        <v>6838.2979203658324</v>
      </c>
      <c r="AI77"/>
      <c r="AJ77" s="77">
        <f t="shared" si="28"/>
        <v>2072</v>
      </c>
      <c r="AK77" s="214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1">AR77</f>
        <v>2083</v>
      </c>
      <c r="AP77" s="136">
        <f t="shared" si="43"/>
        <v>0</v>
      </c>
      <c r="AQ77"/>
      <c r="AR77" s="219">
        <f t="shared" ref="AR77:AR97" si="62">B77</f>
        <v>2083</v>
      </c>
      <c r="AS77" s="136">
        <f t="shared" si="27"/>
        <v>0</v>
      </c>
      <c r="AT77" s="136">
        <f t="shared" si="29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3">BF77</f>
        <v>2083</v>
      </c>
      <c r="BD77" s="136">
        <f t="shared" ref="BD77:BD97" si="64">IF($N$5=15,BG77,IF($N$5=25,BH77,))</f>
        <v>0</v>
      </c>
      <c r="BF77" s="72">
        <f t="shared" ref="BF77:BF97" si="65">B77</f>
        <v>2083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4"/>
        <v>67</v>
      </c>
      <c r="B78" s="171">
        <f t="shared" si="54"/>
        <v>2084</v>
      </c>
      <c r="C78" s="203">
        <v>0</v>
      </c>
      <c r="D78" s="203">
        <v>0</v>
      </c>
      <c r="E78" s="108">
        <f t="shared" si="55"/>
        <v>0</v>
      </c>
      <c r="F78" s="108">
        <f t="shared" si="44"/>
        <v>0</v>
      </c>
      <c r="G78" s="109">
        <f t="shared" si="45"/>
        <v>0</v>
      </c>
      <c r="H78" s="110">
        <f t="shared" si="46"/>
        <v>0</v>
      </c>
      <c r="I78" s="108">
        <f t="shared" si="47"/>
        <v>0</v>
      </c>
      <c r="J78" s="109">
        <f t="shared" si="48"/>
        <v>0</v>
      </c>
      <c r="K78" s="110">
        <f t="shared" si="48"/>
        <v>0</v>
      </c>
      <c r="L78" s="108">
        <f t="shared" si="49"/>
        <v>0</v>
      </c>
      <c r="M78" s="114">
        <f t="shared" si="50"/>
        <v>0</v>
      </c>
      <c r="N78" s="114">
        <f t="shared" si="56"/>
        <v>0</v>
      </c>
      <c r="O78" s="108">
        <f t="shared" ref="O78:O97" si="66">IF($L$5="Yes", IF( U78&gt;U77, (U78-U77)*$M$5/1000000,0),0)</f>
        <v>0</v>
      </c>
      <c r="P78" s="147">
        <f t="shared" si="57"/>
        <v>0</v>
      </c>
      <c r="Q78" s="147">
        <f t="shared" si="51"/>
        <v>0</v>
      </c>
      <c r="R78" s="120">
        <f t="shared" si="58"/>
        <v>0</v>
      </c>
      <c r="S78" s="204">
        <v>0</v>
      </c>
      <c r="T78" s="10">
        <f t="shared" si="59"/>
        <v>0</v>
      </c>
      <c r="U78" s="10">
        <f>('NPV Summary'!$B$16-S78)+T78</f>
        <v>0</v>
      </c>
      <c r="V78" s="10">
        <f>LOOKUP(B78,Rates!$A$5:$B$168)</f>
        <v>10453.580848719777</v>
      </c>
      <c r="W78" s="121">
        <f t="shared" si="52"/>
        <v>0</v>
      </c>
      <c r="X78" s="122">
        <f t="shared" si="60"/>
        <v>0</v>
      </c>
      <c r="Y78" s="37">
        <f t="shared" si="53"/>
        <v>0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8"/>
        <v>2073</v>
      </c>
      <c r="AK78" s="213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1"/>
        <v>2084</v>
      </c>
      <c r="AP78" s="135">
        <f t="shared" si="43"/>
        <v>0</v>
      </c>
      <c r="AR78" s="218">
        <f t="shared" si="62"/>
        <v>2084</v>
      </c>
      <c r="AS78" s="135">
        <f t="shared" si="27"/>
        <v>0</v>
      </c>
      <c r="AT78" s="135">
        <f t="shared" si="29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3"/>
        <v>2084</v>
      </c>
      <c r="BD78" s="135">
        <f t="shared" si="64"/>
        <v>0</v>
      </c>
      <c r="BE78" s="1"/>
      <c r="BF78" s="27">
        <f t="shared" si="65"/>
        <v>2084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4"/>
        <v>68</v>
      </c>
      <c r="B79" s="169">
        <f t="shared" si="54"/>
        <v>2085</v>
      </c>
      <c r="C79" s="203">
        <v>0</v>
      </c>
      <c r="D79" s="203">
        <v>0</v>
      </c>
      <c r="E79" s="108">
        <f t="shared" si="55"/>
        <v>0</v>
      </c>
      <c r="F79" s="111">
        <f t="shared" si="44"/>
        <v>0</v>
      </c>
      <c r="G79" s="112">
        <f t="shared" si="45"/>
        <v>0</v>
      </c>
      <c r="H79" s="113">
        <f t="shared" si="46"/>
        <v>0</v>
      </c>
      <c r="I79" s="111">
        <f t="shared" si="47"/>
        <v>0</v>
      </c>
      <c r="J79" s="112">
        <f t="shared" si="48"/>
        <v>0</v>
      </c>
      <c r="K79" s="113">
        <f t="shared" si="48"/>
        <v>0</v>
      </c>
      <c r="L79" s="111">
        <f t="shared" si="49"/>
        <v>0</v>
      </c>
      <c r="M79" s="115">
        <f t="shared" si="50"/>
        <v>0</v>
      </c>
      <c r="N79" s="115">
        <f t="shared" si="56"/>
        <v>0</v>
      </c>
      <c r="O79" s="111">
        <f t="shared" si="66"/>
        <v>0</v>
      </c>
      <c r="P79" s="112">
        <f t="shared" si="57"/>
        <v>0</v>
      </c>
      <c r="Q79" s="112">
        <f t="shared" si="51"/>
        <v>0</v>
      </c>
      <c r="R79" s="116">
        <f t="shared" si="58"/>
        <v>0</v>
      </c>
      <c r="S79" s="204">
        <v>0</v>
      </c>
      <c r="T79" s="142">
        <f t="shared" si="59"/>
        <v>0</v>
      </c>
      <c r="U79" s="10">
        <f>('NPV Summary'!$B$16-S79)+T79</f>
        <v>0</v>
      </c>
      <c r="V79" s="142">
        <f>LOOKUP(B79,Rates!$A$5:$B$168)</f>
        <v>10829.909759273689</v>
      </c>
      <c r="W79" s="129">
        <f t="shared" si="52"/>
        <v>0</v>
      </c>
      <c r="X79" s="130">
        <f t="shared" si="60"/>
        <v>0</v>
      </c>
      <c r="Y79" s="64">
        <f t="shared" si="53"/>
        <v>0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8"/>
        <v>2074</v>
      </c>
      <c r="AK79" s="214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1"/>
        <v>2085</v>
      </c>
      <c r="AP79" s="136">
        <f t="shared" si="43"/>
        <v>0</v>
      </c>
      <c r="AQ79"/>
      <c r="AR79" s="219">
        <f t="shared" si="62"/>
        <v>2085</v>
      </c>
      <c r="AS79" s="136">
        <f t="shared" si="27"/>
        <v>0</v>
      </c>
      <c r="AT79" s="136">
        <f t="shared" si="29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3"/>
        <v>2085</v>
      </c>
      <c r="BD79" s="136">
        <f t="shared" si="64"/>
        <v>0</v>
      </c>
      <c r="BF79" s="72">
        <f t="shared" si="65"/>
        <v>2085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4"/>
        <v>69</v>
      </c>
      <c r="B80" s="170">
        <f t="shared" si="54"/>
        <v>2086</v>
      </c>
      <c r="C80" s="203">
        <v>0</v>
      </c>
      <c r="D80" s="203">
        <v>0</v>
      </c>
      <c r="E80" s="108">
        <f t="shared" si="55"/>
        <v>0</v>
      </c>
      <c r="F80" s="108">
        <f t="shared" si="44"/>
        <v>0</v>
      </c>
      <c r="G80" s="109">
        <f t="shared" si="45"/>
        <v>0</v>
      </c>
      <c r="H80" s="110">
        <f t="shared" si="46"/>
        <v>0</v>
      </c>
      <c r="I80" s="108">
        <f t="shared" si="47"/>
        <v>0</v>
      </c>
      <c r="J80" s="109">
        <f t="shared" si="48"/>
        <v>0</v>
      </c>
      <c r="K80" s="110">
        <f t="shared" si="48"/>
        <v>0</v>
      </c>
      <c r="L80" s="108">
        <f t="shared" si="49"/>
        <v>0</v>
      </c>
      <c r="M80" s="114">
        <f t="shared" si="50"/>
        <v>0</v>
      </c>
      <c r="N80" s="114">
        <f t="shared" si="56"/>
        <v>0</v>
      </c>
      <c r="O80" s="108">
        <f t="shared" si="66"/>
        <v>0</v>
      </c>
      <c r="P80" s="147">
        <f t="shared" si="57"/>
        <v>0</v>
      </c>
      <c r="Q80" s="147">
        <f t="shared" si="51"/>
        <v>0</v>
      </c>
      <c r="R80" s="120">
        <f t="shared" si="58"/>
        <v>0</v>
      </c>
      <c r="S80" s="204">
        <v>0</v>
      </c>
      <c r="T80" s="10">
        <f t="shared" si="59"/>
        <v>0</v>
      </c>
      <c r="U80" s="10">
        <f>('NPV Summary'!$B$16-S80)+T80</f>
        <v>0</v>
      </c>
      <c r="V80" s="10">
        <f>LOOKUP(B80,Rates!$A$5:$B$168)</f>
        <v>11219.786510607542</v>
      </c>
      <c r="W80" s="121">
        <f t="shared" si="52"/>
        <v>0</v>
      </c>
      <c r="X80" s="122">
        <f t="shared" si="60"/>
        <v>0</v>
      </c>
      <c r="Y80" s="37">
        <f t="shared" si="53"/>
        <v>0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8"/>
        <v>2075</v>
      </c>
      <c r="AK80" s="213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1"/>
        <v>2086</v>
      </c>
      <c r="AP80" s="135">
        <f t="shared" si="43"/>
        <v>0</v>
      </c>
      <c r="AR80" s="218">
        <f t="shared" si="62"/>
        <v>2086</v>
      </c>
      <c r="AS80" s="135">
        <f t="shared" si="27"/>
        <v>0</v>
      </c>
      <c r="AT80" s="135">
        <f t="shared" si="29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3"/>
        <v>2086</v>
      </c>
      <c r="BD80" s="135">
        <f t="shared" si="64"/>
        <v>0</v>
      </c>
      <c r="BE80" s="1"/>
      <c r="BF80" s="27">
        <f t="shared" si="65"/>
        <v>2086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4"/>
        <v>70</v>
      </c>
      <c r="B81" s="169">
        <f t="shared" si="54"/>
        <v>2087</v>
      </c>
      <c r="C81" s="203">
        <v>0</v>
      </c>
      <c r="D81" s="203">
        <v>0</v>
      </c>
      <c r="E81" s="108">
        <f t="shared" si="55"/>
        <v>0</v>
      </c>
      <c r="F81" s="111">
        <f t="shared" si="44"/>
        <v>0</v>
      </c>
      <c r="G81" s="112">
        <f t="shared" si="45"/>
        <v>0</v>
      </c>
      <c r="H81" s="113">
        <f t="shared" si="46"/>
        <v>0</v>
      </c>
      <c r="I81" s="111">
        <f t="shared" si="47"/>
        <v>0</v>
      </c>
      <c r="J81" s="112">
        <f t="shared" si="48"/>
        <v>0</v>
      </c>
      <c r="K81" s="113">
        <f t="shared" si="48"/>
        <v>0</v>
      </c>
      <c r="L81" s="111">
        <f t="shared" si="49"/>
        <v>0</v>
      </c>
      <c r="M81" s="115">
        <f t="shared" si="50"/>
        <v>0</v>
      </c>
      <c r="N81" s="115">
        <f t="shared" si="56"/>
        <v>0</v>
      </c>
      <c r="O81" s="111">
        <f t="shared" si="66"/>
        <v>0</v>
      </c>
      <c r="P81" s="112">
        <f t="shared" si="57"/>
        <v>0</v>
      </c>
      <c r="Q81" s="112">
        <f t="shared" si="51"/>
        <v>0</v>
      </c>
      <c r="R81" s="116">
        <f t="shared" si="58"/>
        <v>0</v>
      </c>
      <c r="S81" s="204">
        <v>0</v>
      </c>
      <c r="T81" s="142">
        <f t="shared" si="59"/>
        <v>0</v>
      </c>
      <c r="U81" s="10">
        <f>('NPV Summary'!$B$16-S81)+T81</f>
        <v>0</v>
      </c>
      <c r="V81" s="142">
        <f>LOOKUP(B81,Rates!$A$5:$B$168)</f>
        <v>11623.698824989415</v>
      </c>
      <c r="W81" s="123">
        <f t="shared" si="52"/>
        <v>0</v>
      </c>
      <c r="X81" s="124">
        <f t="shared" si="60"/>
        <v>0</v>
      </c>
      <c r="Y81" s="64">
        <f t="shared" si="53"/>
        <v>0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8"/>
        <v>2076</v>
      </c>
      <c r="AK81" s="214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1"/>
        <v>2087</v>
      </c>
      <c r="AP81" s="136">
        <f t="shared" si="43"/>
        <v>0</v>
      </c>
      <c r="AQ81"/>
      <c r="AR81" s="219">
        <f t="shared" si="62"/>
        <v>2087</v>
      </c>
      <c r="AS81" s="136">
        <f t="shared" si="27"/>
        <v>0</v>
      </c>
      <c r="AT81" s="136">
        <f t="shared" si="29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3"/>
        <v>2087</v>
      </c>
      <c r="BD81" s="136">
        <f t="shared" si="64"/>
        <v>0</v>
      </c>
      <c r="BF81" s="72">
        <f t="shared" si="65"/>
        <v>2087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4"/>
        <v>71</v>
      </c>
      <c r="B82" s="170">
        <f t="shared" si="54"/>
        <v>2088</v>
      </c>
      <c r="C82" s="203">
        <v>0</v>
      </c>
      <c r="D82" s="203">
        <v>0</v>
      </c>
      <c r="E82" s="108">
        <f t="shared" si="55"/>
        <v>0</v>
      </c>
      <c r="F82" s="108">
        <f t="shared" si="44"/>
        <v>0</v>
      </c>
      <c r="G82" s="109">
        <f t="shared" si="45"/>
        <v>0</v>
      </c>
      <c r="H82" s="110">
        <f t="shared" si="46"/>
        <v>0</v>
      </c>
      <c r="I82" s="108">
        <f t="shared" si="47"/>
        <v>0</v>
      </c>
      <c r="J82" s="109">
        <f t="shared" si="48"/>
        <v>0</v>
      </c>
      <c r="K82" s="110">
        <f t="shared" si="48"/>
        <v>0</v>
      </c>
      <c r="L82" s="108">
        <f t="shared" si="49"/>
        <v>0</v>
      </c>
      <c r="M82" s="114">
        <f t="shared" si="50"/>
        <v>0</v>
      </c>
      <c r="N82" s="114">
        <f t="shared" si="56"/>
        <v>0</v>
      </c>
      <c r="O82" s="108">
        <f t="shared" si="66"/>
        <v>0</v>
      </c>
      <c r="P82" s="147">
        <f t="shared" si="57"/>
        <v>0</v>
      </c>
      <c r="Q82" s="147">
        <f t="shared" si="51"/>
        <v>0</v>
      </c>
      <c r="R82" s="120">
        <f t="shared" si="58"/>
        <v>0</v>
      </c>
      <c r="S82" s="204">
        <v>0</v>
      </c>
      <c r="T82" s="10">
        <f t="shared" si="59"/>
        <v>0</v>
      </c>
      <c r="U82" s="10">
        <f>('NPV Summary'!$B$16-S82)+T82</f>
        <v>0</v>
      </c>
      <c r="V82" s="10">
        <f>LOOKUP(B82,Rates!$A$5:$B$168)</f>
        <v>12042.151982689034</v>
      </c>
      <c r="W82" s="131">
        <f t="shared" si="52"/>
        <v>0</v>
      </c>
      <c r="X82" s="132">
        <f t="shared" si="60"/>
        <v>0</v>
      </c>
      <c r="Y82" s="37">
        <f t="shared" si="53"/>
        <v>0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8"/>
        <v>2077</v>
      </c>
      <c r="AK82" s="213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1"/>
        <v>2088</v>
      </c>
      <c r="AP82" s="135">
        <f t="shared" si="43"/>
        <v>0</v>
      </c>
      <c r="AR82" s="218">
        <f t="shared" si="62"/>
        <v>2088</v>
      </c>
      <c r="AS82" s="135">
        <f t="shared" si="27"/>
        <v>0</v>
      </c>
      <c r="AT82" s="135">
        <f t="shared" si="29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3"/>
        <v>2088</v>
      </c>
      <c r="BD82" s="135">
        <f t="shared" si="64"/>
        <v>0</v>
      </c>
      <c r="BE82" s="1"/>
      <c r="BF82" s="27">
        <f t="shared" si="65"/>
        <v>2088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4"/>
        <v>72</v>
      </c>
      <c r="B83" s="169">
        <f t="shared" si="54"/>
        <v>2089</v>
      </c>
      <c r="C83" s="203">
        <v>0</v>
      </c>
      <c r="D83" s="203">
        <v>0</v>
      </c>
      <c r="E83" s="108">
        <f t="shared" si="55"/>
        <v>0</v>
      </c>
      <c r="F83" s="111">
        <f t="shared" si="44"/>
        <v>0</v>
      </c>
      <c r="G83" s="112">
        <f t="shared" si="45"/>
        <v>0</v>
      </c>
      <c r="H83" s="113">
        <f t="shared" si="46"/>
        <v>0</v>
      </c>
      <c r="I83" s="111">
        <f t="shared" si="47"/>
        <v>0</v>
      </c>
      <c r="J83" s="112">
        <f t="shared" si="48"/>
        <v>0</v>
      </c>
      <c r="K83" s="113">
        <f t="shared" si="48"/>
        <v>0</v>
      </c>
      <c r="L83" s="111">
        <f t="shared" si="49"/>
        <v>0</v>
      </c>
      <c r="M83" s="115">
        <f t="shared" si="50"/>
        <v>0</v>
      </c>
      <c r="N83" s="115">
        <f t="shared" si="56"/>
        <v>0</v>
      </c>
      <c r="O83" s="111">
        <f t="shared" si="66"/>
        <v>0</v>
      </c>
      <c r="P83" s="112">
        <f t="shared" si="57"/>
        <v>0</v>
      </c>
      <c r="Q83" s="112">
        <f t="shared" si="51"/>
        <v>0</v>
      </c>
      <c r="R83" s="116">
        <f t="shared" si="58"/>
        <v>0</v>
      </c>
      <c r="S83" s="204">
        <v>0</v>
      </c>
      <c r="T83" s="142">
        <f t="shared" si="59"/>
        <v>0</v>
      </c>
      <c r="U83" s="10">
        <f>('NPV Summary'!$B$16-S83)+T83</f>
        <v>0</v>
      </c>
      <c r="V83" s="142">
        <f>LOOKUP(B83,Rates!$A$5:$B$168)</f>
        <v>12475.669454065841</v>
      </c>
      <c r="W83" s="123">
        <f t="shared" si="52"/>
        <v>0</v>
      </c>
      <c r="X83" s="124">
        <f t="shared" si="60"/>
        <v>0</v>
      </c>
      <c r="Y83" s="64">
        <f t="shared" si="53"/>
        <v>0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8"/>
        <v>2078</v>
      </c>
      <c r="AK83" s="214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1"/>
        <v>2089</v>
      </c>
      <c r="AP83" s="136">
        <f t="shared" si="43"/>
        <v>0</v>
      </c>
      <c r="AQ83"/>
      <c r="AR83" s="219">
        <f t="shared" si="62"/>
        <v>2089</v>
      </c>
      <c r="AS83" s="136">
        <f t="shared" ref="AS83:AS97" si="68">SUM(M78:M82)</f>
        <v>0</v>
      </c>
      <c r="AT83" s="136">
        <f t="shared" si="29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3"/>
        <v>2089</v>
      </c>
      <c r="BD83" s="136">
        <f t="shared" si="64"/>
        <v>0</v>
      </c>
      <c r="BF83" s="72">
        <f t="shared" si="65"/>
        <v>2089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4"/>
        <v>73</v>
      </c>
      <c r="B84" s="170">
        <f t="shared" si="54"/>
        <v>2090</v>
      </c>
      <c r="C84" s="203">
        <v>0</v>
      </c>
      <c r="D84" s="203">
        <v>0</v>
      </c>
      <c r="E84" s="108">
        <f t="shared" si="55"/>
        <v>0</v>
      </c>
      <c r="F84" s="108">
        <f t="shared" si="44"/>
        <v>0</v>
      </c>
      <c r="G84" s="109">
        <f t="shared" si="45"/>
        <v>0</v>
      </c>
      <c r="H84" s="110">
        <f t="shared" si="46"/>
        <v>0</v>
      </c>
      <c r="I84" s="108">
        <f t="shared" si="47"/>
        <v>0</v>
      </c>
      <c r="J84" s="109">
        <f t="shared" si="48"/>
        <v>0</v>
      </c>
      <c r="K84" s="110">
        <f t="shared" si="48"/>
        <v>0</v>
      </c>
      <c r="L84" s="108">
        <f t="shared" si="49"/>
        <v>0</v>
      </c>
      <c r="M84" s="114">
        <f t="shared" si="50"/>
        <v>0</v>
      </c>
      <c r="N84" s="114">
        <f t="shared" si="56"/>
        <v>0</v>
      </c>
      <c r="O84" s="108">
        <f t="shared" si="66"/>
        <v>0</v>
      </c>
      <c r="P84" s="147">
        <f t="shared" si="57"/>
        <v>0</v>
      </c>
      <c r="Q84" s="147">
        <f t="shared" si="51"/>
        <v>0</v>
      </c>
      <c r="R84" s="120">
        <f t="shared" si="58"/>
        <v>0</v>
      </c>
      <c r="S84" s="204">
        <v>0</v>
      </c>
      <c r="T84" s="10">
        <f t="shared" si="59"/>
        <v>0</v>
      </c>
      <c r="U84" s="10">
        <f>('NPV Summary'!$B$16-S84)+T84</f>
        <v>0</v>
      </c>
      <c r="V84" s="10">
        <f>LOOKUP(B84,Rates!$A$5:$B$168)</f>
        <v>12924.793554412212</v>
      </c>
      <c r="W84" s="121">
        <f t="shared" si="52"/>
        <v>0</v>
      </c>
      <c r="X84" s="122">
        <f t="shared" si="60"/>
        <v>0</v>
      </c>
      <c r="Y84" s="37">
        <f t="shared" si="53"/>
        <v>0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8"/>
        <v>2079</v>
      </c>
      <c r="AK84" s="213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1"/>
        <v>2090</v>
      </c>
      <c r="AP84" s="135">
        <f t="shared" si="43"/>
        <v>0</v>
      </c>
      <c r="AQ84"/>
      <c r="AR84" s="222">
        <f t="shared" si="62"/>
        <v>2090</v>
      </c>
      <c r="AS84" s="135">
        <f t="shared" si="68"/>
        <v>0</v>
      </c>
      <c r="AT84" s="135">
        <f t="shared" si="29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3"/>
        <v>2090</v>
      </c>
      <c r="BD84" s="135">
        <f t="shared" si="64"/>
        <v>0</v>
      </c>
      <c r="BF84" s="27">
        <f t="shared" si="65"/>
        <v>2090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4"/>
        <v>74</v>
      </c>
      <c r="B85" s="172">
        <f t="shared" si="54"/>
        <v>2091</v>
      </c>
      <c r="C85" s="203">
        <v>0</v>
      </c>
      <c r="D85" s="203">
        <v>0</v>
      </c>
      <c r="E85" s="108">
        <f t="shared" si="55"/>
        <v>0</v>
      </c>
      <c r="F85" s="111">
        <f t="shared" si="44"/>
        <v>0</v>
      </c>
      <c r="G85" s="112">
        <f t="shared" si="45"/>
        <v>0</v>
      </c>
      <c r="H85" s="113">
        <f t="shared" si="46"/>
        <v>0</v>
      </c>
      <c r="I85" s="111">
        <f t="shared" si="47"/>
        <v>0</v>
      </c>
      <c r="J85" s="112">
        <f t="shared" si="48"/>
        <v>0</v>
      </c>
      <c r="K85" s="113">
        <f t="shared" si="48"/>
        <v>0</v>
      </c>
      <c r="L85" s="111">
        <f t="shared" si="49"/>
        <v>0</v>
      </c>
      <c r="M85" s="115">
        <f t="shared" si="50"/>
        <v>0</v>
      </c>
      <c r="N85" s="115">
        <f t="shared" si="56"/>
        <v>0</v>
      </c>
      <c r="O85" s="111">
        <f t="shared" si="66"/>
        <v>0</v>
      </c>
      <c r="P85" s="112">
        <f t="shared" si="57"/>
        <v>0</v>
      </c>
      <c r="Q85" s="112">
        <f t="shared" si="51"/>
        <v>0</v>
      </c>
      <c r="R85" s="116">
        <f t="shared" si="58"/>
        <v>0</v>
      </c>
      <c r="S85" s="204">
        <v>0</v>
      </c>
      <c r="T85" s="142">
        <f t="shared" si="59"/>
        <v>0</v>
      </c>
      <c r="U85" s="10">
        <f>('NPV Summary'!$B$16-S85)+T85</f>
        <v>0</v>
      </c>
      <c r="V85" s="142">
        <f>LOOKUP(B85,Rates!$A$5:$B$168)</f>
        <v>13390.086122371053</v>
      </c>
      <c r="W85" s="129">
        <f t="shared" si="52"/>
        <v>0</v>
      </c>
      <c r="X85" s="130">
        <f t="shared" si="60"/>
        <v>0</v>
      </c>
      <c r="Y85" s="64">
        <f t="shared" si="53"/>
        <v>0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4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1"/>
        <v>2091</v>
      </c>
      <c r="AP85" s="136">
        <f t="shared" si="43"/>
        <v>0</v>
      </c>
      <c r="AQ85"/>
      <c r="AR85" s="219">
        <f t="shared" si="62"/>
        <v>2091</v>
      </c>
      <c r="AS85" s="136">
        <f t="shared" si="68"/>
        <v>0</v>
      </c>
      <c r="AT85" s="136">
        <f t="shared" si="29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3"/>
        <v>2091</v>
      </c>
      <c r="BD85" s="136">
        <f t="shared" si="64"/>
        <v>0</v>
      </c>
      <c r="BF85" s="72">
        <f t="shared" si="65"/>
        <v>2091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4"/>
        <v>75</v>
      </c>
      <c r="B86" s="170">
        <f t="shared" si="54"/>
        <v>2092</v>
      </c>
      <c r="C86" s="203">
        <v>0</v>
      </c>
      <c r="D86" s="203">
        <v>0</v>
      </c>
      <c r="E86" s="108">
        <f t="shared" si="55"/>
        <v>0</v>
      </c>
      <c r="F86" s="108">
        <f t="shared" si="44"/>
        <v>0</v>
      </c>
      <c r="G86" s="109">
        <f t="shared" si="45"/>
        <v>0</v>
      </c>
      <c r="H86" s="110">
        <f t="shared" si="46"/>
        <v>0</v>
      </c>
      <c r="I86" s="108">
        <f t="shared" si="47"/>
        <v>0</v>
      </c>
      <c r="J86" s="109">
        <f t="shared" si="48"/>
        <v>0</v>
      </c>
      <c r="K86" s="110">
        <f t="shared" si="48"/>
        <v>0</v>
      </c>
      <c r="L86" s="108">
        <f t="shared" si="49"/>
        <v>0</v>
      </c>
      <c r="M86" s="114">
        <f t="shared" si="50"/>
        <v>0</v>
      </c>
      <c r="N86" s="114">
        <f t="shared" si="56"/>
        <v>0</v>
      </c>
      <c r="O86" s="108">
        <f t="shared" si="66"/>
        <v>0</v>
      </c>
      <c r="P86" s="147">
        <f t="shared" si="57"/>
        <v>0</v>
      </c>
      <c r="Q86" s="147">
        <f t="shared" si="51"/>
        <v>0</v>
      </c>
      <c r="R86" s="120">
        <f t="shared" si="58"/>
        <v>0</v>
      </c>
      <c r="S86" s="204">
        <v>0</v>
      </c>
      <c r="T86" s="10">
        <f t="shared" si="59"/>
        <v>0</v>
      </c>
      <c r="U86" s="10">
        <f>('NPV Summary'!$B$16-S86)+T86</f>
        <v>0</v>
      </c>
      <c r="V86" s="10">
        <f>LOOKUP(B86,Rates!$A$5:$B$168)</f>
        <v>13872.129222776412</v>
      </c>
      <c r="W86" s="121">
        <f t="shared" si="52"/>
        <v>0</v>
      </c>
      <c r="X86" s="122">
        <f t="shared" si="60"/>
        <v>0</v>
      </c>
      <c r="Y86" s="37">
        <f t="shared" si="53"/>
        <v>0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3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1"/>
        <v>2092</v>
      </c>
      <c r="AP86" s="135">
        <f t="shared" si="43"/>
        <v>0</v>
      </c>
      <c r="AR86" s="218">
        <f t="shared" si="62"/>
        <v>2092</v>
      </c>
      <c r="AS86" s="135">
        <f t="shared" si="68"/>
        <v>0</v>
      </c>
      <c r="AT86" s="135">
        <f t="shared" si="29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3"/>
        <v>2092</v>
      </c>
      <c r="BD86" s="135">
        <f t="shared" si="64"/>
        <v>0</v>
      </c>
      <c r="BE86" s="1"/>
      <c r="BF86" s="27">
        <f t="shared" si="65"/>
        <v>2092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4"/>
        <v>76</v>
      </c>
      <c r="B87" s="169">
        <f t="shared" si="54"/>
        <v>2093</v>
      </c>
      <c r="C87" s="203">
        <v>0</v>
      </c>
      <c r="D87" s="203">
        <v>0</v>
      </c>
      <c r="E87" s="108">
        <f t="shared" si="55"/>
        <v>0</v>
      </c>
      <c r="F87" s="111">
        <f t="shared" si="44"/>
        <v>0</v>
      </c>
      <c r="G87" s="112">
        <f t="shared" si="45"/>
        <v>0</v>
      </c>
      <c r="H87" s="113">
        <f t="shared" si="46"/>
        <v>0</v>
      </c>
      <c r="I87" s="111">
        <f t="shared" si="47"/>
        <v>0</v>
      </c>
      <c r="J87" s="112">
        <f t="shared" si="48"/>
        <v>0</v>
      </c>
      <c r="K87" s="113">
        <f t="shared" si="48"/>
        <v>0</v>
      </c>
      <c r="L87" s="111">
        <f t="shared" si="49"/>
        <v>0</v>
      </c>
      <c r="M87" s="115">
        <f t="shared" si="50"/>
        <v>0</v>
      </c>
      <c r="N87" s="115">
        <f t="shared" si="56"/>
        <v>0</v>
      </c>
      <c r="O87" s="111">
        <f t="shared" si="66"/>
        <v>0</v>
      </c>
      <c r="P87" s="112">
        <f t="shared" si="57"/>
        <v>0</v>
      </c>
      <c r="Q87" s="112">
        <f t="shared" si="51"/>
        <v>0</v>
      </c>
      <c r="R87" s="116">
        <f t="shared" si="58"/>
        <v>0</v>
      </c>
      <c r="S87" s="204">
        <v>0</v>
      </c>
      <c r="T87" s="142">
        <f t="shared" si="59"/>
        <v>0</v>
      </c>
      <c r="U87" s="10">
        <f>('NPV Summary'!$B$16-S87)+T87</f>
        <v>0</v>
      </c>
      <c r="V87" s="142">
        <f>LOOKUP(B87,Rates!$A$5:$B$168)</f>
        <v>14371.525874796363</v>
      </c>
      <c r="W87" s="123">
        <f t="shared" si="52"/>
        <v>0</v>
      </c>
      <c r="X87" s="124">
        <f t="shared" si="60"/>
        <v>0</v>
      </c>
      <c r="Y87" s="64">
        <f t="shared" si="53"/>
        <v>0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4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1"/>
        <v>2093</v>
      </c>
      <c r="AP87" s="136">
        <f t="shared" si="43"/>
        <v>0</v>
      </c>
      <c r="AQ87"/>
      <c r="AR87" s="219">
        <f t="shared" si="62"/>
        <v>2093</v>
      </c>
      <c r="AS87" s="136">
        <f t="shared" si="68"/>
        <v>0</v>
      </c>
      <c r="AT87" s="136">
        <f t="shared" si="29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3"/>
        <v>2093</v>
      </c>
      <c r="BD87" s="136">
        <f t="shared" si="64"/>
        <v>0</v>
      </c>
      <c r="BF87" s="72">
        <f t="shared" si="65"/>
        <v>2093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4"/>
        <v>77</v>
      </c>
      <c r="B88" s="170">
        <f t="shared" si="54"/>
        <v>2094</v>
      </c>
      <c r="C88" s="203">
        <v>0</v>
      </c>
      <c r="D88" s="203">
        <v>0</v>
      </c>
      <c r="E88" s="108">
        <f t="shared" si="55"/>
        <v>0</v>
      </c>
      <c r="F88" s="108">
        <f t="shared" si="44"/>
        <v>0</v>
      </c>
      <c r="G88" s="109">
        <f t="shared" si="45"/>
        <v>0</v>
      </c>
      <c r="H88" s="110">
        <f t="shared" si="46"/>
        <v>0</v>
      </c>
      <c r="I88" s="108">
        <f t="shared" si="47"/>
        <v>0</v>
      </c>
      <c r="J88" s="109">
        <f t="shared" si="48"/>
        <v>0</v>
      </c>
      <c r="K88" s="110">
        <f t="shared" si="48"/>
        <v>0</v>
      </c>
      <c r="L88" s="108">
        <f t="shared" si="49"/>
        <v>0</v>
      </c>
      <c r="M88" s="114">
        <f t="shared" si="50"/>
        <v>0</v>
      </c>
      <c r="N88" s="114">
        <f t="shared" si="56"/>
        <v>0</v>
      </c>
      <c r="O88" s="108">
        <f t="shared" si="66"/>
        <v>0</v>
      </c>
      <c r="P88" s="109">
        <f t="shared" si="57"/>
        <v>0</v>
      </c>
      <c r="Q88" s="109">
        <f t="shared" si="51"/>
        <v>0</v>
      </c>
      <c r="R88" s="117">
        <f t="shared" si="58"/>
        <v>0</v>
      </c>
      <c r="S88" s="204">
        <v>0</v>
      </c>
      <c r="T88" s="10">
        <f t="shared" si="59"/>
        <v>0</v>
      </c>
      <c r="U88" s="10">
        <f>('NPV Summary'!$B$16-S88)+T88</f>
        <v>0</v>
      </c>
      <c r="V88" s="10">
        <f>LOOKUP(B88,Rates!$A$5:$B$168)</f>
        <v>14888.900806289033</v>
      </c>
      <c r="W88" s="125">
        <f t="shared" si="52"/>
        <v>0</v>
      </c>
      <c r="X88" s="126">
        <f t="shared" si="60"/>
        <v>0</v>
      </c>
      <c r="Y88" s="84">
        <f t="shared" si="53"/>
        <v>0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5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1"/>
        <v>2094</v>
      </c>
      <c r="AP88" s="135">
        <f t="shared" si="43"/>
        <v>0</v>
      </c>
      <c r="AQ88"/>
      <c r="AR88" s="222">
        <f t="shared" si="62"/>
        <v>2094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3"/>
        <v>2094</v>
      </c>
      <c r="BD88" s="135">
        <f t="shared" si="64"/>
        <v>0</v>
      </c>
      <c r="BF88" s="27">
        <f t="shared" si="65"/>
        <v>2094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4"/>
        <v>78</v>
      </c>
      <c r="B89" s="169">
        <f t="shared" si="54"/>
        <v>2095</v>
      </c>
      <c r="C89" s="203">
        <v>0</v>
      </c>
      <c r="D89" s="203">
        <v>0</v>
      </c>
      <c r="E89" s="108">
        <f t="shared" si="55"/>
        <v>0</v>
      </c>
      <c r="F89" s="111">
        <f t="shared" si="44"/>
        <v>0</v>
      </c>
      <c r="G89" s="112">
        <f t="shared" si="45"/>
        <v>0</v>
      </c>
      <c r="H89" s="113">
        <f t="shared" si="46"/>
        <v>0</v>
      </c>
      <c r="I89" s="111">
        <f t="shared" si="47"/>
        <v>0</v>
      </c>
      <c r="J89" s="112">
        <f t="shared" si="48"/>
        <v>0</v>
      </c>
      <c r="K89" s="113">
        <f t="shared" si="48"/>
        <v>0</v>
      </c>
      <c r="L89" s="111">
        <f t="shared" si="49"/>
        <v>0</v>
      </c>
      <c r="M89" s="115">
        <f t="shared" si="50"/>
        <v>0</v>
      </c>
      <c r="N89" s="115">
        <f t="shared" si="56"/>
        <v>0</v>
      </c>
      <c r="O89" s="111">
        <f t="shared" si="66"/>
        <v>0</v>
      </c>
      <c r="P89" s="112">
        <f t="shared" si="57"/>
        <v>0</v>
      </c>
      <c r="Q89" s="112">
        <f t="shared" si="51"/>
        <v>0</v>
      </c>
      <c r="R89" s="116">
        <f t="shared" si="58"/>
        <v>0</v>
      </c>
      <c r="S89" s="204">
        <v>0</v>
      </c>
      <c r="T89" s="142">
        <f t="shared" si="59"/>
        <v>0</v>
      </c>
      <c r="U89" s="10">
        <f>('NPV Summary'!$B$16-S89)+T89</f>
        <v>0</v>
      </c>
      <c r="V89" s="142">
        <f>LOOKUP(B89,Rates!$A$5:$B$168)</f>
        <v>15424.901235315439</v>
      </c>
      <c r="W89" s="123">
        <f t="shared" si="52"/>
        <v>0</v>
      </c>
      <c r="X89" s="124">
        <f t="shared" si="60"/>
        <v>0</v>
      </c>
      <c r="Y89" s="64">
        <f t="shared" si="53"/>
        <v>0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4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1"/>
        <v>2095</v>
      </c>
      <c r="AP89" s="136">
        <f t="shared" si="43"/>
        <v>0</v>
      </c>
      <c r="AQ89"/>
      <c r="AR89" s="219">
        <f t="shared" si="62"/>
        <v>2095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3"/>
        <v>2095</v>
      </c>
      <c r="BD89" s="136">
        <f t="shared" si="64"/>
        <v>0</v>
      </c>
      <c r="BF89" s="72">
        <f t="shared" si="65"/>
        <v>2095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4"/>
        <v>79</v>
      </c>
      <c r="B90" s="170">
        <f t="shared" si="54"/>
        <v>2096</v>
      </c>
      <c r="C90" s="203">
        <v>0</v>
      </c>
      <c r="D90" s="203">
        <v>0</v>
      </c>
      <c r="E90" s="108">
        <f t="shared" si="55"/>
        <v>0</v>
      </c>
      <c r="F90" s="108">
        <f t="shared" si="44"/>
        <v>0</v>
      </c>
      <c r="G90" s="109">
        <f t="shared" si="45"/>
        <v>0</v>
      </c>
      <c r="H90" s="110">
        <f t="shared" si="46"/>
        <v>0</v>
      </c>
      <c r="I90" s="108">
        <f t="shared" si="47"/>
        <v>0</v>
      </c>
      <c r="J90" s="109">
        <f t="shared" si="48"/>
        <v>0</v>
      </c>
      <c r="K90" s="110">
        <f t="shared" si="48"/>
        <v>0</v>
      </c>
      <c r="L90" s="108">
        <f t="shared" si="49"/>
        <v>0</v>
      </c>
      <c r="M90" s="114">
        <f t="shared" si="50"/>
        <v>0</v>
      </c>
      <c r="N90" s="114">
        <f t="shared" si="56"/>
        <v>0</v>
      </c>
      <c r="O90" s="108">
        <f t="shared" si="66"/>
        <v>0</v>
      </c>
      <c r="P90" s="147">
        <f t="shared" si="57"/>
        <v>0</v>
      </c>
      <c r="Q90" s="147">
        <f t="shared" si="51"/>
        <v>0</v>
      </c>
      <c r="R90" s="120">
        <f t="shared" si="58"/>
        <v>0</v>
      </c>
      <c r="S90" s="204">
        <v>0</v>
      </c>
      <c r="T90" s="10">
        <f t="shared" si="59"/>
        <v>0</v>
      </c>
      <c r="U90" s="10">
        <f>('NPV Summary'!$B$16-S90)+T90</f>
        <v>0</v>
      </c>
      <c r="V90" s="10">
        <f>LOOKUP(B90,Rates!$A$5:$B$168)</f>
        <v>15980.197679786796</v>
      </c>
      <c r="W90" s="121">
        <f t="shared" si="52"/>
        <v>0</v>
      </c>
      <c r="X90" s="122">
        <f t="shared" si="60"/>
        <v>0</v>
      </c>
      <c r="Y90" s="37">
        <f t="shared" si="53"/>
        <v>0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3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1"/>
        <v>2096</v>
      </c>
      <c r="AP90" s="135">
        <f t="shared" si="43"/>
        <v>0</v>
      </c>
      <c r="AR90" s="218">
        <f t="shared" si="62"/>
        <v>2096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3"/>
        <v>2096</v>
      </c>
      <c r="BD90" s="135">
        <f t="shared" si="64"/>
        <v>0</v>
      </c>
      <c r="BE90" s="1"/>
      <c r="BF90" s="27">
        <f t="shared" si="65"/>
        <v>2096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4"/>
        <v>80</v>
      </c>
      <c r="B91" s="172">
        <f t="shared" si="54"/>
        <v>2097</v>
      </c>
      <c r="C91" s="203">
        <v>0</v>
      </c>
      <c r="D91" s="203">
        <v>0</v>
      </c>
      <c r="E91" s="108">
        <f t="shared" si="55"/>
        <v>0</v>
      </c>
      <c r="F91" s="111">
        <f t="shared" si="44"/>
        <v>0</v>
      </c>
      <c r="G91" s="112">
        <f t="shared" si="45"/>
        <v>0</v>
      </c>
      <c r="H91" s="113">
        <f t="shared" si="46"/>
        <v>0</v>
      </c>
      <c r="I91" s="111">
        <f t="shared" si="47"/>
        <v>0</v>
      </c>
      <c r="J91" s="112">
        <f t="shared" si="48"/>
        <v>0</v>
      </c>
      <c r="K91" s="113">
        <f t="shared" si="48"/>
        <v>0</v>
      </c>
      <c r="L91" s="111">
        <f t="shared" si="49"/>
        <v>0</v>
      </c>
      <c r="M91" s="115">
        <f t="shared" si="50"/>
        <v>0</v>
      </c>
      <c r="N91" s="115">
        <f t="shared" si="56"/>
        <v>0</v>
      </c>
      <c r="O91" s="111">
        <f t="shared" si="66"/>
        <v>0</v>
      </c>
      <c r="P91" s="112">
        <f t="shared" si="57"/>
        <v>0</v>
      </c>
      <c r="Q91" s="112">
        <f t="shared" si="51"/>
        <v>0</v>
      </c>
      <c r="R91" s="116">
        <f t="shared" si="58"/>
        <v>0</v>
      </c>
      <c r="S91" s="204">
        <v>0</v>
      </c>
      <c r="T91" s="142">
        <f t="shared" si="59"/>
        <v>0</v>
      </c>
      <c r="U91" s="10">
        <f>('NPV Summary'!$B$16-S91)+T91</f>
        <v>0</v>
      </c>
      <c r="V91" s="142">
        <f>LOOKUP(B91,Rates!$A$5:$B$168)</f>
        <v>16555.484796259119</v>
      </c>
      <c r="W91" s="123">
        <f t="shared" si="52"/>
        <v>0</v>
      </c>
      <c r="X91" s="124">
        <f t="shared" si="60"/>
        <v>0</v>
      </c>
      <c r="Y91" s="64">
        <f t="shared" si="53"/>
        <v>0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4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1"/>
        <v>2097</v>
      </c>
      <c r="AP91" s="136">
        <f t="shared" si="43"/>
        <v>0</v>
      </c>
      <c r="AQ91"/>
      <c r="AR91" s="219">
        <f t="shared" si="62"/>
        <v>2097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3"/>
        <v>2097</v>
      </c>
      <c r="BD91" s="136">
        <f t="shared" si="64"/>
        <v>0</v>
      </c>
      <c r="BF91" s="72">
        <f t="shared" si="65"/>
        <v>2097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4"/>
        <v>81</v>
      </c>
      <c r="B92" s="170">
        <f t="shared" si="54"/>
        <v>2098</v>
      </c>
      <c r="C92" s="203">
        <v>0</v>
      </c>
      <c r="D92" s="203">
        <v>0</v>
      </c>
      <c r="E92" s="108">
        <f t="shared" si="55"/>
        <v>0</v>
      </c>
      <c r="F92" s="108">
        <f t="shared" si="44"/>
        <v>0</v>
      </c>
      <c r="G92" s="109">
        <f t="shared" si="45"/>
        <v>0</v>
      </c>
      <c r="H92" s="110">
        <f t="shared" si="46"/>
        <v>0</v>
      </c>
      <c r="I92" s="108">
        <f t="shared" si="47"/>
        <v>0</v>
      </c>
      <c r="J92" s="109">
        <f t="shared" si="48"/>
        <v>0</v>
      </c>
      <c r="K92" s="110">
        <f t="shared" si="48"/>
        <v>0</v>
      </c>
      <c r="L92" s="108">
        <f t="shared" si="49"/>
        <v>0</v>
      </c>
      <c r="M92" s="114">
        <f t="shared" si="50"/>
        <v>0</v>
      </c>
      <c r="N92" s="114">
        <f t="shared" si="56"/>
        <v>0</v>
      </c>
      <c r="O92" s="108">
        <f t="shared" si="66"/>
        <v>0</v>
      </c>
      <c r="P92" s="147">
        <f t="shared" si="57"/>
        <v>0</v>
      </c>
      <c r="Q92" s="147">
        <f t="shared" si="51"/>
        <v>0</v>
      </c>
      <c r="R92" s="120">
        <f t="shared" si="58"/>
        <v>0</v>
      </c>
      <c r="S92" s="204">
        <v>0</v>
      </c>
      <c r="T92" s="10">
        <f t="shared" si="59"/>
        <v>0</v>
      </c>
      <c r="U92" s="10">
        <f>('NPV Summary'!$B$16-S92)+T92</f>
        <v>0</v>
      </c>
      <c r="V92" s="10">
        <f>LOOKUP(B92,Rates!$A$5:$B$168)</f>
        <v>17151.482248924447</v>
      </c>
      <c r="W92" s="121">
        <f t="shared" si="52"/>
        <v>0</v>
      </c>
      <c r="X92" s="122">
        <f t="shared" si="60"/>
        <v>0</v>
      </c>
      <c r="Y92" s="37">
        <f t="shared" si="53"/>
        <v>0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3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1"/>
        <v>2098</v>
      </c>
      <c r="AP92" s="135">
        <f t="shared" si="43"/>
        <v>0</v>
      </c>
      <c r="AR92" s="218">
        <f t="shared" si="62"/>
        <v>2098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3"/>
        <v>2098</v>
      </c>
      <c r="BD92" s="135">
        <f t="shared" si="64"/>
        <v>0</v>
      </c>
      <c r="BE92" s="1"/>
      <c r="BF92" s="27">
        <f t="shared" si="65"/>
        <v>2098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ref="A93:B97" si="71">A92+1</f>
        <v>82</v>
      </c>
      <c r="B93" s="169">
        <f t="shared" si="71"/>
        <v>2099</v>
      </c>
      <c r="C93" s="203">
        <v>0</v>
      </c>
      <c r="D93" s="203">
        <v>0</v>
      </c>
      <c r="E93" s="108">
        <f t="shared" si="55"/>
        <v>0</v>
      </c>
      <c r="F93" s="111">
        <f t="shared" si="44"/>
        <v>0</v>
      </c>
      <c r="G93" s="112">
        <f t="shared" si="45"/>
        <v>0</v>
      </c>
      <c r="H93" s="113">
        <f t="shared" si="46"/>
        <v>0</v>
      </c>
      <c r="I93" s="111">
        <f t="shared" si="47"/>
        <v>0</v>
      </c>
      <c r="J93" s="112">
        <f t="shared" si="48"/>
        <v>0</v>
      </c>
      <c r="K93" s="113">
        <f t="shared" si="48"/>
        <v>0</v>
      </c>
      <c r="L93" s="111">
        <f t="shared" si="49"/>
        <v>0</v>
      </c>
      <c r="M93" s="115">
        <f t="shared" si="50"/>
        <v>0</v>
      </c>
      <c r="N93" s="115">
        <f t="shared" si="56"/>
        <v>0</v>
      </c>
      <c r="O93" s="111">
        <f t="shared" si="66"/>
        <v>0</v>
      </c>
      <c r="P93" s="112">
        <f t="shared" si="57"/>
        <v>0</v>
      </c>
      <c r="Q93" s="112">
        <f t="shared" si="51"/>
        <v>0</v>
      </c>
      <c r="R93" s="116">
        <f t="shared" si="58"/>
        <v>0</v>
      </c>
      <c r="S93" s="204">
        <v>0</v>
      </c>
      <c r="T93" s="142">
        <f t="shared" si="59"/>
        <v>0</v>
      </c>
      <c r="U93" s="10">
        <f>('NPV Summary'!$B$16-S93)+T93</f>
        <v>0</v>
      </c>
      <c r="V93" s="142">
        <f>LOOKUP(B93,Rates!$A$5:$B$168)</f>
        <v>17768.935609885728</v>
      </c>
      <c r="W93" s="123">
        <f t="shared" si="52"/>
        <v>0</v>
      </c>
      <c r="X93" s="124">
        <f t="shared" si="60"/>
        <v>0</v>
      </c>
      <c r="Y93" s="64">
        <f t="shared" si="53"/>
        <v>0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4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1"/>
        <v>2099</v>
      </c>
      <c r="AP93" s="136">
        <f t="shared" si="43"/>
        <v>0</v>
      </c>
      <c r="AQ93"/>
      <c r="AR93" s="219">
        <f t="shared" si="62"/>
        <v>2099</v>
      </c>
      <c r="AS93" s="136">
        <f t="shared" si="68"/>
        <v>0</v>
      </c>
      <c r="AT93" s="136">
        <f t="shared" si="70"/>
        <v>0</v>
      </c>
      <c r="AU93" s="136">
        <f t="shared" ref="AU93:AU97" si="72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3"/>
        <v>2099</v>
      </c>
      <c r="BD93" s="136">
        <f t="shared" si="64"/>
        <v>0</v>
      </c>
      <c r="BF93" s="72">
        <f t="shared" si="65"/>
        <v>2099</v>
      </c>
      <c r="BG93" s="136">
        <f t="shared" ref="BG93:BG97" si="73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1"/>
        <v>83</v>
      </c>
      <c r="B94" s="170">
        <f t="shared" si="71"/>
        <v>2100</v>
      </c>
      <c r="C94" s="203">
        <v>0</v>
      </c>
      <c r="D94" s="203">
        <v>0</v>
      </c>
      <c r="E94" s="108">
        <f t="shared" si="55"/>
        <v>0</v>
      </c>
      <c r="F94" s="108">
        <f t="shared" si="44"/>
        <v>0</v>
      </c>
      <c r="G94" s="109">
        <f t="shared" si="45"/>
        <v>0</v>
      </c>
      <c r="H94" s="110">
        <f t="shared" si="46"/>
        <v>0</v>
      </c>
      <c r="I94" s="108">
        <f t="shared" si="47"/>
        <v>0</v>
      </c>
      <c r="J94" s="109">
        <f t="shared" si="48"/>
        <v>0</v>
      </c>
      <c r="K94" s="110">
        <f t="shared" si="48"/>
        <v>0</v>
      </c>
      <c r="L94" s="108">
        <f t="shared" si="49"/>
        <v>0</v>
      </c>
      <c r="M94" s="114">
        <f t="shared" si="50"/>
        <v>0</v>
      </c>
      <c r="N94" s="114">
        <f t="shared" si="56"/>
        <v>0</v>
      </c>
      <c r="O94" s="108">
        <f t="shared" si="66"/>
        <v>0</v>
      </c>
      <c r="P94" s="147">
        <f t="shared" si="57"/>
        <v>0</v>
      </c>
      <c r="Q94" s="147">
        <f t="shared" si="51"/>
        <v>0</v>
      </c>
      <c r="R94" s="120">
        <f t="shared" si="58"/>
        <v>0</v>
      </c>
      <c r="S94" s="204">
        <v>0</v>
      </c>
      <c r="T94" s="10">
        <f t="shared" si="59"/>
        <v>0</v>
      </c>
      <c r="U94" s="10">
        <f>('NPV Summary'!$B$16-S94)+T94</f>
        <v>0</v>
      </c>
      <c r="V94" s="10">
        <f>LOOKUP(B94,Rates!$A$5:$B$168)</f>
        <v>18408.617291841616</v>
      </c>
      <c r="W94" s="121">
        <f t="shared" si="52"/>
        <v>0</v>
      </c>
      <c r="X94" s="122">
        <f t="shared" si="60"/>
        <v>0</v>
      </c>
      <c r="Y94" s="37">
        <f t="shared" si="53"/>
        <v>0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3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1"/>
        <v>2100</v>
      </c>
      <c r="AP94" s="135">
        <f t="shared" si="43"/>
        <v>0</v>
      </c>
      <c r="AR94" s="218">
        <f t="shared" si="62"/>
        <v>2100</v>
      </c>
      <c r="AS94" s="135">
        <f t="shared" si="68"/>
        <v>0</v>
      </c>
      <c r="AT94" s="135">
        <f t="shared" si="70"/>
        <v>0</v>
      </c>
      <c r="AU94" s="135">
        <f t="shared" si="72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3"/>
        <v>2100</v>
      </c>
      <c r="BD94" s="135">
        <f t="shared" si="64"/>
        <v>0</v>
      </c>
      <c r="BE94" s="1"/>
      <c r="BF94" s="27">
        <f t="shared" si="65"/>
        <v>2100</v>
      </c>
      <c r="BG94" s="135">
        <f t="shared" si="73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71"/>
        <v>84</v>
      </c>
      <c r="B95" s="169">
        <f t="shared" si="71"/>
        <v>2101</v>
      </c>
      <c r="C95" s="203">
        <v>0</v>
      </c>
      <c r="D95" s="203">
        <v>0</v>
      </c>
      <c r="E95" s="108">
        <f t="shared" si="55"/>
        <v>0</v>
      </c>
      <c r="F95" s="111">
        <f t="shared" si="44"/>
        <v>0</v>
      </c>
      <c r="G95" s="112">
        <f t="shared" si="45"/>
        <v>0</v>
      </c>
      <c r="H95" s="113">
        <f t="shared" si="46"/>
        <v>0</v>
      </c>
      <c r="I95" s="111">
        <f t="shared" si="47"/>
        <v>0</v>
      </c>
      <c r="J95" s="112">
        <f t="shared" si="48"/>
        <v>0</v>
      </c>
      <c r="K95" s="113">
        <f t="shared" si="48"/>
        <v>0</v>
      </c>
      <c r="L95" s="111">
        <f t="shared" si="49"/>
        <v>0</v>
      </c>
      <c r="M95" s="115">
        <f t="shared" si="50"/>
        <v>0</v>
      </c>
      <c r="N95" s="115">
        <f t="shared" si="56"/>
        <v>0</v>
      </c>
      <c r="O95" s="111">
        <f t="shared" si="66"/>
        <v>0</v>
      </c>
      <c r="P95" s="112">
        <f t="shared" si="57"/>
        <v>0</v>
      </c>
      <c r="Q95" s="112">
        <f t="shared" si="51"/>
        <v>0</v>
      </c>
      <c r="R95" s="116">
        <f t="shared" si="58"/>
        <v>0</v>
      </c>
      <c r="S95" s="204">
        <v>0</v>
      </c>
      <c r="T95" s="142">
        <f t="shared" si="59"/>
        <v>0</v>
      </c>
      <c r="U95" s="10">
        <f>('NPV Summary'!$B$16-S95)+T95</f>
        <v>0</v>
      </c>
      <c r="V95" s="142">
        <f>LOOKUP(B95,Rates!$A$5:$B$168)</f>
        <v>19071.327514347915</v>
      </c>
      <c r="W95" s="123">
        <f t="shared" si="52"/>
        <v>0</v>
      </c>
      <c r="X95" s="124">
        <f t="shared" si="60"/>
        <v>0</v>
      </c>
      <c r="Y95" s="64">
        <f t="shared" si="53"/>
        <v>0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4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1"/>
        <v>2101</v>
      </c>
      <c r="AP95" s="136">
        <f t="shared" si="43"/>
        <v>0</v>
      </c>
      <c r="AQ95"/>
      <c r="AR95" s="219">
        <f t="shared" si="62"/>
        <v>2101</v>
      </c>
      <c r="AS95" s="136">
        <f t="shared" si="68"/>
        <v>0</v>
      </c>
      <c r="AT95" s="136">
        <f t="shared" si="70"/>
        <v>0</v>
      </c>
      <c r="AU95" s="136">
        <f t="shared" si="72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3"/>
        <v>2101</v>
      </c>
      <c r="BD95" s="136">
        <f t="shared" si="64"/>
        <v>0</v>
      </c>
      <c r="BF95" s="72">
        <f t="shared" si="65"/>
        <v>2101</v>
      </c>
      <c r="BG95" s="136">
        <f t="shared" si="73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1"/>
        <v>85</v>
      </c>
      <c r="B96" s="170">
        <f t="shared" si="71"/>
        <v>2102</v>
      </c>
      <c r="C96" s="203">
        <v>0</v>
      </c>
      <c r="D96" s="203">
        <v>0</v>
      </c>
      <c r="E96" s="108">
        <f t="shared" si="55"/>
        <v>0</v>
      </c>
      <c r="F96" s="108">
        <f t="shared" si="44"/>
        <v>0</v>
      </c>
      <c r="G96" s="109">
        <f t="shared" si="45"/>
        <v>0</v>
      </c>
      <c r="H96" s="110">
        <f t="shared" si="46"/>
        <v>0</v>
      </c>
      <c r="I96" s="108">
        <f t="shared" si="47"/>
        <v>0</v>
      </c>
      <c r="J96" s="109">
        <f t="shared" si="48"/>
        <v>0</v>
      </c>
      <c r="K96" s="110">
        <f t="shared" si="48"/>
        <v>0</v>
      </c>
      <c r="L96" s="108">
        <f t="shared" si="49"/>
        <v>0</v>
      </c>
      <c r="M96" s="114">
        <f t="shared" si="50"/>
        <v>0</v>
      </c>
      <c r="N96" s="114">
        <f t="shared" si="56"/>
        <v>0</v>
      </c>
      <c r="O96" s="108">
        <f t="shared" si="66"/>
        <v>0</v>
      </c>
      <c r="P96" s="147">
        <f t="shared" si="57"/>
        <v>0</v>
      </c>
      <c r="Q96" s="147">
        <f t="shared" si="51"/>
        <v>0</v>
      </c>
      <c r="R96" s="120">
        <f t="shared" si="58"/>
        <v>0</v>
      </c>
      <c r="S96" s="204">
        <v>0</v>
      </c>
      <c r="T96" s="10">
        <f t="shared" si="59"/>
        <v>0</v>
      </c>
      <c r="U96" s="10">
        <f>('NPV Summary'!$B$16-S96)+T96</f>
        <v>0</v>
      </c>
      <c r="V96" s="10">
        <f>LOOKUP(B96,Rates!$A$5:$B$168)</f>
        <v>19757.89530486444</v>
      </c>
      <c r="W96" s="121">
        <f t="shared" si="52"/>
        <v>0</v>
      </c>
      <c r="X96" s="122">
        <f t="shared" si="60"/>
        <v>0</v>
      </c>
      <c r="Y96" s="37">
        <f t="shared" si="53"/>
        <v>0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3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1"/>
        <v>2102</v>
      </c>
      <c r="AP96" s="135">
        <f t="shared" si="43"/>
        <v>0</v>
      </c>
      <c r="AR96" s="218">
        <f t="shared" si="62"/>
        <v>2102</v>
      </c>
      <c r="AS96" s="135">
        <f t="shared" si="68"/>
        <v>0</v>
      </c>
      <c r="AT96" s="135">
        <f t="shared" si="70"/>
        <v>0</v>
      </c>
      <c r="AU96" s="135">
        <f t="shared" si="72"/>
        <v>0</v>
      </c>
      <c r="AV96" s="135">
        <f t="shared" ref="AV96" si="74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3"/>
        <v>2102</v>
      </c>
      <c r="BD96" s="135">
        <f t="shared" si="64"/>
        <v>0</v>
      </c>
      <c r="BE96" s="1"/>
      <c r="BF96" s="27">
        <f t="shared" si="65"/>
        <v>2102</v>
      </c>
      <c r="BG96" s="135">
        <f t="shared" si="73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71"/>
        <v>86</v>
      </c>
      <c r="B97" s="172">
        <f t="shared" si="71"/>
        <v>2103</v>
      </c>
      <c r="C97" s="203">
        <v>0</v>
      </c>
      <c r="D97" s="203">
        <v>0</v>
      </c>
      <c r="E97" s="108">
        <f t="shared" si="55"/>
        <v>0</v>
      </c>
      <c r="F97" s="111">
        <f t="shared" si="44"/>
        <v>0</v>
      </c>
      <c r="G97" s="112">
        <f t="shared" si="45"/>
        <v>0</v>
      </c>
      <c r="H97" s="113">
        <f t="shared" si="46"/>
        <v>0</v>
      </c>
      <c r="I97" s="111">
        <f t="shared" si="47"/>
        <v>0</v>
      </c>
      <c r="J97" s="112">
        <f t="shared" si="48"/>
        <v>0</v>
      </c>
      <c r="K97" s="113">
        <f t="shared" si="48"/>
        <v>0</v>
      </c>
      <c r="L97" s="111">
        <f t="shared" si="49"/>
        <v>0</v>
      </c>
      <c r="M97" s="115">
        <f t="shared" si="50"/>
        <v>0</v>
      </c>
      <c r="N97" s="115">
        <f t="shared" si="56"/>
        <v>0</v>
      </c>
      <c r="O97" s="111">
        <f t="shared" si="66"/>
        <v>0</v>
      </c>
      <c r="P97" s="112">
        <f t="shared" si="57"/>
        <v>0</v>
      </c>
      <c r="Q97" s="112">
        <f t="shared" si="51"/>
        <v>0</v>
      </c>
      <c r="R97" s="116">
        <f t="shared" si="58"/>
        <v>0</v>
      </c>
      <c r="S97" s="204">
        <v>0</v>
      </c>
      <c r="T97" s="142">
        <f t="shared" si="59"/>
        <v>0</v>
      </c>
      <c r="U97" s="10">
        <f>('NPV Summary'!$B$16-S97)+T97</f>
        <v>0</v>
      </c>
      <c r="V97" s="142">
        <f>LOOKUP(B97,Rates!$A$5:$B$168)</f>
        <v>20469.179535839561</v>
      </c>
      <c r="W97" s="123">
        <f t="shared" si="52"/>
        <v>0</v>
      </c>
      <c r="X97" s="124">
        <f t="shared" si="60"/>
        <v>0</v>
      </c>
      <c r="Y97" s="64">
        <f t="shared" si="53"/>
        <v>0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4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1"/>
        <v>2103</v>
      </c>
      <c r="AP97" s="136">
        <f t="shared" si="43"/>
        <v>0</v>
      </c>
      <c r="AQ97"/>
      <c r="AR97" s="219">
        <f t="shared" si="62"/>
        <v>2103</v>
      </c>
      <c r="AS97" s="136">
        <f t="shared" si="68"/>
        <v>0</v>
      </c>
      <c r="AT97" s="136">
        <f t="shared" si="70"/>
        <v>0</v>
      </c>
      <c r="AU97" s="136">
        <f t="shared" si="72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3"/>
        <v>2103</v>
      </c>
      <c r="BD97" s="136">
        <f t="shared" si="64"/>
        <v>0</v>
      </c>
      <c r="BF97" s="72">
        <f t="shared" si="65"/>
        <v>2103</v>
      </c>
      <c r="BG97" s="136">
        <f t="shared" si="73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0</v>
      </c>
      <c r="R98" s="14"/>
      <c r="S98" s="14"/>
      <c r="T98" s="14"/>
      <c r="U98" s="14"/>
      <c r="V98" s="103" t="s">
        <v>12</v>
      </c>
      <c r="W98" s="104">
        <f>NPV($E$5,W12:W97)*(1+$E$5)^($D$5-($C$5-1))</f>
        <v>0</v>
      </c>
      <c r="X98" s="105" t="s">
        <v>2</v>
      </c>
      <c r="Y98" s="106">
        <f>IFERROR(IRR(Y12:Y97), 0)</f>
        <v>0</v>
      </c>
      <c r="Z98" s="144">
        <f>SUM(Z12:Z97)</f>
        <v>0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3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299" t="s">
        <v>43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4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3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4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3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4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3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6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U30" sqref="U30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2" customHeight="1" thickBot="1" x14ac:dyDescent="0.3">
      <c r="A1" s="237" t="s">
        <v>209</v>
      </c>
    </row>
    <row r="2" spans="1:75" ht="15.75" customHeight="1" thickBot="1" x14ac:dyDescent="0.3">
      <c r="B2" s="253" t="s">
        <v>75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/>
      <c r="V2"/>
      <c r="W2"/>
      <c r="X2"/>
    </row>
    <row r="3" spans="1:75" s="12" customFormat="1" ht="24" customHeight="1" x14ac:dyDescent="0.25">
      <c r="B3" s="199"/>
      <c r="C3" s="200"/>
      <c r="D3" s="273" t="s">
        <v>72</v>
      </c>
      <c r="E3" s="274"/>
      <c r="F3" s="257" t="s">
        <v>62</v>
      </c>
      <c r="G3" s="257"/>
      <c r="H3" s="265"/>
      <c r="I3" s="268" t="s">
        <v>70</v>
      </c>
      <c r="J3" s="269"/>
      <c r="K3" s="270"/>
      <c r="L3" s="265" t="s">
        <v>59</v>
      </c>
      <c r="M3" s="266"/>
      <c r="N3" s="267"/>
      <c r="O3" s="271" t="s">
        <v>71</v>
      </c>
      <c r="P3" s="272"/>
      <c r="Q3" s="256" t="s">
        <v>60</v>
      </c>
      <c r="R3" s="257"/>
      <c r="S3" s="257"/>
      <c r="T3" s="257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3" t="s">
        <v>74</v>
      </c>
      <c r="R4" s="195" t="s">
        <v>154</v>
      </c>
      <c r="S4" s="194" t="s">
        <v>152</v>
      </c>
      <c r="T4" s="194" t="s">
        <v>153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5">
        <f>'NPV Summary'!B5</f>
        <v>2018</v>
      </c>
      <c r="C5" s="205">
        <f>'NPV Summary'!C5</f>
        <v>2018</v>
      </c>
      <c r="D5" s="205">
        <f>'NPV Summary'!D5</f>
        <v>2018</v>
      </c>
      <c r="E5" s="205">
        <f>'NPV Summary'!E5</f>
        <v>0.04</v>
      </c>
      <c r="F5" s="205">
        <f>'NPV Summary'!F5</f>
        <v>2.1999999999999999E-2</v>
      </c>
      <c r="G5" s="205">
        <f>'NPV Summary'!G5</f>
        <v>0.03</v>
      </c>
      <c r="H5" s="205">
        <f>'NPV Summary'!H5</f>
        <v>0.04</v>
      </c>
      <c r="I5" s="205">
        <f>'NPV Summary'!I5</f>
        <v>0.65</v>
      </c>
      <c r="J5" s="205">
        <f>'NPV Summary'!J5</f>
        <v>30</v>
      </c>
      <c r="K5" s="205">
        <f>'NPV Summary'!K5</f>
        <v>0.05</v>
      </c>
      <c r="L5" s="205" t="str">
        <f>'NPV Summary'!L5</f>
        <v>Yes</v>
      </c>
      <c r="M5" s="205">
        <f>'NPV Summary'!M5</f>
        <v>475</v>
      </c>
      <c r="N5" s="205">
        <f>'NPV Summary'!N5</f>
        <v>15</v>
      </c>
      <c r="O5" s="205" t="str">
        <f>'NPV Summary'!O5</f>
        <v>Treated</v>
      </c>
      <c r="P5" s="205">
        <f>'NPV Summary'!P5</f>
        <v>3.5999999999999997E-2</v>
      </c>
      <c r="Q5" s="205" t="str">
        <f>'NPV Summary'!Q5</f>
        <v>No</v>
      </c>
      <c r="R5" s="205">
        <f>'NPV Summary'!R5</f>
        <v>73</v>
      </c>
      <c r="S5" s="205">
        <f>'NPV Summary'!S5</f>
        <v>9000</v>
      </c>
      <c r="T5" s="205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6" t="s">
        <v>161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7"/>
      <c r="C7" s="187"/>
      <c r="D7" s="188"/>
      <c r="E7" s="188"/>
      <c r="F7" s="188"/>
      <c r="G7" s="188"/>
      <c r="H7" s="188"/>
      <c r="I7" s="187"/>
      <c r="J7" s="187"/>
      <c r="K7" s="187"/>
      <c r="L7" s="187"/>
      <c r="M7" s="189"/>
      <c r="N7" s="189"/>
      <c r="O7" s="188"/>
      <c r="P7" s="187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0" t="s">
        <v>171</v>
      </c>
      <c r="AH7" s="301"/>
      <c r="AI7" s="301"/>
      <c r="AJ7" s="301"/>
      <c r="AK7" s="301"/>
      <c r="AL7" s="301"/>
      <c r="AM7" s="302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06" t="s">
        <v>159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8"/>
      <c r="AG8" s="303"/>
      <c r="AH8" s="304"/>
      <c r="AI8" s="304"/>
      <c r="AJ8" s="304"/>
      <c r="AK8" s="304"/>
      <c r="AL8" s="304"/>
      <c r="AM8" s="305"/>
    </row>
    <row r="9" spans="1:75" ht="38.25" customHeight="1" thickBot="1" x14ac:dyDescent="0.3">
      <c r="A9" s="307"/>
      <c r="B9" s="308"/>
      <c r="C9" s="309" t="str">
        <f>"Projected Annual Cost
"&amp;B5&amp;" Dollar Year" &amp;"
($Million)"</f>
        <v>Projected Annual Cost
2018 Dollar Year
($Million)</v>
      </c>
      <c r="D9" s="310"/>
      <c r="E9" s="311"/>
      <c r="F9" s="310" t="s">
        <v>49</v>
      </c>
      <c r="G9" s="310"/>
      <c r="H9" s="311"/>
      <c r="I9" s="312" t="str">
        <f>"Projected Annual Cost with Financing
($Million; NPV=$"&amp;ROUND(Q98,3)&amp;")"</f>
        <v>Projected Annual Cost with Financing
($Million; NPV=$0)</v>
      </c>
      <c r="J9" s="313"/>
      <c r="K9" s="313"/>
      <c r="L9" s="313"/>
      <c r="M9" s="313"/>
      <c r="N9" s="313"/>
      <c r="O9" s="313"/>
      <c r="P9" s="313"/>
      <c r="Q9" s="313"/>
      <c r="R9" s="314"/>
      <c r="S9" s="309" t="str">
        <f>"Avoided MWD Purchase 
 ($Million; NPV=$"&amp;ROUND(W98,3)&amp;")"</f>
        <v>Avoided MWD Purchase 
 ($Million; NPV=$0)</v>
      </c>
      <c r="T9" s="310"/>
      <c r="U9" s="310"/>
      <c r="V9" s="310"/>
      <c r="W9" s="310"/>
      <c r="X9" s="311"/>
      <c r="Y9" s="309" t="s">
        <v>13</v>
      </c>
      <c r="Z9" s="311"/>
      <c r="AG9" s="315" t="s">
        <v>10</v>
      </c>
      <c r="AH9" s="316"/>
      <c r="AI9" s="2"/>
      <c r="AJ9" s="317" t="s">
        <v>15</v>
      </c>
      <c r="AK9" s="318"/>
      <c r="AL9" s="318"/>
      <c r="AM9" s="319"/>
      <c r="AO9" s="294" t="s">
        <v>39</v>
      </c>
      <c r="AP9" s="295"/>
      <c r="AR9" s="296" t="s">
        <v>170</v>
      </c>
      <c r="AS9" s="297"/>
      <c r="AT9" s="297"/>
      <c r="AU9" s="297"/>
      <c r="AV9" s="297"/>
      <c r="AW9" s="297"/>
      <c r="AX9" s="297"/>
      <c r="AY9" s="297"/>
      <c r="AZ9" s="297"/>
      <c r="BA9" s="298"/>
      <c r="BC9" s="294" t="s">
        <v>68</v>
      </c>
      <c r="BD9" s="295"/>
      <c r="BE9" s="1"/>
      <c r="BF9" s="296" t="s">
        <v>52</v>
      </c>
      <c r="BG9" s="297"/>
      <c r="BH9" s="297"/>
    </row>
    <row r="10" spans="1:75" ht="51.75" thickBot="1" x14ac:dyDescent="0.3">
      <c r="A10" s="52" t="s">
        <v>0</v>
      </c>
      <c r="B10" s="118" t="s">
        <v>3</v>
      </c>
      <c r="C10" s="186" t="s">
        <v>46</v>
      </c>
      <c r="D10" s="20" t="s">
        <v>47</v>
      </c>
      <c r="E10" s="21" t="s">
        <v>48</v>
      </c>
      <c r="F10" s="186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6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2" t="s">
        <v>73</v>
      </c>
      <c r="S10" s="211" t="s">
        <v>155</v>
      </c>
      <c r="T10" s="21" t="s">
        <v>156</v>
      </c>
      <c r="U10" s="186" t="s">
        <v>42</v>
      </c>
      <c r="V10" s="20" t="s">
        <v>11</v>
      </c>
      <c r="W10" s="20" t="s">
        <v>14</v>
      </c>
      <c r="X10" s="21" t="s">
        <v>73</v>
      </c>
      <c r="Y10" s="186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1"/>
      <c r="T11" s="201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2018</v>
      </c>
      <c r="C12" s="203">
        <v>0</v>
      </c>
      <c r="D12" s="203">
        <v>0</v>
      </c>
      <c r="E12" s="108">
        <f>IF( $Q$5="Yes", ($R$5)*T12, 0)/1000000</f>
        <v>0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0</v>
      </c>
      <c r="P12" s="147">
        <f>BD12</f>
        <v>0</v>
      </c>
      <c r="Q12" s="147">
        <f t="shared" ref="Q12:Q75" si="8">(I12+J12+K12+ N12)-P12</f>
        <v>0</v>
      </c>
      <c r="R12" s="120">
        <f>Q12</f>
        <v>0</v>
      </c>
      <c r="S12" s="204">
        <v>0</v>
      </c>
      <c r="T12" s="10">
        <f>IF($Q$5="Yes", IF(B12&lt;$T$5, 0, $S$5), 0)</f>
        <v>0</v>
      </c>
      <c r="U12" s="10">
        <f>('NPV Summary'!$B$16-S12)+T12</f>
        <v>0</v>
      </c>
      <c r="V12" s="10">
        <f>LOOKUP(B12,AG12:AH105)</f>
        <v>1015</v>
      </c>
      <c r="W12" s="121">
        <f t="shared" ref="W12:W75" si="9">(U12*V12)/1000000</f>
        <v>0</v>
      </c>
      <c r="X12" s="122">
        <f>W12</f>
        <v>0</v>
      </c>
      <c r="Y12" s="37">
        <f t="shared" ref="Y12:Y75" si="10">SUM(W12-Q12)</f>
        <v>0</v>
      </c>
      <c r="Z12" s="140">
        <f>IF(SUM(Z$11:Z11)&gt;0,0,IF(SUM(X12-R12)&gt;0,B12,0))</f>
        <v>0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2018</v>
      </c>
      <c r="AP12" s="135">
        <f t="shared" si="0"/>
        <v>0</v>
      </c>
      <c r="AR12" s="218">
        <f>B12</f>
        <v>2018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2018</v>
      </c>
      <c r="BD12" s="135">
        <f>IF($N$5=15,BG12,IF($N$5=25,BH12,))</f>
        <v>0</v>
      </c>
      <c r="BE12" s="1"/>
      <c r="BF12" s="27">
        <f>B12</f>
        <v>2018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2019</v>
      </c>
      <c r="C13" s="203">
        <v>0</v>
      </c>
      <c r="D13" s="203">
        <v>0</v>
      </c>
      <c r="E13" s="108">
        <f t="shared" ref="E13:E76" si="12">IF( $Q$5="Yes", ($R$5)*T13, 0)/1000000</f>
        <v>0</v>
      </c>
      <c r="F13" s="111">
        <f t="shared" si="1"/>
        <v>0</v>
      </c>
      <c r="G13" s="112">
        <f t="shared" si="2"/>
        <v>0</v>
      </c>
      <c r="H13" s="113">
        <f t="shared" si="3"/>
        <v>0</v>
      </c>
      <c r="I13" s="111">
        <f t="shared" si="4"/>
        <v>0</v>
      </c>
      <c r="J13" s="112">
        <f t="shared" si="5"/>
        <v>0</v>
      </c>
      <c r="K13" s="113">
        <f t="shared" si="5"/>
        <v>0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0</v>
      </c>
      <c r="Q13" s="112">
        <f t="shared" si="8"/>
        <v>0</v>
      </c>
      <c r="R13" s="116">
        <f t="shared" ref="R13:R76" si="15">R12+Q13</f>
        <v>0</v>
      </c>
      <c r="S13" s="204">
        <v>0</v>
      </c>
      <c r="T13" s="142">
        <f t="shared" ref="T13:T76" si="16">IF($Q$5="Yes", IF(B13&lt;$T$5, 0, $S$5), 0)</f>
        <v>0</v>
      </c>
      <c r="U13" s="10">
        <f>('NPV Summary'!$B$16-S13)+T13</f>
        <v>0</v>
      </c>
      <c r="V13" s="142">
        <f>LOOKUP(B13,Rates!$A$5:$B$168)</f>
        <v>1053</v>
      </c>
      <c r="W13" s="123">
        <f t="shared" si="9"/>
        <v>0</v>
      </c>
      <c r="X13" s="124">
        <f t="shared" ref="X13:X76" si="17">X12+W13</f>
        <v>0</v>
      </c>
      <c r="Y13" s="64">
        <f t="shared" si="10"/>
        <v>0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8">AR13</f>
        <v>2019</v>
      </c>
      <c r="AP13" s="136">
        <f t="shared" si="0"/>
        <v>0</v>
      </c>
      <c r="AQ13"/>
      <c r="AR13" s="219">
        <f t="shared" ref="AR13:AR76" si="19">B13</f>
        <v>2019</v>
      </c>
      <c r="AS13" s="136">
        <f>$M$12</f>
        <v>0</v>
      </c>
      <c r="AT13" s="136">
        <f t="shared" ref="AT13:BA13" si="20">$M$12</f>
        <v>0</v>
      </c>
      <c r="AU13" s="136">
        <f t="shared" si="20"/>
        <v>0</v>
      </c>
      <c r="AV13" s="136">
        <f t="shared" si="20"/>
        <v>0</v>
      </c>
      <c r="AW13" s="136">
        <f t="shared" si="20"/>
        <v>0</v>
      </c>
      <c r="AX13" s="136">
        <f t="shared" si="20"/>
        <v>0</v>
      </c>
      <c r="AY13" s="136">
        <f t="shared" si="20"/>
        <v>0</v>
      </c>
      <c r="AZ13" s="136">
        <f t="shared" si="20"/>
        <v>0</v>
      </c>
      <c r="BA13" s="136">
        <f t="shared" si="20"/>
        <v>0</v>
      </c>
      <c r="BB13"/>
      <c r="BC13" s="72">
        <f t="shared" ref="BC13:BC76" si="21">BF13</f>
        <v>2019</v>
      </c>
      <c r="BD13" s="136">
        <f t="shared" ref="BD13:BD76" si="22">IF($N$5=15,BG13,IF($N$5=25,BH13,))</f>
        <v>0</v>
      </c>
      <c r="BF13" s="72">
        <f t="shared" ref="BF13:BF76" si="23">B13</f>
        <v>2019</v>
      </c>
      <c r="BG13" s="136">
        <f>SUM($O$12)</f>
        <v>0</v>
      </c>
      <c r="BH13" s="136">
        <f>SUM($O$12)</f>
        <v>0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2020</v>
      </c>
      <c r="C14" s="203">
        <v>0</v>
      </c>
      <c r="D14" s="203">
        <v>0</v>
      </c>
      <c r="E14" s="108">
        <f t="shared" si="12"/>
        <v>0</v>
      </c>
      <c r="F14" s="108">
        <f t="shared" si="1"/>
        <v>0</v>
      </c>
      <c r="G14" s="109">
        <f t="shared" si="2"/>
        <v>0</v>
      </c>
      <c r="H14" s="110">
        <f t="shared" si="3"/>
        <v>0</v>
      </c>
      <c r="I14" s="108">
        <f t="shared" si="4"/>
        <v>0</v>
      </c>
      <c r="J14" s="109">
        <f t="shared" si="5"/>
        <v>0</v>
      </c>
      <c r="K14" s="110">
        <f t="shared" si="5"/>
        <v>0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4">IF($L$5="Yes", IF( U14&gt;U13, (U14-U13)*$M$5/1000000,0),0)</f>
        <v>0</v>
      </c>
      <c r="P14" s="147">
        <f t="shared" si="14"/>
        <v>0</v>
      </c>
      <c r="Q14" s="147">
        <f t="shared" si="8"/>
        <v>0</v>
      </c>
      <c r="R14" s="120">
        <f t="shared" si="15"/>
        <v>0</v>
      </c>
      <c r="S14" s="204">
        <v>0</v>
      </c>
      <c r="T14" s="10">
        <f t="shared" si="16"/>
        <v>0</v>
      </c>
      <c r="U14" s="10">
        <f>('NPV Summary'!$B$16-S14)+T14</f>
        <v>0</v>
      </c>
      <c r="V14" s="10">
        <f>LOOKUP(B14,Rates!$A$5:$B$168)</f>
        <v>1092</v>
      </c>
      <c r="W14" s="121">
        <f t="shared" si="9"/>
        <v>0</v>
      </c>
      <c r="X14" s="122">
        <f t="shared" si="17"/>
        <v>0</v>
      </c>
      <c r="Y14" s="37">
        <f t="shared" si="10"/>
        <v>0</v>
      </c>
      <c r="Z14" s="140">
        <f>IF(SUM(Z$11:Z13)&gt;0,0,IF(SUM(X14-R14)&gt;0,B14,0))</f>
        <v>0</v>
      </c>
      <c r="AG14" s="46">
        <f t="shared" ref="AG14:AG77" si="25">AG13+1</f>
        <v>2009</v>
      </c>
      <c r="AH14" s="48">
        <f>Rates!B7</f>
        <v>579</v>
      </c>
      <c r="AJ14" s="47">
        <f t="shared" ref="AJ14:AJ19" si="26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8"/>
        <v>2020</v>
      </c>
      <c r="AP14" s="135">
        <f t="shared" si="0"/>
        <v>0</v>
      </c>
      <c r="AR14" s="218">
        <f t="shared" si="19"/>
        <v>2020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1"/>
        <v>2020</v>
      </c>
      <c r="BD14" s="135">
        <f t="shared" si="22"/>
        <v>0</v>
      </c>
      <c r="BE14" s="1"/>
      <c r="BF14" s="27">
        <f t="shared" si="23"/>
        <v>2020</v>
      </c>
      <c r="BG14" s="135">
        <f>SUM($O$12:O13)</f>
        <v>0</v>
      </c>
      <c r="BH14" s="135">
        <f>SUM($O$12:O13)</f>
        <v>0</v>
      </c>
    </row>
    <row r="15" spans="1:75" s="65" customFormat="1" x14ac:dyDescent="0.25">
      <c r="A15" s="63">
        <f t="shared" si="11"/>
        <v>4</v>
      </c>
      <c r="B15" s="169">
        <f t="shared" si="11"/>
        <v>2021</v>
      </c>
      <c r="C15" s="203">
        <v>0</v>
      </c>
      <c r="D15" s="203">
        <v>0</v>
      </c>
      <c r="E15" s="108">
        <f t="shared" si="12"/>
        <v>0</v>
      </c>
      <c r="F15" s="111">
        <f t="shared" si="1"/>
        <v>0</v>
      </c>
      <c r="G15" s="112">
        <f t="shared" si="2"/>
        <v>0</v>
      </c>
      <c r="H15" s="113">
        <f t="shared" si="3"/>
        <v>0</v>
      </c>
      <c r="I15" s="111">
        <f t="shared" si="4"/>
        <v>0</v>
      </c>
      <c r="J15" s="112">
        <f t="shared" si="5"/>
        <v>0</v>
      </c>
      <c r="K15" s="113">
        <f t="shared" si="5"/>
        <v>0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0</v>
      </c>
      <c r="Q15" s="112">
        <f t="shared" si="8"/>
        <v>0</v>
      </c>
      <c r="R15" s="116">
        <f t="shared" si="15"/>
        <v>0</v>
      </c>
      <c r="S15" s="204">
        <v>0</v>
      </c>
      <c r="T15" s="142">
        <f t="shared" si="16"/>
        <v>0</v>
      </c>
      <c r="U15" s="10">
        <f>('NPV Summary'!$B$16-S15)+T15</f>
        <v>0</v>
      </c>
      <c r="V15" s="142">
        <f>LOOKUP(B15,Rates!$A$5:$B$168)</f>
        <v>1123</v>
      </c>
      <c r="W15" s="123">
        <f t="shared" si="9"/>
        <v>0</v>
      </c>
      <c r="X15" s="124">
        <f t="shared" si="17"/>
        <v>0</v>
      </c>
      <c r="Y15" s="64">
        <f t="shared" si="10"/>
        <v>0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5"/>
        <v>2010</v>
      </c>
      <c r="AH15" s="70">
        <f>Rates!B8</f>
        <v>701</v>
      </c>
      <c r="AI15"/>
      <c r="AJ15" s="68">
        <f t="shared" si="26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8"/>
        <v>2021</v>
      </c>
      <c r="AP15" s="136">
        <f t="shared" si="0"/>
        <v>0</v>
      </c>
      <c r="AQ15"/>
      <c r="AR15" s="219">
        <f t="shared" si="19"/>
        <v>2021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1"/>
        <v>2021</v>
      </c>
      <c r="BD15" s="136">
        <f t="shared" si="22"/>
        <v>0</v>
      </c>
      <c r="BF15" s="72">
        <f t="shared" si="23"/>
        <v>2021</v>
      </c>
      <c r="BG15" s="136">
        <f>SUM($O$12:O14)</f>
        <v>0</v>
      </c>
      <c r="BH15" s="136">
        <f>SUM($O$12:O14)</f>
        <v>0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2022</v>
      </c>
      <c r="C16" s="203">
        <v>0</v>
      </c>
      <c r="D16" s="203">
        <v>0</v>
      </c>
      <c r="E16" s="108">
        <f t="shared" si="12"/>
        <v>0</v>
      </c>
      <c r="F16" s="108">
        <f t="shared" si="1"/>
        <v>0</v>
      </c>
      <c r="G16" s="109">
        <f t="shared" si="2"/>
        <v>0</v>
      </c>
      <c r="H16" s="110">
        <f t="shared" si="3"/>
        <v>0</v>
      </c>
      <c r="I16" s="108">
        <f t="shared" si="4"/>
        <v>0</v>
      </c>
      <c r="J16" s="109">
        <f t="shared" si="5"/>
        <v>0</v>
      </c>
      <c r="K16" s="110">
        <f t="shared" si="5"/>
        <v>0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4"/>
        <v>0</v>
      </c>
      <c r="P16" s="147">
        <f t="shared" si="14"/>
        <v>0</v>
      </c>
      <c r="Q16" s="147">
        <f>(I16+J16+K16+ N16)-P16</f>
        <v>0</v>
      </c>
      <c r="R16" s="120">
        <f t="shared" si="15"/>
        <v>0</v>
      </c>
      <c r="S16" s="204">
        <v>0</v>
      </c>
      <c r="T16" s="10">
        <f t="shared" si="16"/>
        <v>0</v>
      </c>
      <c r="U16" s="10">
        <f>('NPV Summary'!$B$16-S16)+T16</f>
        <v>0</v>
      </c>
      <c r="V16" s="10">
        <f>LOOKUP(B16,Rates!$A$5:$B$168)</f>
        <v>1164</v>
      </c>
      <c r="W16" s="121">
        <f t="shared" si="9"/>
        <v>0</v>
      </c>
      <c r="X16" s="122">
        <f t="shared" si="17"/>
        <v>0</v>
      </c>
      <c r="Y16" s="37">
        <f t="shared" si="10"/>
        <v>0</v>
      </c>
      <c r="Z16" s="140">
        <f>IF(SUM(Z$11:Z15)&gt;0,0,IF(SUM(X16-R16)&gt;0,B16,0))</f>
        <v>0</v>
      </c>
      <c r="AG16" s="46">
        <f t="shared" si="25"/>
        <v>2011</v>
      </c>
      <c r="AH16" s="48">
        <f>Rates!B9</f>
        <v>744</v>
      </c>
      <c r="AJ16" s="47">
        <f t="shared" si="26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8"/>
        <v>2022</v>
      </c>
      <c r="AP16" s="135">
        <f t="shared" si="0"/>
        <v>0</v>
      </c>
      <c r="AR16" s="218">
        <f t="shared" si="19"/>
        <v>2022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1"/>
        <v>2022</v>
      </c>
      <c r="BD16" s="135">
        <f t="shared" si="22"/>
        <v>0</v>
      </c>
      <c r="BE16" s="1"/>
      <c r="BF16" s="27">
        <f t="shared" si="23"/>
        <v>2022</v>
      </c>
      <c r="BG16" s="135">
        <f>SUM($O$12:O15)</f>
        <v>0</v>
      </c>
      <c r="BH16" s="135">
        <f>SUM($O$12:O15)</f>
        <v>0</v>
      </c>
    </row>
    <row r="17" spans="1:75" s="65" customFormat="1" x14ac:dyDescent="0.25">
      <c r="A17" s="63">
        <f t="shared" si="11"/>
        <v>6</v>
      </c>
      <c r="B17" s="169">
        <f t="shared" si="11"/>
        <v>2023</v>
      </c>
      <c r="C17" s="203">
        <v>0</v>
      </c>
      <c r="D17" s="203">
        <v>0</v>
      </c>
      <c r="E17" s="108">
        <f>IF( $Q$5="Yes", ($R$5)*T17, 0)/1000000</f>
        <v>0</v>
      </c>
      <c r="F17" s="111">
        <f t="shared" si="1"/>
        <v>0</v>
      </c>
      <c r="G17" s="112">
        <f t="shared" si="2"/>
        <v>0</v>
      </c>
      <c r="H17" s="113">
        <f t="shared" si="3"/>
        <v>0</v>
      </c>
      <c r="I17" s="111">
        <f t="shared" si="4"/>
        <v>0</v>
      </c>
      <c r="J17" s="112">
        <f t="shared" si="5"/>
        <v>0</v>
      </c>
      <c r="K17" s="113">
        <f t="shared" si="5"/>
        <v>0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4"/>
        <v>0</v>
      </c>
      <c r="P17" s="112">
        <f t="shared" si="14"/>
        <v>0</v>
      </c>
      <c r="Q17" s="112">
        <f t="shared" si="8"/>
        <v>0</v>
      </c>
      <c r="R17" s="116">
        <f t="shared" si="15"/>
        <v>0</v>
      </c>
      <c r="S17" s="204">
        <v>0</v>
      </c>
      <c r="T17" s="142">
        <f t="shared" si="16"/>
        <v>0</v>
      </c>
      <c r="U17" s="10">
        <f>('NPV Summary'!$B$16-S17)+T17</f>
        <v>0</v>
      </c>
      <c r="V17" s="142">
        <f>LOOKUP(B17,Rates!$A$5:$B$168)</f>
        <v>1205</v>
      </c>
      <c r="W17" s="123">
        <f t="shared" si="9"/>
        <v>0</v>
      </c>
      <c r="X17" s="124">
        <f t="shared" si="17"/>
        <v>0</v>
      </c>
      <c r="Y17" s="64">
        <f t="shared" si="10"/>
        <v>0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5"/>
        <v>2012</v>
      </c>
      <c r="AH17" s="70">
        <f>Rates!B10</f>
        <v>794</v>
      </c>
      <c r="AI17"/>
      <c r="AJ17" s="68">
        <f t="shared" si="26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8"/>
        <v>2023</v>
      </c>
      <c r="AP17" s="136">
        <f t="shared" si="0"/>
        <v>0</v>
      </c>
      <c r="AQ17"/>
      <c r="AR17" s="219">
        <f t="shared" si="19"/>
        <v>2023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1"/>
        <v>2023</v>
      </c>
      <c r="BD17" s="136">
        <f t="shared" si="22"/>
        <v>0</v>
      </c>
      <c r="BF17" s="72">
        <f t="shared" si="23"/>
        <v>2023</v>
      </c>
      <c r="BG17" s="136">
        <f>SUM($O$12:O16)</f>
        <v>0</v>
      </c>
      <c r="BH17" s="136">
        <f>SUM($O$12:O16)</f>
        <v>0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2024</v>
      </c>
      <c r="C18" s="203">
        <v>0</v>
      </c>
      <c r="D18" s="203">
        <v>0</v>
      </c>
      <c r="E18" s="108">
        <f t="shared" si="12"/>
        <v>0</v>
      </c>
      <c r="F18" s="108">
        <f t="shared" si="1"/>
        <v>0</v>
      </c>
      <c r="G18" s="109">
        <f t="shared" si="2"/>
        <v>0</v>
      </c>
      <c r="H18" s="110">
        <f t="shared" si="3"/>
        <v>0</v>
      </c>
      <c r="I18" s="108">
        <f t="shared" si="4"/>
        <v>0</v>
      </c>
      <c r="J18" s="109">
        <f t="shared" si="5"/>
        <v>0</v>
      </c>
      <c r="K18" s="110">
        <f t="shared" si="5"/>
        <v>0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4"/>
        <v>0</v>
      </c>
      <c r="P18" s="147">
        <f t="shared" si="14"/>
        <v>0</v>
      </c>
      <c r="Q18" s="147">
        <f t="shared" si="8"/>
        <v>0</v>
      </c>
      <c r="R18" s="120">
        <f t="shared" si="15"/>
        <v>0</v>
      </c>
      <c r="S18" s="204">
        <v>0</v>
      </c>
      <c r="T18" s="10">
        <f t="shared" si="16"/>
        <v>0</v>
      </c>
      <c r="U18" s="10">
        <f>('NPV Summary'!$B$16-S18)+T18</f>
        <v>0</v>
      </c>
      <c r="V18" s="10">
        <f>LOOKUP(B18,Rates!$A$5:$B$168)</f>
        <v>1249</v>
      </c>
      <c r="W18" s="121">
        <f t="shared" si="9"/>
        <v>0</v>
      </c>
      <c r="X18" s="122">
        <f t="shared" si="17"/>
        <v>0</v>
      </c>
      <c r="Y18" s="37">
        <f t="shared" si="10"/>
        <v>0</v>
      </c>
      <c r="Z18" s="140">
        <f>IF(SUM(Z$11:Z17)&gt;0,0,IF(SUM(X18-R18)&gt;0,B18,0))</f>
        <v>0</v>
      </c>
      <c r="AG18" s="46">
        <f t="shared" si="25"/>
        <v>2013</v>
      </c>
      <c r="AH18" s="48">
        <f>Rates!B11</f>
        <v>847</v>
      </c>
      <c r="AJ18" s="47">
        <f t="shared" si="26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8"/>
        <v>2024</v>
      </c>
      <c r="AP18" s="135">
        <f t="shared" si="0"/>
        <v>0</v>
      </c>
      <c r="AR18" s="218">
        <f t="shared" si="19"/>
        <v>2024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1"/>
        <v>2024</v>
      </c>
      <c r="BD18" s="135">
        <f t="shared" si="22"/>
        <v>0</v>
      </c>
      <c r="BE18" s="1"/>
      <c r="BF18" s="27">
        <f t="shared" si="23"/>
        <v>2024</v>
      </c>
      <c r="BG18" s="135">
        <f>SUM($O$12:O17)</f>
        <v>0</v>
      </c>
      <c r="BH18" s="135">
        <f>SUM($O$12:O17)</f>
        <v>0</v>
      </c>
    </row>
    <row r="19" spans="1:75" s="65" customFormat="1" x14ac:dyDescent="0.25">
      <c r="A19" s="63">
        <f t="shared" si="11"/>
        <v>8</v>
      </c>
      <c r="B19" s="169">
        <f t="shared" si="11"/>
        <v>2025</v>
      </c>
      <c r="C19" s="203">
        <v>0</v>
      </c>
      <c r="D19" s="203">
        <v>0</v>
      </c>
      <c r="E19" s="108">
        <f t="shared" si="12"/>
        <v>0</v>
      </c>
      <c r="F19" s="111">
        <f t="shared" si="1"/>
        <v>0</v>
      </c>
      <c r="G19" s="112">
        <f t="shared" si="2"/>
        <v>0</v>
      </c>
      <c r="H19" s="113">
        <f t="shared" si="3"/>
        <v>0</v>
      </c>
      <c r="I19" s="111">
        <f t="shared" si="4"/>
        <v>0</v>
      </c>
      <c r="J19" s="112">
        <f t="shared" si="5"/>
        <v>0</v>
      </c>
      <c r="K19" s="113">
        <f t="shared" si="5"/>
        <v>0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4"/>
        <v>0</v>
      </c>
      <c r="P19" s="112">
        <f t="shared" si="14"/>
        <v>0</v>
      </c>
      <c r="Q19" s="112">
        <f t="shared" si="8"/>
        <v>0</v>
      </c>
      <c r="R19" s="116">
        <f t="shared" si="15"/>
        <v>0</v>
      </c>
      <c r="S19" s="204">
        <v>0</v>
      </c>
      <c r="T19" s="142">
        <f t="shared" si="16"/>
        <v>0</v>
      </c>
      <c r="U19" s="10">
        <f>('NPV Summary'!$B$16-S19)+T19</f>
        <v>0</v>
      </c>
      <c r="V19" s="142">
        <f>LOOKUP(B19,Rates!$A$5:$B$168)</f>
        <v>1296</v>
      </c>
      <c r="W19" s="123">
        <f t="shared" si="9"/>
        <v>0</v>
      </c>
      <c r="X19" s="124">
        <f t="shared" si="17"/>
        <v>0</v>
      </c>
      <c r="Y19" s="64">
        <f t="shared" si="10"/>
        <v>0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5"/>
        <v>2014</v>
      </c>
      <c r="AH19" s="74">
        <f>Rates!B12</f>
        <v>890</v>
      </c>
      <c r="AI19"/>
      <c r="AJ19" s="68">
        <f t="shared" si="26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8"/>
        <v>2025</v>
      </c>
      <c r="AP19" s="136">
        <f t="shared" si="0"/>
        <v>0</v>
      </c>
      <c r="AQ19"/>
      <c r="AR19" s="219">
        <f t="shared" si="19"/>
        <v>2025</v>
      </c>
      <c r="AS19" s="136">
        <f t="shared" ref="AS19:AS82" si="27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1"/>
        <v>2025</v>
      </c>
      <c r="BD19" s="136">
        <f t="shared" si="22"/>
        <v>0</v>
      </c>
      <c r="BF19" s="72">
        <f t="shared" si="23"/>
        <v>2025</v>
      </c>
      <c r="BG19" s="136">
        <f>SUM($O$12:O18)</f>
        <v>0</v>
      </c>
      <c r="BH19" s="136">
        <f>SUM($O$12:O18)</f>
        <v>0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2026</v>
      </c>
      <c r="C20" s="203">
        <v>0</v>
      </c>
      <c r="D20" s="203">
        <v>0</v>
      </c>
      <c r="E20" s="108">
        <f t="shared" si="12"/>
        <v>0</v>
      </c>
      <c r="F20" s="108">
        <f t="shared" si="1"/>
        <v>0</v>
      </c>
      <c r="G20" s="109">
        <f t="shared" si="2"/>
        <v>0</v>
      </c>
      <c r="H20" s="110">
        <f t="shared" si="3"/>
        <v>0</v>
      </c>
      <c r="I20" s="108">
        <f t="shared" si="4"/>
        <v>0</v>
      </c>
      <c r="J20" s="109">
        <f t="shared" si="5"/>
        <v>0</v>
      </c>
      <c r="K20" s="110">
        <f t="shared" si="5"/>
        <v>0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4"/>
        <v>0</v>
      </c>
      <c r="P20" s="147">
        <f t="shared" si="14"/>
        <v>0</v>
      </c>
      <c r="Q20" s="147">
        <f t="shared" si="8"/>
        <v>0</v>
      </c>
      <c r="R20" s="120">
        <f t="shared" si="15"/>
        <v>0</v>
      </c>
      <c r="S20" s="204">
        <v>0</v>
      </c>
      <c r="T20" s="10">
        <f t="shared" si="16"/>
        <v>0</v>
      </c>
      <c r="U20" s="10">
        <f>('NPV Summary'!$B$16-S20)+T20</f>
        <v>0</v>
      </c>
      <c r="V20" s="10">
        <f>LOOKUP(B20,Rates!$A$5:$B$168)</f>
        <v>1344</v>
      </c>
      <c r="W20" s="121">
        <f t="shared" si="9"/>
        <v>0</v>
      </c>
      <c r="X20" s="122">
        <f t="shared" si="17"/>
        <v>0</v>
      </c>
      <c r="Y20" s="37">
        <f t="shared" si="10"/>
        <v>0</v>
      </c>
      <c r="Z20" s="140">
        <f>IF(SUM(Z$11:Z19)&gt;0,0,IF(SUM(X20-R20)&gt;0,B20,0))</f>
        <v>0</v>
      </c>
      <c r="AG20" s="23">
        <f t="shared" si="25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8"/>
        <v>2026</v>
      </c>
      <c r="AP20" s="135">
        <f t="shared" si="0"/>
        <v>0</v>
      </c>
      <c r="AR20" s="218">
        <f t="shared" si="19"/>
        <v>2026</v>
      </c>
      <c r="AS20" s="135">
        <f t="shared" si="27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1"/>
        <v>2026</v>
      </c>
      <c r="BD20" s="135">
        <f t="shared" si="22"/>
        <v>0</v>
      </c>
      <c r="BE20" s="1"/>
      <c r="BF20" s="27">
        <f t="shared" si="23"/>
        <v>2026</v>
      </c>
      <c r="BG20" s="135">
        <f>SUM($O$12:O19)</f>
        <v>0</v>
      </c>
      <c r="BH20" s="135">
        <f>SUM($O$12:O19)</f>
        <v>0</v>
      </c>
    </row>
    <row r="21" spans="1:75" s="76" customFormat="1" x14ac:dyDescent="0.25">
      <c r="A21" s="63">
        <f t="shared" si="11"/>
        <v>10</v>
      </c>
      <c r="B21" s="169">
        <f t="shared" si="11"/>
        <v>2027</v>
      </c>
      <c r="C21" s="203">
        <v>0</v>
      </c>
      <c r="D21" s="203">
        <v>0</v>
      </c>
      <c r="E21" s="108">
        <f t="shared" si="12"/>
        <v>0</v>
      </c>
      <c r="F21" s="111">
        <f t="shared" si="1"/>
        <v>0</v>
      </c>
      <c r="G21" s="112">
        <f t="shared" si="2"/>
        <v>0</v>
      </c>
      <c r="H21" s="113">
        <f t="shared" si="3"/>
        <v>0</v>
      </c>
      <c r="I21" s="111">
        <f t="shared" si="4"/>
        <v>0</v>
      </c>
      <c r="J21" s="112">
        <f t="shared" si="5"/>
        <v>0</v>
      </c>
      <c r="K21" s="113">
        <f t="shared" si="5"/>
        <v>0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4"/>
        <v>0</v>
      </c>
      <c r="P21" s="112">
        <f t="shared" si="14"/>
        <v>0</v>
      </c>
      <c r="Q21" s="112">
        <f t="shared" si="8"/>
        <v>0</v>
      </c>
      <c r="R21" s="116">
        <f t="shared" si="15"/>
        <v>0</v>
      </c>
      <c r="S21" s="204">
        <v>0</v>
      </c>
      <c r="T21" s="142">
        <f t="shared" si="16"/>
        <v>0</v>
      </c>
      <c r="U21" s="10">
        <f>('NPV Summary'!$B$16-S21)+T21</f>
        <v>0</v>
      </c>
      <c r="V21" s="142">
        <f>LOOKUP(B21,Rates!$A$5:$B$168)</f>
        <v>1392.384</v>
      </c>
      <c r="W21" s="123">
        <f t="shared" si="9"/>
        <v>0</v>
      </c>
      <c r="X21" s="124">
        <f t="shared" si="17"/>
        <v>0</v>
      </c>
      <c r="Y21" s="64">
        <f t="shared" si="10"/>
        <v>0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5"/>
        <v>2016</v>
      </c>
      <c r="AH21" s="152">
        <f>Rates!B14</f>
        <v>942</v>
      </c>
      <c r="AI21"/>
      <c r="AJ21" s="77">
        <f t="shared" ref="AJ21:AJ84" si="28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8"/>
        <v>2027</v>
      </c>
      <c r="AP21" s="136">
        <f t="shared" si="0"/>
        <v>0</v>
      </c>
      <c r="AQ21"/>
      <c r="AR21" s="220">
        <f t="shared" si="19"/>
        <v>2027</v>
      </c>
      <c r="AS21" s="136">
        <f t="shared" si="27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1"/>
        <v>2027</v>
      </c>
      <c r="BD21" s="136">
        <f t="shared" si="22"/>
        <v>0</v>
      </c>
      <c r="BF21" s="72">
        <f t="shared" si="23"/>
        <v>2027</v>
      </c>
      <c r="BG21" s="136">
        <f>SUM($O$12:O20)</f>
        <v>0</v>
      </c>
      <c r="BH21" s="136">
        <f>SUM($O$12:O20)</f>
        <v>0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2028</v>
      </c>
      <c r="C22" s="203">
        <v>0</v>
      </c>
      <c r="D22" s="203">
        <v>0</v>
      </c>
      <c r="E22" s="108">
        <f t="shared" si="12"/>
        <v>0</v>
      </c>
      <c r="F22" s="108">
        <f t="shared" si="1"/>
        <v>0</v>
      </c>
      <c r="G22" s="109">
        <f t="shared" si="2"/>
        <v>0</v>
      </c>
      <c r="H22" s="110">
        <f t="shared" si="3"/>
        <v>0</v>
      </c>
      <c r="I22" s="108">
        <f t="shared" si="4"/>
        <v>0</v>
      </c>
      <c r="J22" s="109">
        <f t="shared" si="5"/>
        <v>0</v>
      </c>
      <c r="K22" s="110">
        <f t="shared" si="5"/>
        <v>0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4"/>
        <v>0</v>
      </c>
      <c r="P22" s="147">
        <f t="shared" si="14"/>
        <v>0</v>
      </c>
      <c r="Q22" s="147">
        <f t="shared" si="8"/>
        <v>0</v>
      </c>
      <c r="R22" s="120">
        <f t="shared" si="15"/>
        <v>0</v>
      </c>
      <c r="S22" s="204">
        <v>0</v>
      </c>
      <c r="T22" s="10">
        <f t="shared" si="16"/>
        <v>0</v>
      </c>
      <c r="U22" s="10">
        <f>('NPV Summary'!$B$16-S22)+T22</f>
        <v>0</v>
      </c>
      <c r="V22" s="10">
        <f>LOOKUP(B22,Rates!$A$5:$B$168)</f>
        <v>1442.509824</v>
      </c>
      <c r="W22" s="121">
        <f t="shared" si="9"/>
        <v>0</v>
      </c>
      <c r="X22" s="122">
        <f t="shared" si="17"/>
        <v>0</v>
      </c>
      <c r="Y22" s="37">
        <f t="shared" si="10"/>
        <v>0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5"/>
        <v>2017</v>
      </c>
      <c r="AH22" s="4">
        <f>Rates!B15</f>
        <v>979</v>
      </c>
      <c r="AI22"/>
      <c r="AJ22" s="23">
        <f t="shared" si="28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8"/>
        <v>2028</v>
      </c>
      <c r="AP22" s="135">
        <f t="shared" si="0"/>
        <v>0</v>
      </c>
      <c r="AQ22"/>
      <c r="AR22" s="221">
        <f t="shared" si="19"/>
        <v>2028</v>
      </c>
      <c r="AS22" s="135">
        <f t="shared" si="27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1"/>
        <v>2028</v>
      </c>
      <c r="BD22" s="135">
        <f t="shared" si="22"/>
        <v>0</v>
      </c>
      <c r="BF22" s="27">
        <f t="shared" si="23"/>
        <v>2028</v>
      </c>
      <c r="BG22" s="135">
        <f>SUM($O$12:O21)</f>
        <v>0</v>
      </c>
      <c r="BH22" s="135">
        <f>SUM($O$12:O21)</f>
        <v>0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2029</v>
      </c>
      <c r="C23" s="203">
        <v>0</v>
      </c>
      <c r="D23" s="203">
        <v>0</v>
      </c>
      <c r="E23" s="108">
        <f t="shared" si="12"/>
        <v>0</v>
      </c>
      <c r="F23" s="111">
        <f t="shared" si="1"/>
        <v>0</v>
      </c>
      <c r="G23" s="112">
        <f t="shared" si="2"/>
        <v>0</v>
      </c>
      <c r="H23" s="113">
        <f t="shared" si="3"/>
        <v>0</v>
      </c>
      <c r="I23" s="111">
        <f t="shared" si="4"/>
        <v>0</v>
      </c>
      <c r="J23" s="112">
        <f t="shared" si="5"/>
        <v>0</v>
      </c>
      <c r="K23" s="113">
        <f t="shared" si="5"/>
        <v>0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4"/>
        <v>0</v>
      </c>
      <c r="P23" s="112">
        <f t="shared" si="14"/>
        <v>0</v>
      </c>
      <c r="Q23" s="112">
        <f t="shared" si="8"/>
        <v>0</v>
      </c>
      <c r="R23" s="116">
        <f t="shared" si="15"/>
        <v>0</v>
      </c>
      <c r="S23" s="204">
        <v>0</v>
      </c>
      <c r="T23" s="142">
        <f t="shared" si="16"/>
        <v>0</v>
      </c>
      <c r="U23" s="10">
        <f>('NPV Summary'!$B$16-S23)+T23</f>
        <v>0</v>
      </c>
      <c r="V23" s="142">
        <f>LOOKUP(B23,Rates!$A$5:$B$168)</f>
        <v>1494.440177664</v>
      </c>
      <c r="W23" s="123">
        <f t="shared" si="9"/>
        <v>0</v>
      </c>
      <c r="X23" s="124">
        <f t="shared" si="17"/>
        <v>0</v>
      </c>
      <c r="Y23" s="64">
        <f t="shared" si="10"/>
        <v>0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5"/>
        <v>2018</v>
      </c>
      <c r="AH23" s="79">
        <f>Rates!B16</f>
        <v>1015</v>
      </c>
      <c r="AI23"/>
      <c r="AJ23" s="77">
        <f t="shared" si="28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8"/>
        <v>2029</v>
      </c>
      <c r="AP23" s="136">
        <f t="shared" si="0"/>
        <v>0</v>
      </c>
      <c r="AQ23"/>
      <c r="AR23" s="219">
        <f t="shared" si="19"/>
        <v>2029</v>
      </c>
      <c r="AS23" s="136">
        <f t="shared" si="27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1"/>
        <v>2029</v>
      </c>
      <c r="BD23" s="136">
        <f t="shared" si="22"/>
        <v>0</v>
      </c>
      <c r="BF23" s="72">
        <f t="shared" si="23"/>
        <v>2029</v>
      </c>
      <c r="BG23" s="136">
        <f>SUM($O$12:O22)</f>
        <v>0</v>
      </c>
      <c r="BH23" s="136">
        <f>SUM($O$12:O22)</f>
        <v>0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2030</v>
      </c>
      <c r="C24" s="203">
        <v>0</v>
      </c>
      <c r="D24" s="203">
        <v>0</v>
      </c>
      <c r="E24" s="108">
        <f t="shared" si="12"/>
        <v>0</v>
      </c>
      <c r="F24" s="108">
        <f t="shared" si="1"/>
        <v>0</v>
      </c>
      <c r="G24" s="109">
        <f t="shared" si="2"/>
        <v>0</v>
      </c>
      <c r="H24" s="110">
        <f t="shared" si="3"/>
        <v>0</v>
      </c>
      <c r="I24" s="108">
        <f t="shared" si="4"/>
        <v>0</v>
      </c>
      <c r="J24" s="109">
        <f t="shared" si="5"/>
        <v>0</v>
      </c>
      <c r="K24" s="110">
        <f t="shared" si="5"/>
        <v>0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4"/>
        <v>0</v>
      </c>
      <c r="P24" s="147">
        <f t="shared" si="14"/>
        <v>0</v>
      </c>
      <c r="Q24" s="147">
        <f t="shared" si="8"/>
        <v>0</v>
      </c>
      <c r="R24" s="120">
        <f t="shared" si="15"/>
        <v>0</v>
      </c>
      <c r="S24" s="204">
        <v>0</v>
      </c>
      <c r="T24" s="10">
        <f t="shared" si="16"/>
        <v>0</v>
      </c>
      <c r="U24" s="10">
        <f>('NPV Summary'!$B$16-S24)+T24</f>
        <v>0</v>
      </c>
      <c r="V24" s="10">
        <f>LOOKUP(B24,Rates!$A$5:$B$168)</f>
        <v>1548.240024059904</v>
      </c>
      <c r="W24" s="121">
        <f t="shared" si="9"/>
        <v>0</v>
      </c>
      <c r="X24" s="122">
        <f t="shared" si="17"/>
        <v>0</v>
      </c>
      <c r="Y24" s="37">
        <f t="shared" si="10"/>
        <v>0</v>
      </c>
      <c r="Z24" s="140">
        <f>IF(SUM(Z$11:Z23)&gt;0,0,IF(SUM(X24-R24)&gt;0,B24,0))</f>
        <v>0</v>
      </c>
      <c r="AG24" s="23">
        <f t="shared" si="25"/>
        <v>2019</v>
      </c>
      <c r="AH24" s="4">
        <f>Rates!B17</f>
        <v>1053</v>
      </c>
      <c r="AJ24" s="23">
        <f t="shared" si="28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8"/>
        <v>2030</v>
      </c>
      <c r="AP24" s="135">
        <f t="shared" si="0"/>
        <v>0</v>
      </c>
      <c r="AR24" s="218">
        <f t="shared" si="19"/>
        <v>2030</v>
      </c>
      <c r="AS24" s="135">
        <f t="shared" si="27"/>
        <v>0</v>
      </c>
      <c r="AT24" s="135">
        <f t="shared" ref="AT24:AT87" si="29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1"/>
        <v>2030</v>
      </c>
      <c r="BD24" s="135">
        <f t="shared" si="22"/>
        <v>0</v>
      </c>
      <c r="BE24" s="1"/>
      <c r="BF24" s="27">
        <f t="shared" si="23"/>
        <v>2030</v>
      </c>
      <c r="BG24" s="135">
        <f>SUM($O$12:O23)</f>
        <v>0</v>
      </c>
      <c r="BH24" s="135">
        <f>SUM($O$12:O23)</f>
        <v>0</v>
      </c>
    </row>
    <row r="25" spans="1:75" s="65" customFormat="1" x14ac:dyDescent="0.25">
      <c r="A25" s="63">
        <f t="shared" si="11"/>
        <v>14</v>
      </c>
      <c r="B25" s="169">
        <f t="shared" si="11"/>
        <v>2031</v>
      </c>
      <c r="C25" s="203">
        <v>0</v>
      </c>
      <c r="D25" s="203">
        <v>0</v>
      </c>
      <c r="E25" s="108">
        <f t="shared" si="12"/>
        <v>0</v>
      </c>
      <c r="F25" s="111">
        <f t="shared" si="1"/>
        <v>0</v>
      </c>
      <c r="G25" s="112">
        <f t="shared" si="2"/>
        <v>0</v>
      </c>
      <c r="H25" s="113">
        <f t="shared" si="3"/>
        <v>0</v>
      </c>
      <c r="I25" s="111">
        <f t="shared" si="4"/>
        <v>0</v>
      </c>
      <c r="J25" s="112">
        <f t="shared" si="5"/>
        <v>0</v>
      </c>
      <c r="K25" s="113">
        <f t="shared" si="5"/>
        <v>0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4"/>
        <v>0</v>
      </c>
      <c r="P25" s="112">
        <f t="shared" si="14"/>
        <v>0</v>
      </c>
      <c r="Q25" s="112">
        <f t="shared" si="8"/>
        <v>0</v>
      </c>
      <c r="R25" s="116">
        <f t="shared" si="15"/>
        <v>0</v>
      </c>
      <c r="S25" s="204">
        <v>0</v>
      </c>
      <c r="T25" s="142">
        <f t="shared" si="16"/>
        <v>0</v>
      </c>
      <c r="U25" s="10">
        <f>('NPV Summary'!$B$16-S25)+T25</f>
        <v>0</v>
      </c>
      <c r="V25" s="142">
        <f>LOOKUP(B25,Rates!$A$5:$B$168)</f>
        <v>1603.9766649260607</v>
      </c>
      <c r="W25" s="123">
        <f t="shared" si="9"/>
        <v>0</v>
      </c>
      <c r="X25" s="124">
        <f t="shared" si="17"/>
        <v>0</v>
      </c>
      <c r="Y25" s="64">
        <f t="shared" si="10"/>
        <v>0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5"/>
        <v>2020</v>
      </c>
      <c r="AH25" s="79">
        <f>Rates!B18</f>
        <v>1092</v>
      </c>
      <c r="AI25"/>
      <c r="AJ25" s="77">
        <f t="shared" si="28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8"/>
        <v>2031</v>
      </c>
      <c r="AP25" s="136">
        <f t="shared" si="0"/>
        <v>0</v>
      </c>
      <c r="AQ25"/>
      <c r="AR25" s="219">
        <f t="shared" si="19"/>
        <v>2031</v>
      </c>
      <c r="AS25" s="136">
        <f t="shared" si="27"/>
        <v>0</v>
      </c>
      <c r="AT25" s="136">
        <f t="shared" si="29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1"/>
        <v>2031</v>
      </c>
      <c r="BD25" s="136">
        <f t="shared" si="22"/>
        <v>0</v>
      </c>
      <c r="BF25" s="72">
        <f t="shared" si="23"/>
        <v>2031</v>
      </c>
      <c r="BG25" s="136">
        <f>SUM($O$12:O24)</f>
        <v>0</v>
      </c>
      <c r="BH25" s="136">
        <f>SUM($O$12:O24)</f>
        <v>0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2032</v>
      </c>
      <c r="C26" s="203">
        <v>0</v>
      </c>
      <c r="D26" s="203">
        <v>0</v>
      </c>
      <c r="E26" s="108">
        <f t="shared" si="12"/>
        <v>0</v>
      </c>
      <c r="F26" s="108">
        <f t="shared" si="1"/>
        <v>0</v>
      </c>
      <c r="G26" s="109">
        <f t="shared" si="2"/>
        <v>0</v>
      </c>
      <c r="H26" s="110">
        <f t="shared" si="3"/>
        <v>0</v>
      </c>
      <c r="I26" s="108">
        <f t="shared" si="4"/>
        <v>0</v>
      </c>
      <c r="J26" s="109">
        <f t="shared" si="5"/>
        <v>0</v>
      </c>
      <c r="K26" s="110">
        <f t="shared" si="5"/>
        <v>0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4"/>
        <v>0</v>
      </c>
      <c r="P26" s="147">
        <f t="shared" si="14"/>
        <v>0</v>
      </c>
      <c r="Q26" s="147">
        <f t="shared" si="8"/>
        <v>0</v>
      </c>
      <c r="R26" s="120">
        <f t="shared" si="15"/>
        <v>0</v>
      </c>
      <c r="S26" s="204">
        <v>0</v>
      </c>
      <c r="T26" s="10">
        <f t="shared" si="16"/>
        <v>0</v>
      </c>
      <c r="U26" s="10">
        <f>('NPV Summary'!$B$16-S26)+T26</f>
        <v>0</v>
      </c>
      <c r="V26" s="10">
        <f>LOOKUP(B26,Rates!$A$5:$B$168)</f>
        <v>1661.719824863399</v>
      </c>
      <c r="W26" s="121">
        <f t="shared" si="9"/>
        <v>0</v>
      </c>
      <c r="X26" s="122">
        <f t="shared" si="17"/>
        <v>0</v>
      </c>
      <c r="Y26" s="37">
        <f t="shared" si="10"/>
        <v>0</v>
      </c>
      <c r="Z26" s="140">
        <f>IF(SUM(Z$11:Z25)&gt;0,0,IF(SUM(X26-R26)&gt;0,B26,0))</f>
        <v>0</v>
      </c>
      <c r="AG26" s="23">
        <f t="shared" si="25"/>
        <v>2021</v>
      </c>
      <c r="AH26" s="4">
        <f>Rates!B19</f>
        <v>1123</v>
      </c>
      <c r="AJ26" s="23">
        <f t="shared" si="28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8"/>
        <v>2032</v>
      </c>
      <c r="AP26" s="135">
        <f t="shared" si="0"/>
        <v>0</v>
      </c>
      <c r="AR26" s="218">
        <f t="shared" si="19"/>
        <v>2032</v>
      </c>
      <c r="AS26" s="135">
        <f t="shared" si="27"/>
        <v>0</v>
      </c>
      <c r="AT26" s="135">
        <f t="shared" si="29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1"/>
        <v>2032</v>
      </c>
      <c r="BD26" s="135">
        <f t="shared" si="22"/>
        <v>0</v>
      </c>
      <c r="BE26" s="1"/>
      <c r="BF26" s="27">
        <f t="shared" si="23"/>
        <v>2032</v>
      </c>
      <c r="BG26" s="135">
        <f>SUM($O$12:O25)</f>
        <v>0</v>
      </c>
      <c r="BH26" s="135">
        <f>SUM($O$12:O25)</f>
        <v>0</v>
      </c>
    </row>
    <row r="27" spans="1:75" s="65" customFormat="1" x14ac:dyDescent="0.25">
      <c r="A27" s="63">
        <f t="shared" si="11"/>
        <v>16</v>
      </c>
      <c r="B27" s="169">
        <f t="shared" si="11"/>
        <v>2033</v>
      </c>
      <c r="C27" s="203">
        <v>0</v>
      </c>
      <c r="D27" s="203">
        <v>0</v>
      </c>
      <c r="E27" s="108">
        <f t="shared" si="12"/>
        <v>0</v>
      </c>
      <c r="F27" s="111">
        <f t="shared" si="1"/>
        <v>0</v>
      </c>
      <c r="G27" s="112">
        <f t="shared" si="2"/>
        <v>0</v>
      </c>
      <c r="H27" s="113">
        <f t="shared" si="3"/>
        <v>0</v>
      </c>
      <c r="I27" s="111">
        <f t="shared" si="4"/>
        <v>0</v>
      </c>
      <c r="J27" s="112">
        <f t="shared" si="5"/>
        <v>0</v>
      </c>
      <c r="K27" s="113">
        <f t="shared" si="5"/>
        <v>0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4"/>
        <v>0</v>
      </c>
      <c r="P27" s="112">
        <f t="shared" si="14"/>
        <v>0</v>
      </c>
      <c r="Q27" s="112">
        <f t="shared" si="8"/>
        <v>0</v>
      </c>
      <c r="R27" s="116">
        <f t="shared" si="15"/>
        <v>0</v>
      </c>
      <c r="S27" s="204">
        <v>0</v>
      </c>
      <c r="T27" s="142">
        <f t="shared" si="16"/>
        <v>0</v>
      </c>
      <c r="U27" s="10">
        <f>('NPV Summary'!$B$16-S27)+T27</f>
        <v>0</v>
      </c>
      <c r="V27" s="142">
        <f>LOOKUP(B27,Rates!$A$5:$B$168)</f>
        <v>1721.5417385584815</v>
      </c>
      <c r="W27" s="123">
        <f t="shared" si="9"/>
        <v>0</v>
      </c>
      <c r="X27" s="124">
        <f t="shared" si="17"/>
        <v>0</v>
      </c>
      <c r="Y27" s="64">
        <f t="shared" si="10"/>
        <v>0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5"/>
        <v>2022</v>
      </c>
      <c r="AH27" s="79">
        <f>Rates!B20</f>
        <v>1164</v>
      </c>
      <c r="AI27"/>
      <c r="AJ27" s="77">
        <f t="shared" si="28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8"/>
        <v>2033</v>
      </c>
      <c r="AP27" s="136">
        <f t="shared" si="0"/>
        <v>0</v>
      </c>
      <c r="AQ27"/>
      <c r="AR27" s="219">
        <f t="shared" si="19"/>
        <v>2033</v>
      </c>
      <c r="AS27" s="136">
        <f t="shared" si="27"/>
        <v>0</v>
      </c>
      <c r="AT27" s="136">
        <f t="shared" si="29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1"/>
        <v>2033</v>
      </c>
      <c r="BD27" s="136">
        <f t="shared" si="22"/>
        <v>0</v>
      </c>
      <c r="BF27" s="72">
        <f t="shared" si="23"/>
        <v>2033</v>
      </c>
      <c r="BG27" s="136">
        <f>SUM($O$12:O26)</f>
        <v>0</v>
      </c>
      <c r="BH27" s="136">
        <f>SUM($O$12:O26)</f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2034</v>
      </c>
      <c r="C28" s="203">
        <v>0</v>
      </c>
      <c r="D28" s="203">
        <v>0</v>
      </c>
      <c r="E28" s="108">
        <f t="shared" si="12"/>
        <v>0</v>
      </c>
      <c r="F28" s="108">
        <f t="shared" si="1"/>
        <v>0</v>
      </c>
      <c r="G28" s="109">
        <f t="shared" si="2"/>
        <v>0</v>
      </c>
      <c r="H28" s="110">
        <f t="shared" si="3"/>
        <v>0</v>
      </c>
      <c r="I28" s="108">
        <f t="shared" si="4"/>
        <v>0</v>
      </c>
      <c r="J28" s="109">
        <f t="shared" si="5"/>
        <v>0</v>
      </c>
      <c r="K28" s="110">
        <f t="shared" si="5"/>
        <v>0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4"/>
        <v>0</v>
      </c>
      <c r="P28" s="147">
        <f t="shared" si="14"/>
        <v>0</v>
      </c>
      <c r="Q28" s="147">
        <f t="shared" si="8"/>
        <v>0</v>
      </c>
      <c r="R28" s="120">
        <f t="shared" si="15"/>
        <v>0</v>
      </c>
      <c r="S28" s="204">
        <v>0</v>
      </c>
      <c r="T28" s="10">
        <f t="shared" si="16"/>
        <v>0</v>
      </c>
      <c r="U28" s="10">
        <f>('NPV Summary'!$B$16-S28)+T28</f>
        <v>0</v>
      </c>
      <c r="V28" s="10">
        <f>LOOKUP(B28,Rates!$A$5:$B$168)</f>
        <v>1783.5172411465869</v>
      </c>
      <c r="W28" s="125">
        <f t="shared" si="9"/>
        <v>0</v>
      </c>
      <c r="X28" s="126">
        <f t="shared" si="17"/>
        <v>0</v>
      </c>
      <c r="Y28" s="37">
        <f t="shared" si="10"/>
        <v>0</v>
      </c>
      <c r="Z28" s="140">
        <f>IF(SUM(Z$11:Z27)&gt;0,0,IF(SUM(X28-R28)&gt;0,B28,0))</f>
        <v>0</v>
      </c>
      <c r="AG28" s="23">
        <f t="shared" si="25"/>
        <v>2023</v>
      </c>
      <c r="AH28" s="4">
        <f>Rates!B21</f>
        <v>1205</v>
      </c>
      <c r="AJ28" s="23">
        <f t="shared" si="28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8"/>
        <v>2034</v>
      </c>
      <c r="AP28" s="135">
        <f t="shared" si="0"/>
        <v>0</v>
      </c>
      <c r="AR28" s="218">
        <f t="shared" si="19"/>
        <v>2034</v>
      </c>
      <c r="AS28" s="135">
        <f t="shared" si="27"/>
        <v>0</v>
      </c>
      <c r="AT28" s="135">
        <f t="shared" si="29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1"/>
        <v>2034</v>
      </c>
      <c r="BD28" s="135">
        <f t="shared" si="22"/>
        <v>0</v>
      </c>
      <c r="BE28" s="1"/>
      <c r="BF28" s="27">
        <f t="shared" si="23"/>
        <v>2034</v>
      </c>
      <c r="BG28" s="135">
        <f>SUM(O13:O27)</f>
        <v>0</v>
      </c>
      <c r="BH28" s="135">
        <f>SUM($O$12:O27)</f>
        <v>0</v>
      </c>
    </row>
    <row r="29" spans="1:75" s="65" customFormat="1" x14ac:dyDescent="0.25">
      <c r="A29" s="63">
        <f t="shared" ref="A29:B44" si="30">A28+1</f>
        <v>18</v>
      </c>
      <c r="B29" s="169">
        <f t="shared" si="30"/>
        <v>2035</v>
      </c>
      <c r="C29" s="203">
        <v>0</v>
      </c>
      <c r="D29" s="203">
        <v>0</v>
      </c>
      <c r="E29" s="108">
        <f t="shared" si="12"/>
        <v>0</v>
      </c>
      <c r="F29" s="111">
        <f t="shared" si="1"/>
        <v>0</v>
      </c>
      <c r="G29" s="112">
        <f t="shared" si="2"/>
        <v>0</v>
      </c>
      <c r="H29" s="113">
        <f t="shared" si="3"/>
        <v>0</v>
      </c>
      <c r="I29" s="111">
        <f t="shared" si="4"/>
        <v>0</v>
      </c>
      <c r="J29" s="112">
        <f t="shared" si="5"/>
        <v>0</v>
      </c>
      <c r="K29" s="113">
        <f t="shared" si="5"/>
        <v>0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4"/>
        <v>0</v>
      </c>
      <c r="P29" s="112">
        <f t="shared" si="14"/>
        <v>0</v>
      </c>
      <c r="Q29" s="112">
        <f t="shared" si="8"/>
        <v>0</v>
      </c>
      <c r="R29" s="116">
        <f t="shared" si="15"/>
        <v>0</v>
      </c>
      <c r="S29" s="204">
        <v>0</v>
      </c>
      <c r="T29" s="142">
        <f t="shared" si="16"/>
        <v>0</v>
      </c>
      <c r="U29" s="10">
        <f>('NPV Summary'!$B$16-S29)+T29</f>
        <v>0</v>
      </c>
      <c r="V29" s="142">
        <f>LOOKUP(B29,Rates!$A$5:$B$168)</f>
        <v>1847.7238618278641</v>
      </c>
      <c r="W29" s="123">
        <f t="shared" si="9"/>
        <v>0</v>
      </c>
      <c r="X29" s="124">
        <f t="shared" si="17"/>
        <v>0</v>
      </c>
      <c r="Y29" s="64">
        <f t="shared" si="10"/>
        <v>0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5"/>
        <v>2024</v>
      </c>
      <c r="AH29" s="79">
        <f>Rates!B22</f>
        <v>1249</v>
      </c>
      <c r="AI29"/>
      <c r="AJ29" s="77">
        <f t="shared" si="28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8"/>
        <v>2035</v>
      </c>
      <c r="AP29" s="136">
        <f t="shared" si="0"/>
        <v>0</v>
      </c>
      <c r="AQ29"/>
      <c r="AR29" s="219">
        <f t="shared" si="19"/>
        <v>2035</v>
      </c>
      <c r="AS29" s="136">
        <f t="shared" si="27"/>
        <v>0</v>
      </c>
      <c r="AT29" s="136">
        <f t="shared" si="29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1"/>
        <v>2035</v>
      </c>
      <c r="BD29" s="136">
        <f t="shared" si="22"/>
        <v>0</v>
      </c>
      <c r="BF29" s="72">
        <f t="shared" si="23"/>
        <v>2035</v>
      </c>
      <c r="BG29" s="136">
        <f t="shared" ref="BG29:BG92" si="32">SUM(O14:O28)</f>
        <v>0</v>
      </c>
      <c r="BH29" s="136">
        <f>SUM($O$12:O28)</f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0"/>
        <v>19</v>
      </c>
      <c r="B30" s="168">
        <f t="shared" si="30"/>
        <v>2036</v>
      </c>
      <c r="C30" s="203">
        <v>0</v>
      </c>
      <c r="D30" s="203">
        <v>0</v>
      </c>
      <c r="E30" s="108">
        <f t="shared" si="12"/>
        <v>0</v>
      </c>
      <c r="F30" s="108">
        <f t="shared" si="1"/>
        <v>0</v>
      </c>
      <c r="G30" s="109">
        <f t="shared" si="2"/>
        <v>0</v>
      </c>
      <c r="H30" s="110">
        <f t="shared" si="3"/>
        <v>0</v>
      </c>
      <c r="I30" s="108">
        <f t="shared" si="4"/>
        <v>0</v>
      </c>
      <c r="J30" s="109">
        <f t="shared" si="5"/>
        <v>0</v>
      </c>
      <c r="K30" s="110">
        <f t="shared" si="5"/>
        <v>0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4"/>
        <v>0</v>
      </c>
      <c r="P30" s="147">
        <f t="shared" si="14"/>
        <v>0</v>
      </c>
      <c r="Q30" s="147">
        <f t="shared" si="8"/>
        <v>0</v>
      </c>
      <c r="R30" s="120">
        <f t="shared" si="15"/>
        <v>0</v>
      </c>
      <c r="S30" s="204">
        <v>0</v>
      </c>
      <c r="T30" s="10">
        <f t="shared" si="16"/>
        <v>0</v>
      </c>
      <c r="U30" s="10">
        <f>('NPV Summary'!$B$16-S30)+T30</f>
        <v>0</v>
      </c>
      <c r="V30" s="10">
        <f>LOOKUP(B30,Rates!$A$5:$B$168)</f>
        <v>1914.2419208536674</v>
      </c>
      <c r="W30" s="121">
        <f t="shared" si="9"/>
        <v>0</v>
      </c>
      <c r="X30" s="122">
        <f t="shared" si="17"/>
        <v>0</v>
      </c>
      <c r="Y30" s="37">
        <f t="shared" si="10"/>
        <v>0</v>
      </c>
      <c r="Z30" s="140">
        <f>IF(SUM(Z$11:Z29)&gt;0,0,IF(SUM(X30-R30)&gt;0,B30,0))</f>
        <v>0</v>
      </c>
      <c r="AG30" s="23">
        <f t="shared" si="25"/>
        <v>2025</v>
      </c>
      <c r="AH30" s="4">
        <f>Rates!B23</f>
        <v>1296</v>
      </c>
      <c r="AJ30" s="23">
        <f t="shared" si="28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8"/>
        <v>2036</v>
      </c>
      <c r="AP30" s="135">
        <f t="shared" si="0"/>
        <v>0</v>
      </c>
      <c r="AR30" s="218">
        <f t="shared" si="19"/>
        <v>2036</v>
      </c>
      <c r="AS30" s="135">
        <f t="shared" si="27"/>
        <v>0</v>
      </c>
      <c r="AT30" s="135">
        <f t="shared" si="29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1"/>
        <v>2036</v>
      </c>
      <c r="BD30" s="135">
        <f t="shared" si="22"/>
        <v>0</v>
      </c>
      <c r="BE30" s="1"/>
      <c r="BF30" s="27">
        <f t="shared" si="23"/>
        <v>2036</v>
      </c>
      <c r="BG30" s="135">
        <f t="shared" si="32"/>
        <v>0</v>
      </c>
      <c r="BH30" s="135">
        <f>SUM($O$12:O29)</f>
        <v>0</v>
      </c>
    </row>
    <row r="31" spans="1:75" s="65" customFormat="1" x14ac:dyDescent="0.25">
      <c r="A31" s="63">
        <f t="shared" si="30"/>
        <v>20</v>
      </c>
      <c r="B31" s="169">
        <f t="shared" si="30"/>
        <v>2037</v>
      </c>
      <c r="C31" s="203">
        <v>0</v>
      </c>
      <c r="D31" s="203">
        <v>0</v>
      </c>
      <c r="E31" s="108">
        <f t="shared" si="12"/>
        <v>0</v>
      </c>
      <c r="F31" s="111">
        <f t="shared" si="1"/>
        <v>0</v>
      </c>
      <c r="G31" s="112">
        <f t="shared" si="2"/>
        <v>0</v>
      </c>
      <c r="H31" s="113">
        <f t="shared" si="3"/>
        <v>0</v>
      </c>
      <c r="I31" s="111">
        <f t="shared" si="4"/>
        <v>0</v>
      </c>
      <c r="J31" s="112">
        <f t="shared" si="5"/>
        <v>0</v>
      </c>
      <c r="K31" s="113">
        <f t="shared" si="5"/>
        <v>0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4"/>
        <v>0</v>
      </c>
      <c r="P31" s="112">
        <f t="shared" si="14"/>
        <v>0</v>
      </c>
      <c r="Q31" s="112">
        <f t="shared" si="8"/>
        <v>0</v>
      </c>
      <c r="R31" s="116">
        <f t="shared" si="15"/>
        <v>0</v>
      </c>
      <c r="S31" s="204">
        <v>0</v>
      </c>
      <c r="T31" s="142">
        <f t="shared" si="16"/>
        <v>0</v>
      </c>
      <c r="U31" s="10">
        <f>('NPV Summary'!$B$16-S31)+T31</f>
        <v>0</v>
      </c>
      <c r="V31" s="142">
        <f>LOOKUP(B31,Rates!$A$5:$B$168)</f>
        <v>1983.1546300043995</v>
      </c>
      <c r="W31" s="123">
        <f t="shared" si="9"/>
        <v>0</v>
      </c>
      <c r="X31" s="124">
        <f t="shared" si="17"/>
        <v>0</v>
      </c>
      <c r="Y31" s="64">
        <f t="shared" si="10"/>
        <v>0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5"/>
        <v>2026</v>
      </c>
      <c r="AH31" s="79">
        <f>Rates!B24</f>
        <v>1344</v>
      </c>
      <c r="AI31"/>
      <c r="AJ31" s="77">
        <f t="shared" si="28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8"/>
        <v>2037</v>
      </c>
      <c r="AP31" s="136">
        <f t="shared" si="0"/>
        <v>0</v>
      </c>
      <c r="AQ31"/>
      <c r="AR31" s="219">
        <f t="shared" si="19"/>
        <v>2037</v>
      </c>
      <c r="AS31" s="136">
        <f t="shared" si="27"/>
        <v>0</v>
      </c>
      <c r="AT31" s="136">
        <f t="shared" si="29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1"/>
        <v>2037</v>
      </c>
      <c r="BD31" s="136">
        <f t="shared" si="22"/>
        <v>0</v>
      </c>
      <c r="BF31" s="72">
        <f t="shared" si="23"/>
        <v>2037</v>
      </c>
      <c r="BG31" s="136">
        <f t="shared" si="32"/>
        <v>0</v>
      </c>
      <c r="BH31" s="136">
        <f>SUM($O$12:O30)</f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0"/>
        <v>21</v>
      </c>
      <c r="B32" s="168">
        <f t="shared" si="30"/>
        <v>2038</v>
      </c>
      <c r="C32" s="203">
        <v>0</v>
      </c>
      <c r="D32" s="203">
        <v>0</v>
      </c>
      <c r="E32" s="108">
        <f t="shared" si="12"/>
        <v>0</v>
      </c>
      <c r="F32" s="108">
        <f t="shared" si="1"/>
        <v>0</v>
      </c>
      <c r="G32" s="109">
        <f t="shared" si="2"/>
        <v>0</v>
      </c>
      <c r="H32" s="110">
        <f t="shared" si="3"/>
        <v>0</v>
      </c>
      <c r="I32" s="108">
        <f t="shared" si="4"/>
        <v>0</v>
      </c>
      <c r="J32" s="109">
        <f t="shared" si="5"/>
        <v>0</v>
      </c>
      <c r="K32" s="110">
        <f t="shared" si="5"/>
        <v>0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4"/>
        <v>0</v>
      </c>
      <c r="P32" s="147">
        <f t="shared" si="14"/>
        <v>0</v>
      </c>
      <c r="Q32" s="147">
        <f t="shared" si="8"/>
        <v>0</v>
      </c>
      <c r="R32" s="120">
        <f t="shared" si="15"/>
        <v>0</v>
      </c>
      <c r="S32" s="204">
        <v>0</v>
      </c>
      <c r="T32" s="10">
        <f t="shared" si="16"/>
        <v>0</v>
      </c>
      <c r="U32" s="10">
        <f>('NPV Summary'!$B$16-S32)+T32</f>
        <v>0</v>
      </c>
      <c r="V32" s="10">
        <f>LOOKUP(B32,Rates!$A$5:$B$168)</f>
        <v>2054.5481966845578</v>
      </c>
      <c r="W32" s="121">
        <f t="shared" si="9"/>
        <v>0</v>
      </c>
      <c r="X32" s="122">
        <f t="shared" si="17"/>
        <v>0</v>
      </c>
      <c r="Y32" s="37">
        <f t="shared" si="10"/>
        <v>0</v>
      </c>
      <c r="Z32" s="140">
        <f>IF(SUM(Z$11:Z31)&gt;0,0,IF(SUM(X32-R32)&gt;0,B32,0))</f>
        <v>0</v>
      </c>
      <c r="AG32" s="23">
        <f t="shared" si="25"/>
        <v>2027</v>
      </c>
      <c r="AH32" s="4">
        <f>Rates!B25</f>
        <v>1392.384</v>
      </c>
      <c r="AJ32" s="23">
        <f t="shared" si="28"/>
        <v>2027</v>
      </c>
      <c r="AK32" s="213">
        <f>Rates!E25</f>
        <v>3.5999999999999997E-2</v>
      </c>
      <c r="AL32" s="4">
        <f>Rates!F25</f>
        <v>1392.384</v>
      </c>
      <c r="AM32" s="217">
        <f>Rates!G25</f>
        <v>1094.0160000000001</v>
      </c>
      <c r="AO32" s="27">
        <f t="shared" si="18"/>
        <v>2038</v>
      </c>
      <c r="AP32" s="135">
        <f t="shared" si="0"/>
        <v>0</v>
      </c>
      <c r="AR32" s="218">
        <f t="shared" si="19"/>
        <v>2038</v>
      </c>
      <c r="AS32" s="135">
        <f t="shared" si="27"/>
        <v>0</v>
      </c>
      <c r="AT32" s="135">
        <f t="shared" si="29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1"/>
        <v>2038</v>
      </c>
      <c r="BD32" s="135">
        <f t="shared" si="22"/>
        <v>0</v>
      </c>
      <c r="BE32" s="1"/>
      <c r="BF32" s="27">
        <f t="shared" si="23"/>
        <v>2038</v>
      </c>
      <c r="BG32" s="135">
        <f t="shared" si="32"/>
        <v>0</v>
      </c>
      <c r="BH32" s="135">
        <f>SUM($O$12:O31)</f>
        <v>0</v>
      </c>
    </row>
    <row r="33" spans="1:75" s="65" customFormat="1" x14ac:dyDescent="0.25">
      <c r="A33" s="63">
        <f t="shared" si="30"/>
        <v>22</v>
      </c>
      <c r="B33" s="169">
        <f t="shared" si="30"/>
        <v>2039</v>
      </c>
      <c r="C33" s="203">
        <v>0</v>
      </c>
      <c r="D33" s="203">
        <v>0</v>
      </c>
      <c r="E33" s="108">
        <f t="shared" si="12"/>
        <v>0</v>
      </c>
      <c r="F33" s="111">
        <f t="shared" si="1"/>
        <v>0</v>
      </c>
      <c r="G33" s="112">
        <f t="shared" si="2"/>
        <v>0</v>
      </c>
      <c r="H33" s="113">
        <f t="shared" si="3"/>
        <v>0</v>
      </c>
      <c r="I33" s="111">
        <f t="shared" si="4"/>
        <v>0</v>
      </c>
      <c r="J33" s="112">
        <f t="shared" si="5"/>
        <v>0</v>
      </c>
      <c r="K33" s="113">
        <f t="shared" si="5"/>
        <v>0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4"/>
        <v>0</v>
      </c>
      <c r="P33" s="112">
        <f t="shared" si="14"/>
        <v>0</v>
      </c>
      <c r="Q33" s="112">
        <f t="shared" si="8"/>
        <v>0</v>
      </c>
      <c r="R33" s="116">
        <f t="shared" si="15"/>
        <v>0</v>
      </c>
      <c r="S33" s="204">
        <v>0</v>
      </c>
      <c r="T33" s="142">
        <f t="shared" si="16"/>
        <v>0</v>
      </c>
      <c r="U33" s="10">
        <f>('NPV Summary'!$B$16-S33)+T33</f>
        <v>0</v>
      </c>
      <c r="V33" s="142">
        <f>LOOKUP(B33,Rates!$A$5:$B$168)</f>
        <v>2128.511931765202</v>
      </c>
      <c r="W33" s="123">
        <f t="shared" si="9"/>
        <v>0</v>
      </c>
      <c r="X33" s="124">
        <f t="shared" si="17"/>
        <v>0</v>
      </c>
      <c r="Y33" s="64">
        <f t="shared" si="10"/>
        <v>0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5"/>
        <v>2028</v>
      </c>
      <c r="AH33" s="79">
        <f>Rates!B26</f>
        <v>1442.509824</v>
      </c>
      <c r="AI33"/>
      <c r="AJ33" s="77">
        <f t="shared" si="28"/>
        <v>2028</v>
      </c>
      <c r="AK33" s="214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8"/>
        <v>2039</v>
      </c>
      <c r="AP33" s="136">
        <f t="shared" si="0"/>
        <v>0</v>
      </c>
      <c r="AQ33"/>
      <c r="AR33" s="219">
        <f t="shared" si="19"/>
        <v>2039</v>
      </c>
      <c r="AS33" s="136">
        <f t="shared" si="27"/>
        <v>0</v>
      </c>
      <c r="AT33" s="136">
        <f t="shared" si="29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1"/>
        <v>2039</v>
      </c>
      <c r="BD33" s="136">
        <f t="shared" si="22"/>
        <v>0</v>
      </c>
      <c r="BF33" s="72">
        <f t="shared" si="23"/>
        <v>2039</v>
      </c>
      <c r="BG33" s="136">
        <f t="shared" si="32"/>
        <v>0</v>
      </c>
      <c r="BH33" s="136">
        <f>SUM($O$12:O32)</f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0"/>
        <v>23</v>
      </c>
      <c r="B34" s="168">
        <f t="shared" si="30"/>
        <v>2040</v>
      </c>
      <c r="C34" s="203">
        <v>0</v>
      </c>
      <c r="D34" s="203">
        <v>0</v>
      </c>
      <c r="E34" s="108">
        <f t="shared" si="12"/>
        <v>0</v>
      </c>
      <c r="F34" s="108">
        <f t="shared" si="1"/>
        <v>0</v>
      </c>
      <c r="G34" s="109">
        <f t="shared" si="2"/>
        <v>0</v>
      </c>
      <c r="H34" s="110">
        <f t="shared" si="3"/>
        <v>0</v>
      </c>
      <c r="I34" s="108">
        <f t="shared" si="4"/>
        <v>0</v>
      </c>
      <c r="J34" s="109">
        <f t="shared" si="5"/>
        <v>0</v>
      </c>
      <c r="K34" s="110">
        <f t="shared" si="5"/>
        <v>0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4"/>
        <v>0</v>
      </c>
      <c r="P34" s="147">
        <f t="shared" si="14"/>
        <v>0</v>
      </c>
      <c r="Q34" s="147">
        <f t="shared" si="8"/>
        <v>0</v>
      </c>
      <c r="R34" s="120">
        <f t="shared" si="15"/>
        <v>0</v>
      </c>
      <c r="S34" s="204">
        <v>0</v>
      </c>
      <c r="T34" s="10">
        <f t="shared" si="16"/>
        <v>0</v>
      </c>
      <c r="U34" s="10">
        <f>('NPV Summary'!$B$16-S34)+T34</f>
        <v>0</v>
      </c>
      <c r="V34" s="10">
        <f>LOOKUP(B34,Rates!$A$5:$B$168)</f>
        <v>2205.1383613087492</v>
      </c>
      <c r="W34" s="121">
        <f t="shared" si="9"/>
        <v>0</v>
      </c>
      <c r="X34" s="126">
        <f t="shared" si="17"/>
        <v>0</v>
      </c>
      <c r="Y34" s="37">
        <f t="shared" si="10"/>
        <v>0</v>
      </c>
      <c r="Z34" s="140">
        <f>IF(SUM(Z$11:Z33)&gt;0,0,IF(SUM(X34-R34)&gt;0,B34,0))</f>
        <v>0</v>
      </c>
      <c r="AG34" s="23">
        <f t="shared" si="25"/>
        <v>2029</v>
      </c>
      <c r="AH34" s="4">
        <f>Rates!B27</f>
        <v>1494.440177664</v>
      </c>
      <c r="AJ34" s="23">
        <f t="shared" si="28"/>
        <v>2029</v>
      </c>
      <c r="AK34" s="213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8"/>
        <v>2040</v>
      </c>
      <c r="AP34" s="135">
        <f t="shared" si="0"/>
        <v>0</v>
      </c>
      <c r="AR34" s="218">
        <f t="shared" si="19"/>
        <v>2040</v>
      </c>
      <c r="AS34" s="135">
        <f t="shared" si="27"/>
        <v>0</v>
      </c>
      <c r="AT34" s="135">
        <f t="shared" si="29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1"/>
        <v>2040</v>
      </c>
      <c r="BD34" s="135">
        <f t="shared" si="22"/>
        <v>0</v>
      </c>
      <c r="BE34" s="1"/>
      <c r="BF34" s="27">
        <f t="shared" si="23"/>
        <v>2040</v>
      </c>
      <c r="BG34" s="135">
        <f t="shared" si="32"/>
        <v>0</v>
      </c>
      <c r="BH34" s="135">
        <f>SUM($O$12:O33)</f>
        <v>0</v>
      </c>
    </row>
    <row r="35" spans="1:75" s="65" customFormat="1" x14ac:dyDescent="0.25">
      <c r="A35" s="63">
        <f t="shared" si="30"/>
        <v>24</v>
      </c>
      <c r="B35" s="169">
        <f t="shared" si="30"/>
        <v>2041</v>
      </c>
      <c r="C35" s="203">
        <v>0</v>
      </c>
      <c r="D35" s="203">
        <v>0</v>
      </c>
      <c r="E35" s="108">
        <f t="shared" si="12"/>
        <v>0</v>
      </c>
      <c r="F35" s="111">
        <f t="shared" si="1"/>
        <v>0</v>
      </c>
      <c r="G35" s="112">
        <f t="shared" si="2"/>
        <v>0</v>
      </c>
      <c r="H35" s="113">
        <f t="shared" si="3"/>
        <v>0</v>
      </c>
      <c r="I35" s="111">
        <f t="shared" si="4"/>
        <v>0</v>
      </c>
      <c r="J35" s="112">
        <f t="shared" si="5"/>
        <v>0</v>
      </c>
      <c r="K35" s="113">
        <f t="shared" si="5"/>
        <v>0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4"/>
        <v>0</v>
      </c>
      <c r="P35" s="112">
        <f t="shared" si="14"/>
        <v>0</v>
      </c>
      <c r="Q35" s="112">
        <f t="shared" si="8"/>
        <v>0</v>
      </c>
      <c r="R35" s="116">
        <f t="shared" si="15"/>
        <v>0</v>
      </c>
      <c r="S35" s="204">
        <v>0</v>
      </c>
      <c r="T35" s="142">
        <f t="shared" si="16"/>
        <v>0</v>
      </c>
      <c r="U35" s="10">
        <f>('NPV Summary'!$B$16-S35)+T35</f>
        <v>0</v>
      </c>
      <c r="V35" s="142">
        <f>LOOKUP(B35,Rates!$A$5:$B$168)</f>
        <v>2284.5233423158643</v>
      </c>
      <c r="W35" s="123">
        <f t="shared" si="9"/>
        <v>0</v>
      </c>
      <c r="X35" s="124">
        <f t="shared" si="17"/>
        <v>0</v>
      </c>
      <c r="Y35" s="64">
        <f t="shared" si="10"/>
        <v>0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5"/>
        <v>2030</v>
      </c>
      <c r="AH35" s="79">
        <f>Rates!B28</f>
        <v>1548.240024059904</v>
      </c>
      <c r="AI35"/>
      <c r="AJ35" s="77">
        <f t="shared" si="28"/>
        <v>2030</v>
      </c>
      <c r="AK35" s="214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8"/>
        <v>2041</v>
      </c>
      <c r="AP35" s="136">
        <f t="shared" si="0"/>
        <v>0</v>
      </c>
      <c r="AQ35"/>
      <c r="AR35" s="219">
        <f t="shared" si="19"/>
        <v>2041</v>
      </c>
      <c r="AS35" s="136">
        <f t="shared" si="27"/>
        <v>0</v>
      </c>
      <c r="AT35" s="136">
        <f t="shared" si="29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1"/>
        <v>2041</v>
      </c>
      <c r="BD35" s="136">
        <f t="shared" si="22"/>
        <v>0</v>
      </c>
      <c r="BF35" s="72">
        <f t="shared" si="23"/>
        <v>2041</v>
      </c>
      <c r="BG35" s="136">
        <f t="shared" si="32"/>
        <v>0</v>
      </c>
      <c r="BH35" s="136">
        <f>SUM($O$12:O34)</f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0"/>
        <v>25</v>
      </c>
      <c r="B36" s="168">
        <f t="shared" si="30"/>
        <v>2042</v>
      </c>
      <c r="C36" s="203">
        <v>0</v>
      </c>
      <c r="D36" s="203">
        <v>0</v>
      </c>
      <c r="E36" s="108">
        <f t="shared" si="12"/>
        <v>0</v>
      </c>
      <c r="F36" s="108">
        <f t="shared" si="1"/>
        <v>0</v>
      </c>
      <c r="G36" s="109">
        <f t="shared" si="2"/>
        <v>0</v>
      </c>
      <c r="H36" s="110">
        <f t="shared" si="3"/>
        <v>0</v>
      </c>
      <c r="I36" s="108">
        <f t="shared" si="4"/>
        <v>0</v>
      </c>
      <c r="J36" s="109">
        <f t="shared" si="5"/>
        <v>0</v>
      </c>
      <c r="K36" s="110">
        <f t="shared" si="5"/>
        <v>0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4"/>
        <v>0</v>
      </c>
      <c r="P36" s="147">
        <f t="shared" si="14"/>
        <v>0</v>
      </c>
      <c r="Q36" s="147">
        <f t="shared" si="8"/>
        <v>0</v>
      </c>
      <c r="R36" s="120">
        <f t="shared" si="15"/>
        <v>0</v>
      </c>
      <c r="S36" s="204">
        <v>0</v>
      </c>
      <c r="T36" s="10">
        <f t="shared" si="16"/>
        <v>0</v>
      </c>
      <c r="U36" s="10">
        <f>('NPV Summary'!$B$16-S36)+T36</f>
        <v>0</v>
      </c>
      <c r="V36" s="10">
        <f>LOOKUP(B36,Rates!$A$5:$B$168)</f>
        <v>2366.7661826392355</v>
      </c>
      <c r="W36" s="121">
        <f t="shared" si="9"/>
        <v>0</v>
      </c>
      <c r="X36" s="122">
        <f t="shared" si="17"/>
        <v>0</v>
      </c>
      <c r="Y36" s="37">
        <f t="shared" si="10"/>
        <v>0</v>
      </c>
      <c r="Z36" s="140">
        <f>IF(SUM(Z$11:Z35)&gt;0,0,IF(SUM(X36-R36)&gt;0,B36,0))</f>
        <v>0</v>
      </c>
      <c r="AG36" s="23">
        <f t="shared" si="25"/>
        <v>2031</v>
      </c>
      <c r="AH36" s="4">
        <f>Rates!B29</f>
        <v>1603.9766649260607</v>
      </c>
      <c r="AJ36" s="23">
        <f t="shared" si="28"/>
        <v>2031</v>
      </c>
      <c r="AK36" s="213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8"/>
        <v>2042</v>
      </c>
      <c r="AP36" s="135">
        <f t="shared" si="0"/>
        <v>0</v>
      </c>
      <c r="AR36" s="218">
        <f t="shared" si="19"/>
        <v>2042</v>
      </c>
      <c r="AS36" s="135">
        <f t="shared" si="27"/>
        <v>0</v>
      </c>
      <c r="AT36" s="135">
        <f t="shared" si="29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1"/>
        <v>2042</v>
      </c>
      <c r="BD36" s="135">
        <f t="shared" si="22"/>
        <v>0</v>
      </c>
      <c r="BE36" s="1"/>
      <c r="BF36" s="27">
        <f t="shared" si="23"/>
        <v>2042</v>
      </c>
      <c r="BG36" s="135">
        <f t="shared" si="32"/>
        <v>0</v>
      </c>
      <c r="BH36" s="135">
        <f>SUM($O$12:O35)</f>
        <v>0</v>
      </c>
    </row>
    <row r="37" spans="1:75" s="65" customFormat="1" x14ac:dyDescent="0.25">
      <c r="A37" s="63">
        <f t="shared" si="30"/>
        <v>26</v>
      </c>
      <c r="B37" s="169">
        <f t="shared" si="30"/>
        <v>2043</v>
      </c>
      <c r="C37" s="203">
        <v>0</v>
      </c>
      <c r="D37" s="203">
        <v>0</v>
      </c>
      <c r="E37" s="108">
        <f t="shared" si="12"/>
        <v>0</v>
      </c>
      <c r="F37" s="111">
        <f t="shared" si="1"/>
        <v>0</v>
      </c>
      <c r="G37" s="112">
        <f t="shared" si="2"/>
        <v>0</v>
      </c>
      <c r="H37" s="113">
        <f t="shared" si="3"/>
        <v>0</v>
      </c>
      <c r="I37" s="111">
        <f t="shared" si="4"/>
        <v>0</v>
      </c>
      <c r="J37" s="112">
        <f t="shared" si="5"/>
        <v>0</v>
      </c>
      <c r="K37" s="113">
        <f t="shared" si="5"/>
        <v>0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4"/>
        <v>0</v>
      </c>
      <c r="P37" s="112">
        <f t="shared" si="14"/>
        <v>0</v>
      </c>
      <c r="Q37" s="112">
        <f t="shared" si="8"/>
        <v>0</v>
      </c>
      <c r="R37" s="116">
        <f t="shared" si="15"/>
        <v>0</v>
      </c>
      <c r="S37" s="204">
        <v>0</v>
      </c>
      <c r="T37" s="142">
        <f t="shared" si="16"/>
        <v>0</v>
      </c>
      <c r="U37" s="10">
        <f>('NPV Summary'!$B$16-S37)+T37</f>
        <v>0</v>
      </c>
      <c r="V37" s="142">
        <f>LOOKUP(B37,Rates!$A$5:$B$168)</f>
        <v>2451.9697652142481</v>
      </c>
      <c r="W37" s="123">
        <f t="shared" si="9"/>
        <v>0</v>
      </c>
      <c r="X37" s="124">
        <f t="shared" si="17"/>
        <v>0</v>
      </c>
      <c r="Y37" s="64">
        <f t="shared" si="10"/>
        <v>0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5"/>
        <v>2032</v>
      </c>
      <c r="AH37" s="79">
        <f>Rates!B30</f>
        <v>1661.719824863399</v>
      </c>
      <c r="AI37"/>
      <c r="AJ37" s="77">
        <f t="shared" si="28"/>
        <v>2032</v>
      </c>
      <c r="AK37" s="214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8"/>
        <v>2043</v>
      </c>
      <c r="AP37" s="136">
        <f t="shared" si="0"/>
        <v>0</v>
      </c>
      <c r="AQ37"/>
      <c r="AR37" s="219">
        <f t="shared" si="19"/>
        <v>2043</v>
      </c>
      <c r="AS37" s="136">
        <f t="shared" si="27"/>
        <v>0</v>
      </c>
      <c r="AT37" s="136">
        <f t="shared" si="29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1"/>
        <v>2043</v>
      </c>
      <c r="BD37" s="136">
        <f t="shared" si="22"/>
        <v>0</v>
      </c>
      <c r="BF37" s="72">
        <f t="shared" si="23"/>
        <v>2043</v>
      </c>
      <c r="BG37" s="136">
        <f t="shared" si="32"/>
        <v>0</v>
      </c>
      <c r="BH37" s="136">
        <f>SUM($O$12:O36)</f>
        <v>0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0"/>
        <v>27</v>
      </c>
      <c r="B38" s="168">
        <f t="shared" si="30"/>
        <v>2044</v>
      </c>
      <c r="C38" s="203">
        <v>0</v>
      </c>
      <c r="D38" s="203">
        <v>0</v>
      </c>
      <c r="E38" s="108">
        <f t="shared" si="12"/>
        <v>0</v>
      </c>
      <c r="F38" s="108">
        <f t="shared" si="1"/>
        <v>0</v>
      </c>
      <c r="G38" s="109">
        <f t="shared" si="2"/>
        <v>0</v>
      </c>
      <c r="H38" s="110">
        <f t="shared" si="3"/>
        <v>0</v>
      </c>
      <c r="I38" s="108">
        <f t="shared" si="4"/>
        <v>0</v>
      </c>
      <c r="J38" s="109">
        <f t="shared" si="5"/>
        <v>0</v>
      </c>
      <c r="K38" s="110">
        <f t="shared" si="5"/>
        <v>0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4"/>
        <v>0</v>
      </c>
      <c r="P38" s="147">
        <f t="shared" si="14"/>
        <v>0</v>
      </c>
      <c r="Q38" s="147">
        <f t="shared" si="8"/>
        <v>0</v>
      </c>
      <c r="R38" s="120">
        <f t="shared" si="15"/>
        <v>0</v>
      </c>
      <c r="S38" s="204">
        <v>0</v>
      </c>
      <c r="T38" s="10">
        <f t="shared" si="16"/>
        <v>0</v>
      </c>
      <c r="U38" s="10">
        <f>('NPV Summary'!$B$16-S38)+T38</f>
        <v>0</v>
      </c>
      <c r="V38" s="10">
        <f>LOOKUP(B38,Rates!$A$5:$B$168)</f>
        <v>2540.2406767619609</v>
      </c>
      <c r="W38" s="121">
        <f t="shared" si="9"/>
        <v>0</v>
      </c>
      <c r="X38" s="122">
        <f t="shared" si="17"/>
        <v>0</v>
      </c>
      <c r="Y38" s="37">
        <f t="shared" si="10"/>
        <v>0</v>
      </c>
      <c r="Z38" s="140">
        <f>IF(SUM(Z$11:Z37)&gt;0,0,IF(SUM(X38-R38)&gt;0,B38,0))</f>
        <v>0</v>
      </c>
      <c r="AG38" s="23">
        <f t="shared" si="25"/>
        <v>2033</v>
      </c>
      <c r="AH38" s="4">
        <f>Rates!B31</f>
        <v>1721.5417385584815</v>
      </c>
      <c r="AJ38" s="23">
        <f t="shared" si="28"/>
        <v>2033</v>
      </c>
      <c r="AK38" s="213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8"/>
        <v>2044</v>
      </c>
      <c r="AP38" s="135">
        <f t="shared" si="0"/>
        <v>0</v>
      </c>
      <c r="AR38" s="218">
        <f t="shared" si="19"/>
        <v>2044</v>
      </c>
      <c r="AS38" s="135">
        <f t="shared" si="27"/>
        <v>0</v>
      </c>
      <c r="AT38" s="135">
        <f t="shared" si="29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1"/>
        <v>2044</v>
      </c>
      <c r="BD38" s="135">
        <f t="shared" si="22"/>
        <v>0</v>
      </c>
      <c r="BE38" s="1"/>
      <c r="BF38" s="27">
        <f t="shared" si="23"/>
        <v>2044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0"/>
        <v>28</v>
      </c>
      <c r="B39" s="169">
        <f t="shared" si="30"/>
        <v>2045</v>
      </c>
      <c r="C39" s="203">
        <v>0</v>
      </c>
      <c r="D39" s="203">
        <v>0</v>
      </c>
      <c r="E39" s="108">
        <f t="shared" si="12"/>
        <v>0</v>
      </c>
      <c r="F39" s="111">
        <f t="shared" si="1"/>
        <v>0</v>
      </c>
      <c r="G39" s="112">
        <f t="shared" si="2"/>
        <v>0</v>
      </c>
      <c r="H39" s="113">
        <f t="shared" si="3"/>
        <v>0</v>
      </c>
      <c r="I39" s="111">
        <f t="shared" si="4"/>
        <v>0</v>
      </c>
      <c r="J39" s="112">
        <f t="shared" si="5"/>
        <v>0</v>
      </c>
      <c r="K39" s="113">
        <f t="shared" si="5"/>
        <v>0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4"/>
        <v>0</v>
      </c>
      <c r="P39" s="112">
        <f t="shared" si="14"/>
        <v>0</v>
      </c>
      <c r="Q39" s="112">
        <f t="shared" si="8"/>
        <v>0</v>
      </c>
      <c r="R39" s="116">
        <f t="shared" si="15"/>
        <v>0</v>
      </c>
      <c r="S39" s="204">
        <v>0</v>
      </c>
      <c r="T39" s="142">
        <f t="shared" si="16"/>
        <v>0</v>
      </c>
      <c r="U39" s="10">
        <f>('NPV Summary'!$B$16-S39)+T39</f>
        <v>0</v>
      </c>
      <c r="V39" s="142">
        <f>LOOKUP(B39,Rates!$A$5:$B$168)</f>
        <v>2631.6893411253914</v>
      </c>
      <c r="W39" s="123">
        <f t="shared" si="9"/>
        <v>0</v>
      </c>
      <c r="X39" s="124">
        <f t="shared" si="17"/>
        <v>0</v>
      </c>
      <c r="Y39" s="64">
        <f t="shared" si="10"/>
        <v>0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5"/>
        <v>2034</v>
      </c>
      <c r="AH39" s="79">
        <f>Rates!B32</f>
        <v>1783.5172411465869</v>
      </c>
      <c r="AI39"/>
      <c r="AJ39" s="77">
        <f t="shared" si="28"/>
        <v>2034</v>
      </c>
      <c r="AK39" s="214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8"/>
        <v>2045</v>
      </c>
      <c r="AP39" s="136">
        <f t="shared" si="0"/>
        <v>0</v>
      </c>
      <c r="AQ39"/>
      <c r="AR39" s="219">
        <f t="shared" si="19"/>
        <v>2045</v>
      </c>
      <c r="AS39" s="136">
        <f t="shared" si="27"/>
        <v>0</v>
      </c>
      <c r="AT39" s="136">
        <f t="shared" si="29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1"/>
        <v>2045</v>
      </c>
      <c r="BD39" s="136">
        <f t="shared" si="22"/>
        <v>0</v>
      </c>
      <c r="BF39" s="72">
        <f t="shared" si="23"/>
        <v>2045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0"/>
        <v>29</v>
      </c>
      <c r="B40" s="168">
        <f t="shared" si="30"/>
        <v>2046</v>
      </c>
      <c r="C40" s="203">
        <v>0</v>
      </c>
      <c r="D40" s="203">
        <v>0</v>
      </c>
      <c r="E40" s="108">
        <f t="shared" si="12"/>
        <v>0</v>
      </c>
      <c r="F40" s="108">
        <f t="shared" si="1"/>
        <v>0</v>
      </c>
      <c r="G40" s="109">
        <f t="shared" si="2"/>
        <v>0</v>
      </c>
      <c r="H40" s="110">
        <f t="shared" si="3"/>
        <v>0</v>
      </c>
      <c r="I40" s="108">
        <f t="shared" si="4"/>
        <v>0</v>
      </c>
      <c r="J40" s="109">
        <f t="shared" si="5"/>
        <v>0</v>
      </c>
      <c r="K40" s="110">
        <f t="shared" si="5"/>
        <v>0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4"/>
        <v>0</v>
      </c>
      <c r="P40" s="147">
        <f t="shared" si="14"/>
        <v>0</v>
      </c>
      <c r="Q40" s="147">
        <f t="shared" si="8"/>
        <v>0</v>
      </c>
      <c r="R40" s="120">
        <f t="shared" si="15"/>
        <v>0</v>
      </c>
      <c r="S40" s="204">
        <v>0</v>
      </c>
      <c r="T40" s="10">
        <f t="shared" si="16"/>
        <v>0</v>
      </c>
      <c r="U40" s="10">
        <f>('NPV Summary'!$B$16-S40)+T40</f>
        <v>0</v>
      </c>
      <c r="V40" s="10">
        <f>LOOKUP(B40,Rates!$A$5:$B$168)</f>
        <v>2726.4301574059054</v>
      </c>
      <c r="W40" s="121">
        <f t="shared" si="9"/>
        <v>0</v>
      </c>
      <c r="X40" s="122">
        <f t="shared" si="17"/>
        <v>0</v>
      </c>
      <c r="Y40" s="37">
        <f t="shared" si="10"/>
        <v>0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5"/>
        <v>2035</v>
      </c>
      <c r="AH40" s="4">
        <f>Rates!B33</f>
        <v>1847.7238618278641</v>
      </c>
      <c r="AI40"/>
      <c r="AJ40" s="23">
        <f t="shared" si="28"/>
        <v>2035</v>
      </c>
      <c r="AK40" s="213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8"/>
        <v>2046</v>
      </c>
      <c r="AP40" s="135">
        <f t="shared" si="0"/>
        <v>0</v>
      </c>
      <c r="AQ40"/>
      <c r="AR40" s="222">
        <f t="shared" si="19"/>
        <v>2046</v>
      </c>
      <c r="AS40" s="135">
        <f t="shared" si="27"/>
        <v>0</v>
      </c>
      <c r="AT40" s="135">
        <f t="shared" si="29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1"/>
        <v>2046</v>
      </c>
      <c r="BD40" s="135">
        <f t="shared" si="22"/>
        <v>0</v>
      </c>
      <c r="BF40" s="27">
        <f t="shared" si="23"/>
        <v>2046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0"/>
        <v>30</v>
      </c>
      <c r="B41" s="169">
        <f t="shared" si="30"/>
        <v>2047</v>
      </c>
      <c r="C41" s="203">
        <v>0</v>
      </c>
      <c r="D41" s="203">
        <v>0</v>
      </c>
      <c r="E41" s="108">
        <f t="shared" si="12"/>
        <v>0</v>
      </c>
      <c r="F41" s="111">
        <f t="shared" si="1"/>
        <v>0</v>
      </c>
      <c r="G41" s="112">
        <f t="shared" si="2"/>
        <v>0</v>
      </c>
      <c r="H41" s="113">
        <f t="shared" si="3"/>
        <v>0</v>
      </c>
      <c r="I41" s="111">
        <f t="shared" si="4"/>
        <v>0</v>
      </c>
      <c r="J41" s="112">
        <f t="shared" si="5"/>
        <v>0</v>
      </c>
      <c r="K41" s="113">
        <f t="shared" si="5"/>
        <v>0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4"/>
        <v>0</v>
      </c>
      <c r="P41" s="112">
        <f t="shared" si="14"/>
        <v>0</v>
      </c>
      <c r="Q41" s="112">
        <f t="shared" si="8"/>
        <v>0</v>
      </c>
      <c r="R41" s="116">
        <f t="shared" si="15"/>
        <v>0</v>
      </c>
      <c r="S41" s="204">
        <v>0</v>
      </c>
      <c r="T41" s="142">
        <f t="shared" si="16"/>
        <v>0</v>
      </c>
      <c r="U41" s="10">
        <f>('NPV Summary'!$B$16-S41)+T41</f>
        <v>0</v>
      </c>
      <c r="V41" s="142">
        <f>LOOKUP(B41,Rates!$A$5:$B$168)</f>
        <v>2824.5816430725181</v>
      </c>
      <c r="W41" s="123">
        <f t="shared" si="9"/>
        <v>0</v>
      </c>
      <c r="X41" s="124">
        <f t="shared" si="17"/>
        <v>0</v>
      </c>
      <c r="Y41" s="64">
        <f t="shared" si="10"/>
        <v>0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5"/>
        <v>2036</v>
      </c>
      <c r="AH41" s="79">
        <f>Rates!B34</f>
        <v>1914.2419208536674</v>
      </c>
      <c r="AI41"/>
      <c r="AJ41" s="77">
        <f t="shared" si="28"/>
        <v>2036</v>
      </c>
      <c r="AK41" s="214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8"/>
        <v>2047</v>
      </c>
      <c r="AP41" s="136">
        <f t="shared" si="0"/>
        <v>0</v>
      </c>
      <c r="AQ41"/>
      <c r="AR41" s="219">
        <f t="shared" si="19"/>
        <v>2047</v>
      </c>
      <c r="AS41" s="136">
        <f t="shared" si="27"/>
        <v>0</v>
      </c>
      <c r="AT41" s="136">
        <f t="shared" si="29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1"/>
        <v>2047</v>
      </c>
      <c r="BD41" s="136">
        <f t="shared" si="22"/>
        <v>0</v>
      </c>
      <c r="BF41" s="72">
        <f t="shared" si="23"/>
        <v>2047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0"/>
        <v>31</v>
      </c>
      <c r="B42" s="168">
        <f t="shared" si="30"/>
        <v>2048</v>
      </c>
      <c r="C42" s="203">
        <v>0</v>
      </c>
      <c r="D42" s="203">
        <v>0</v>
      </c>
      <c r="E42" s="108">
        <f t="shared" si="12"/>
        <v>0</v>
      </c>
      <c r="F42" s="108">
        <f t="shared" si="1"/>
        <v>0</v>
      </c>
      <c r="G42" s="109">
        <f t="shared" si="2"/>
        <v>0</v>
      </c>
      <c r="H42" s="110">
        <f t="shared" si="3"/>
        <v>0</v>
      </c>
      <c r="I42" s="108">
        <f t="shared" si="4"/>
        <v>0</v>
      </c>
      <c r="J42" s="109">
        <f t="shared" si="5"/>
        <v>0</v>
      </c>
      <c r="K42" s="110">
        <f t="shared" si="5"/>
        <v>0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4"/>
        <v>0</v>
      </c>
      <c r="P42" s="147">
        <f t="shared" si="14"/>
        <v>0</v>
      </c>
      <c r="Q42" s="147">
        <f t="shared" si="8"/>
        <v>0</v>
      </c>
      <c r="R42" s="120">
        <f t="shared" si="15"/>
        <v>0</v>
      </c>
      <c r="S42" s="204">
        <v>0</v>
      </c>
      <c r="T42" s="10">
        <f t="shared" si="16"/>
        <v>0</v>
      </c>
      <c r="U42" s="10">
        <f>('NPV Summary'!$B$16-S42)+T42</f>
        <v>0</v>
      </c>
      <c r="V42" s="10">
        <f>LOOKUP(B42,Rates!$A$5:$B$168)</f>
        <v>2926.2665822231288</v>
      </c>
      <c r="W42" s="121">
        <f t="shared" si="9"/>
        <v>0</v>
      </c>
      <c r="X42" s="122">
        <f t="shared" si="17"/>
        <v>0</v>
      </c>
      <c r="Y42" s="37">
        <f t="shared" si="10"/>
        <v>0</v>
      </c>
      <c r="Z42" s="140">
        <f>IF(SUM(Z$11:Z41)&gt;0,0,IF(SUM(X42-R42)&gt;0,B42,0))</f>
        <v>0</v>
      </c>
      <c r="AG42" s="23">
        <f t="shared" si="25"/>
        <v>2037</v>
      </c>
      <c r="AH42" s="4">
        <f>Rates!B35</f>
        <v>1983.1546300043995</v>
      </c>
      <c r="AJ42" s="23">
        <f t="shared" si="28"/>
        <v>2037</v>
      </c>
      <c r="AK42" s="213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8"/>
        <v>2048</v>
      </c>
      <c r="AP42" s="135">
        <f t="shared" si="0"/>
        <v>0</v>
      </c>
      <c r="AR42" s="218">
        <f t="shared" si="19"/>
        <v>2048</v>
      </c>
      <c r="AS42" s="135">
        <f t="shared" si="27"/>
        <v>0</v>
      </c>
      <c r="AT42" s="135">
        <f t="shared" si="29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1"/>
        <v>2048</v>
      </c>
      <c r="BD42" s="135">
        <f t="shared" si="22"/>
        <v>0</v>
      </c>
      <c r="BE42" s="1"/>
      <c r="BF42" s="27">
        <f t="shared" si="23"/>
        <v>2048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30"/>
        <v>32</v>
      </c>
      <c r="B43" s="169">
        <f t="shared" si="30"/>
        <v>2049</v>
      </c>
      <c r="C43" s="203">
        <v>0</v>
      </c>
      <c r="D43" s="203">
        <v>0</v>
      </c>
      <c r="E43" s="108">
        <f t="shared" si="12"/>
        <v>0</v>
      </c>
      <c r="F43" s="111">
        <f t="shared" si="1"/>
        <v>0</v>
      </c>
      <c r="G43" s="112">
        <f t="shared" si="2"/>
        <v>0</v>
      </c>
      <c r="H43" s="113">
        <f t="shared" si="3"/>
        <v>0</v>
      </c>
      <c r="I43" s="111">
        <f t="shared" si="4"/>
        <v>0</v>
      </c>
      <c r="J43" s="112">
        <f t="shared" si="5"/>
        <v>0</v>
      </c>
      <c r="K43" s="113">
        <f t="shared" si="5"/>
        <v>0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4"/>
        <v>0</v>
      </c>
      <c r="P43" s="112">
        <f t="shared" si="14"/>
        <v>0</v>
      </c>
      <c r="Q43" s="112">
        <f t="shared" si="8"/>
        <v>0</v>
      </c>
      <c r="R43" s="116">
        <f t="shared" si="15"/>
        <v>0</v>
      </c>
      <c r="S43" s="204">
        <v>0</v>
      </c>
      <c r="T43" s="142">
        <f t="shared" si="16"/>
        <v>0</v>
      </c>
      <c r="U43" s="10">
        <f>('NPV Summary'!$B$16-S43)+T43</f>
        <v>0</v>
      </c>
      <c r="V43" s="142">
        <f>LOOKUP(B43,Rates!$A$5:$B$168)</f>
        <v>3031.6121791831615</v>
      </c>
      <c r="W43" s="123">
        <f t="shared" si="9"/>
        <v>0</v>
      </c>
      <c r="X43" s="124">
        <f t="shared" si="17"/>
        <v>0</v>
      </c>
      <c r="Y43" s="64">
        <f t="shared" si="10"/>
        <v>0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5"/>
        <v>2038</v>
      </c>
      <c r="AH43" s="79">
        <f>Rates!B36</f>
        <v>2054.5481966845578</v>
      </c>
      <c r="AI43"/>
      <c r="AJ43" s="77">
        <f t="shared" si="28"/>
        <v>2038</v>
      </c>
      <c r="AK43" s="214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8"/>
        <v>2049</v>
      </c>
      <c r="AP43" s="136">
        <f t="shared" si="0"/>
        <v>0</v>
      </c>
      <c r="AQ43"/>
      <c r="AR43" s="219">
        <f t="shared" si="19"/>
        <v>2049</v>
      </c>
      <c r="AS43" s="136">
        <f t="shared" si="27"/>
        <v>0</v>
      </c>
      <c r="AT43" s="136">
        <f t="shared" si="29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1"/>
        <v>2049</v>
      </c>
      <c r="BD43" s="136">
        <f t="shared" si="22"/>
        <v>0</v>
      </c>
      <c r="BF43" s="72">
        <f t="shared" si="23"/>
        <v>2049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0"/>
        <v>33</v>
      </c>
      <c r="B44" s="168">
        <f t="shared" si="30"/>
        <v>2050</v>
      </c>
      <c r="C44" s="203">
        <v>0</v>
      </c>
      <c r="D44" s="203">
        <v>0</v>
      </c>
      <c r="E44" s="108">
        <f t="shared" si="12"/>
        <v>0</v>
      </c>
      <c r="F44" s="108">
        <f t="shared" si="1"/>
        <v>0</v>
      </c>
      <c r="G44" s="109">
        <f t="shared" si="2"/>
        <v>0</v>
      </c>
      <c r="H44" s="110">
        <f t="shared" si="3"/>
        <v>0</v>
      </c>
      <c r="I44" s="108">
        <f t="shared" si="4"/>
        <v>0</v>
      </c>
      <c r="J44" s="109">
        <f t="shared" ref="J44:K75" si="37">G44</f>
        <v>0</v>
      </c>
      <c r="K44" s="110">
        <f t="shared" si="37"/>
        <v>0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4"/>
        <v>0</v>
      </c>
      <c r="P44" s="147">
        <f t="shared" si="14"/>
        <v>0</v>
      </c>
      <c r="Q44" s="147">
        <f t="shared" si="8"/>
        <v>0</v>
      </c>
      <c r="R44" s="120">
        <f t="shared" si="15"/>
        <v>0</v>
      </c>
      <c r="S44" s="204">
        <v>0</v>
      </c>
      <c r="T44" s="10">
        <f t="shared" si="16"/>
        <v>0</v>
      </c>
      <c r="U44" s="10">
        <f>('NPV Summary'!$B$16-S44)+T44</f>
        <v>0</v>
      </c>
      <c r="V44" s="10">
        <f>LOOKUP(B44,Rates!$A$5:$B$168)</f>
        <v>3140.7502176337553</v>
      </c>
      <c r="W44" s="121">
        <f t="shared" si="9"/>
        <v>0</v>
      </c>
      <c r="X44" s="122">
        <f t="shared" si="17"/>
        <v>0</v>
      </c>
      <c r="Y44" s="37">
        <f t="shared" si="10"/>
        <v>0</v>
      </c>
      <c r="Z44" s="140">
        <f>IF(SUM(Z$11:Z43)&gt;0,0,IF(SUM(X44-R44)&gt;0,B44,0))</f>
        <v>0</v>
      </c>
      <c r="AG44" s="23">
        <f t="shared" si="25"/>
        <v>2039</v>
      </c>
      <c r="AH44" s="4">
        <f>Rates!B37</f>
        <v>2128.511931765202</v>
      </c>
      <c r="AJ44" s="23">
        <f t="shared" si="28"/>
        <v>2039</v>
      </c>
      <c r="AK44" s="213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8"/>
        <v>2050</v>
      </c>
      <c r="AP44" s="135">
        <f t="shared" si="0"/>
        <v>0</v>
      </c>
      <c r="AR44" s="218">
        <f t="shared" si="19"/>
        <v>2050</v>
      </c>
      <c r="AS44" s="135">
        <f t="shared" si="27"/>
        <v>0</v>
      </c>
      <c r="AT44" s="135">
        <f t="shared" si="29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1"/>
        <v>2050</v>
      </c>
      <c r="BD44" s="135">
        <f t="shared" si="22"/>
        <v>0</v>
      </c>
      <c r="BE44" s="1"/>
      <c r="BF44" s="27">
        <f t="shared" si="23"/>
        <v>2050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60" si="39">A44+1</f>
        <v>34</v>
      </c>
      <c r="B45" s="169">
        <f t="shared" si="39"/>
        <v>2051</v>
      </c>
      <c r="C45" s="203">
        <v>0</v>
      </c>
      <c r="D45" s="203">
        <v>0</v>
      </c>
      <c r="E45" s="108">
        <f t="shared" si="12"/>
        <v>0</v>
      </c>
      <c r="F45" s="111">
        <f t="shared" si="1"/>
        <v>0</v>
      </c>
      <c r="G45" s="112">
        <f t="shared" si="2"/>
        <v>0</v>
      </c>
      <c r="H45" s="113">
        <f t="shared" si="3"/>
        <v>0</v>
      </c>
      <c r="I45" s="111">
        <f t="shared" si="4"/>
        <v>0</v>
      </c>
      <c r="J45" s="112">
        <f t="shared" si="37"/>
        <v>0</v>
      </c>
      <c r="K45" s="113">
        <f t="shared" si="37"/>
        <v>0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4"/>
        <v>0</v>
      </c>
      <c r="P45" s="112">
        <f t="shared" si="14"/>
        <v>0</v>
      </c>
      <c r="Q45" s="112">
        <f t="shared" si="8"/>
        <v>0</v>
      </c>
      <c r="R45" s="116">
        <f t="shared" si="15"/>
        <v>0</v>
      </c>
      <c r="S45" s="204">
        <v>0</v>
      </c>
      <c r="T45" s="142">
        <f t="shared" si="16"/>
        <v>0</v>
      </c>
      <c r="U45" s="10">
        <f>('NPV Summary'!$B$16-S45)+T45</f>
        <v>0</v>
      </c>
      <c r="V45" s="142">
        <f>LOOKUP(B45,Rates!$A$5:$B$168)</f>
        <v>3253.8172254685705</v>
      </c>
      <c r="W45" s="123">
        <f t="shared" si="9"/>
        <v>0</v>
      </c>
      <c r="X45" s="124">
        <f t="shared" si="17"/>
        <v>0</v>
      </c>
      <c r="Y45" s="64">
        <f t="shared" si="10"/>
        <v>0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5"/>
        <v>2040</v>
      </c>
      <c r="AH45" s="79">
        <f>Rates!B38</f>
        <v>2205.1383613087492</v>
      </c>
      <c r="AI45"/>
      <c r="AJ45" s="77">
        <f t="shared" si="28"/>
        <v>2040</v>
      </c>
      <c r="AK45" s="214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8"/>
        <v>2051</v>
      </c>
      <c r="AP45" s="136">
        <f t="shared" si="0"/>
        <v>0</v>
      </c>
      <c r="AQ45"/>
      <c r="AR45" s="219">
        <f t="shared" si="19"/>
        <v>2051</v>
      </c>
      <c r="AS45" s="136">
        <f t="shared" si="27"/>
        <v>0</v>
      </c>
      <c r="AT45" s="136">
        <f t="shared" si="29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1"/>
        <v>2051</v>
      </c>
      <c r="BD45" s="136">
        <f t="shared" si="22"/>
        <v>0</v>
      </c>
      <c r="BF45" s="72">
        <f t="shared" si="23"/>
        <v>2051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2052</v>
      </c>
      <c r="C46" s="203">
        <v>0</v>
      </c>
      <c r="D46" s="203">
        <v>0</v>
      </c>
      <c r="E46" s="108">
        <f t="shared" si="12"/>
        <v>0</v>
      </c>
      <c r="F46" s="108">
        <f t="shared" si="1"/>
        <v>0</v>
      </c>
      <c r="G46" s="109">
        <f t="shared" si="2"/>
        <v>0</v>
      </c>
      <c r="H46" s="110">
        <f t="shared" si="3"/>
        <v>0</v>
      </c>
      <c r="I46" s="108">
        <f t="shared" si="4"/>
        <v>0</v>
      </c>
      <c r="J46" s="109">
        <f t="shared" si="37"/>
        <v>0</v>
      </c>
      <c r="K46" s="110">
        <f t="shared" si="37"/>
        <v>0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4"/>
        <v>0</v>
      </c>
      <c r="P46" s="147">
        <f t="shared" si="14"/>
        <v>0</v>
      </c>
      <c r="Q46" s="147">
        <f t="shared" si="8"/>
        <v>0</v>
      </c>
      <c r="R46" s="120">
        <f t="shared" si="15"/>
        <v>0</v>
      </c>
      <c r="S46" s="204">
        <v>0</v>
      </c>
      <c r="T46" s="10">
        <f t="shared" si="16"/>
        <v>0</v>
      </c>
      <c r="U46" s="10">
        <f>('NPV Summary'!$B$16-S46)+T46</f>
        <v>0</v>
      </c>
      <c r="V46" s="10">
        <f>LOOKUP(B46,Rates!$A$5:$B$168)</f>
        <v>3370.9546455854393</v>
      </c>
      <c r="W46" s="121">
        <f t="shared" si="9"/>
        <v>0</v>
      </c>
      <c r="X46" s="122">
        <f t="shared" si="17"/>
        <v>0</v>
      </c>
      <c r="Y46" s="37">
        <f t="shared" si="10"/>
        <v>0</v>
      </c>
      <c r="Z46" s="140">
        <f>IF(SUM(Z$11:Z45)&gt;0,0,IF(SUM(X46-R46)&gt;0,B46,0))</f>
        <v>0</v>
      </c>
      <c r="AG46" s="23">
        <f t="shared" si="25"/>
        <v>2041</v>
      </c>
      <c r="AH46" s="4">
        <f>Rates!B39</f>
        <v>2284.5233423158643</v>
      </c>
      <c r="AJ46" s="23">
        <f t="shared" si="28"/>
        <v>2041</v>
      </c>
      <c r="AK46" s="213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8"/>
        <v>2052</v>
      </c>
      <c r="AP46" s="135">
        <f t="shared" si="0"/>
        <v>0</v>
      </c>
      <c r="AR46" s="218">
        <f t="shared" si="19"/>
        <v>2052</v>
      </c>
      <c r="AS46" s="135">
        <f t="shared" si="27"/>
        <v>0</v>
      </c>
      <c r="AT46" s="135">
        <f t="shared" si="29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1"/>
        <v>2052</v>
      </c>
      <c r="BD46" s="135">
        <f t="shared" si="22"/>
        <v>0</v>
      </c>
      <c r="BE46" s="1"/>
      <c r="BF46" s="27">
        <f t="shared" si="23"/>
        <v>2052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2053</v>
      </c>
      <c r="C47" s="203">
        <v>0</v>
      </c>
      <c r="D47" s="203">
        <v>0</v>
      </c>
      <c r="E47" s="108">
        <f t="shared" si="12"/>
        <v>0</v>
      </c>
      <c r="F47" s="111">
        <f t="shared" si="1"/>
        <v>0</v>
      </c>
      <c r="G47" s="112">
        <f t="shared" si="2"/>
        <v>0</v>
      </c>
      <c r="H47" s="113">
        <f t="shared" si="3"/>
        <v>0</v>
      </c>
      <c r="I47" s="111">
        <f t="shared" si="4"/>
        <v>0</v>
      </c>
      <c r="J47" s="112">
        <f t="shared" si="37"/>
        <v>0</v>
      </c>
      <c r="K47" s="113">
        <f t="shared" si="37"/>
        <v>0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4"/>
        <v>0</v>
      </c>
      <c r="P47" s="112">
        <f t="shared" si="14"/>
        <v>0</v>
      </c>
      <c r="Q47" s="112">
        <f t="shared" si="8"/>
        <v>0</v>
      </c>
      <c r="R47" s="116">
        <f t="shared" si="15"/>
        <v>0</v>
      </c>
      <c r="S47" s="204">
        <v>0</v>
      </c>
      <c r="T47" s="142">
        <f t="shared" si="16"/>
        <v>0</v>
      </c>
      <c r="U47" s="10">
        <f>('NPV Summary'!$B$16-S47)+T47</f>
        <v>0</v>
      </c>
      <c r="V47" s="142">
        <f>LOOKUP(B47,Rates!$A$5:$B$168)</f>
        <v>3492.3090128265153</v>
      </c>
      <c r="W47" s="123">
        <f t="shared" si="9"/>
        <v>0</v>
      </c>
      <c r="X47" s="124">
        <f t="shared" si="17"/>
        <v>0</v>
      </c>
      <c r="Y47" s="64">
        <f t="shared" si="10"/>
        <v>0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5"/>
        <v>2042</v>
      </c>
      <c r="AH47" s="79">
        <f>Rates!B40</f>
        <v>2366.7661826392355</v>
      </c>
      <c r="AI47"/>
      <c r="AJ47" s="77">
        <f t="shared" si="28"/>
        <v>2042</v>
      </c>
      <c r="AK47" s="214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8"/>
        <v>2053</v>
      </c>
      <c r="AP47" s="136">
        <f t="shared" si="0"/>
        <v>0</v>
      </c>
      <c r="AQ47"/>
      <c r="AR47" s="219">
        <f t="shared" si="19"/>
        <v>2053</v>
      </c>
      <c r="AS47" s="136">
        <f t="shared" si="27"/>
        <v>0</v>
      </c>
      <c r="AT47" s="136">
        <f t="shared" si="29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1"/>
        <v>2053</v>
      </c>
      <c r="BD47" s="136">
        <f t="shared" si="22"/>
        <v>0</v>
      </c>
      <c r="BF47" s="72">
        <f t="shared" si="23"/>
        <v>2053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2054</v>
      </c>
      <c r="C48" s="203">
        <v>0</v>
      </c>
      <c r="D48" s="203">
        <v>0</v>
      </c>
      <c r="E48" s="108">
        <f t="shared" si="12"/>
        <v>0</v>
      </c>
      <c r="F48" s="108">
        <f t="shared" si="1"/>
        <v>0</v>
      </c>
      <c r="G48" s="109">
        <f t="shared" si="2"/>
        <v>0</v>
      </c>
      <c r="H48" s="110">
        <f t="shared" si="3"/>
        <v>0</v>
      </c>
      <c r="I48" s="108">
        <f t="shared" si="4"/>
        <v>0</v>
      </c>
      <c r="J48" s="109">
        <f t="shared" si="37"/>
        <v>0</v>
      </c>
      <c r="K48" s="110">
        <f t="shared" si="37"/>
        <v>0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4"/>
        <v>0</v>
      </c>
      <c r="P48" s="147">
        <f t="shared" si="14"/>
        <v>0</v>
      </c>
      <c r="Q48" s="147">
        <f t="shared" si="8"/>
        <v>0</v>
      </c>
      <c r="R48" s="120">
        <f t="shared" si="15"/>
        <v>0</v>
      </c>
      <c r="S48" s="204">
        <v>0</v>
      </c>
      <c r="T48" s="10">
        <f t="shared" si="16"/>
        <v>0</v>
      </c>
      <c r="U48" s="10">
        <f>('NPV Summary'!$B$16-S48)+T48</f>
        <v>0</v>
      </c>
      <c r="V48" s="10">
        <f>LOOKUP(B48,Rates!$A$5:$B$168)</f>
        <v>3618.03213728827</v>
      </c>
      <c r="W48" s="121">
        <f t="shared" si="9"/>
        <v>0</v>
      </c>
      <c r="X48" s="122">
        <f t="shared" si="17"/>
        <v>0</v>
      </c>
      <c r="Y48" s="37">
        <f t="shared" si="10"/>
        <v>0</v>
      </c>
      <c r="Z48" s="140">
        <f>IF(SUM(Z$11:Z47)&gt;0,0,IF(SUM(X48-R48)&gt;0,B48,0))</f>
        <v>0</v>
      </c>
      <c r="AG48" s="23">
        <f t="shared" si="25"/>
        <v>2043</v>
      </c>
      <c r="AH48" s="4">
        <f>Rates!B41</f>
        <v>2451.9697652142481</v>
      </c>
      <c r="AJ48" s="23">
        <f t="shared" si="28"/>
        <v>2043</v>
      </c>
      <c r="AK48" s="213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8"/>
        <v>2054</v>
      </c>
      <c r="AP48" s="135">
        <f t="shared" si="0"/>
        <v>0</v>
      </c>
      <c r="AR48" s="218">
        <f t="shared" si="19"/>
        <v>2054</v>
      </c>
      <c r="AS48" s="135">
        <f t="shared" si="27"/>
        <v>0</v>
      </c>
      <c r="AT48" s="135">
        <f t="shared" si="29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1"/>
        <v>2054</v>
      </c>
      <c r="BD48" s="135">
        <f t="shared" si="22"/>
        <v>0</v>
      </c>
      <c r="BE48" s="1"/>
      <c r="BF48" s="27">
        <f t="shared" si="23"/>
        <v>2054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2055</v>
      </c>
      <c r="C49" s="203">
        <v>0</v>
      </c>
      <c r="D49" s="203">
        <v>0</v>
      </c>
      <c r="E49" s="108">
        <f t="shared" si="12"/>
        <v>0</v>
      </c>
      <c r="F49" s="111">
        <f t="shared" si="1"/>
        <v>0</v>
      </c>
      <c r="G49" s="112">
        <f t="shared" si="2"/>
        <v>0</v>
      </c>
      <c r="H49" s="113">
        <f t="shared" si="3"/>
        <v>0</v>
      </c>
      <c r="I49" s="111">
        <f t="shared" si="4"/>
        <v>0</v>
      </c>
      <c r="J49" s="112">
        <f t="shared" si="37"/>
        <v>0</v>
      </c>
      <c r="K49" s="113">
        <f t="shared" si="37"/>
        <v>0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4"/>
        <v>0</v>
      </c>
      <c r="P49" s="112">
        <f t="shared" si="14"/>
        <v>0</v>
      </c>
      <c r="Q49" s="112">
        <f t="shared" si="8"/>
        <v>0</v>
      </c>
      <c r="R49" s="116">
        <f t="shared" si="15"/>
        <v>0</v>
      </c>
      <c r="S49" s="204">
        <v>0</v>
      </c>
      <c r="T49" s="142">
        <f t="shared" si="16"/>
        <v>0</v>
      </c>
      <c r="U49" s="10">
        <f>('NPV Summary'!$B$16-S49)+T49</f>
        <v>0</v>
      </c>
      <c r="V49" s="142">
        <f>LOOKUP(B49,Rates!$A$5:$B$168)</f>
        <v>3748.2812942306477</v>
      </c>
      <c r="W49" s="123">
        <f t="shared" si="9"/>
        <v>0</v>
      </c>
      <c r="X49" s="124">
        <f t="shared" si="17"/>
        <v>0</v>
      </c>
      <c r="Y49" s="64">
        <f t="shared" si="10"/>
        <v>0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5"/>
        <v>2044</v>
      </c>
      <c r="AH49" s="79">
        <f>Rates!B42</f>
        <v>2540.2406767619609</v>
      </c>
      <c r="AI49"/>
      <c r="AJ49" s="77">
        <f t="shared" si="28"/>
        <v>2044</v>
      </c>
      <c r="AK49" s="214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8"/>
        <v>2055</v>
      </c>
      <c r="AP49" s="136">
        <f t="shared" si="0"/>
        <v>0</v>
      </c>
      <c r="AQ49"/>
      <c r="AR49" s="219">
        <f t="shared" si="19"/>
        <v>2055</v>
      </c>
      <c r="AS49" s="136">
        <f t="shared" si="27"/>
        <v>0</v>
      </c>
      <c r="AT49" s="136">
        <f t="shared" si="29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1"/>
        <v>2055</v>
      </c>
      <c r="BD49" s="136">
        <f t="shared" si="22"/>
        <v>0</v>
      </c>
      <c r="BF49" s="72">
        <f t="shared" si="23"/>
        <v>2055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2056</v>
      </c>
      <c r="C50" s="203">
        <v>0</v>
      </c>
      <c r="D50" s="203">
        <v>0</v>
      </c>
      <c r="E50" s="108">
        <f t="shared" si="12"/>
        <v>0</v>
      </c>
      <c r="F50" s="108">
        <f t="shared" si="1"/>
        <v>0</v>
      </c>
      <c r="G50" s="109">
        <f t="shared" si="2"/>
        <v>0</v>
      </c>
      <c r="H50" s="110">
        <f t="shared" si="3"/>
        <v>0</v>
      </c>
      <c r="I50" s="108">
        <f t="shared" si="4"/>
        <v>0</v>
      </c>
      <c r="J50" s="109">
        <f t="shared" si="37"/>
        <v>0</v>
      </c>
      <c r="K50" s="110">
        <f t="shared" si="37"/>
        <v>0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4"/>
        <v>0</v>
      </c>
      <c r="P50" s="147">
        <f t="shared" si="14"/>
        <v>0</v>
      </c>
      <c r="Q50" s="147">
        <f t="shared" si="8"/>
        <v>0</v>
      </c>
      <c r="R50" s="120">
        <f t="shared" si="15"/>
        <v>0</v>
      </c>
      <c r="S50" s="204">
        <v>0</v>
      </c>
      <c r="T50" s="10">
        <f t="shared" si="16"/>
        <v>0</v>
      </c>
      <c r="U50" s="10">
        <f>('NPV Summary'!$B$16-S50)+T50</f>
        <v>0</v>
      </c>
      <c r="V50" s="10">
        <f>LOOKUP(B50,Rates!$A$5:$B$168)</f>
        <v>3883.2194208229512</v>
      </c>
      <c r="W50" s="121">
        <f t="shared" si="9"/>
        <v>0</v>
      </c>
      <c r="X50" s="122">
        <f t="shared" si="17"/>
        <v>0</v>
      </c>
      <c r="Y50" s="37">
        <f t="shared" si="10"/>
        <v>0</v>
      </c>
      <c r="Z50" s="140">
        <f>IF(SUM(Z$11:Z49)&gt;0,0,IF(SUM(X50-R50)&gt;0,B50,0))</f>
        <v>0</v>
      </c>
      <c r="AG50" s="23">
        <f t="shared" si="25"/>
        <v>2045</v>
      </c>
      <c r="AH50" s="4">
        <f>Rates!B43</f>
        <v>2631.6893411253914</v>
      </c>
      <c r="AJ50" s="23">
        <f t="shared" si="28"/>
        <v>2045</v>
      </c>
      <c r="AK50" s="213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8"/>
        <v>2056</v>
      </c>
      <c r="AP50" s="135">
        <f t="shared" si="0"/>
        <v>0</v>
      </c>
      <c r="AR50" s="218">
        <f t="shared" si="19"/>
        <v>2056</v>
      </c>
      <c r="AS50" s="135">
        <f t="shared" si="27"/>
        <v>0</v>
      </c>
      <c r="AT50" s="135">
        <f t="shared" si="29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1"/>
        <v>2056</v>
      </c>
      <c r="BD50" s="135">
        <f t="shared" si="22"/>
        <v>0</v>
      </c>
      <c r="BE50" s="1"/>
      <c r="BF50" s="27">
        <f t="shared" si="23"/>
        <v>2056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2057</v>
      </c>
      <c r="C51" s="203">
        <v>0</v>
      </c>
      <c r="D51" s="203">
        <v>0</v>
      </c>
      <c r="E51" s="108">
        <f t="shared" si="12"/>
        <v>0</v>
      </c>
      <c r="F51" s="111">
        <f t="shared" si="1"/>
        <v>0</v>
      </c>
      <c r="G51" s="112">
        <f t="shared" si="2"/>
        <v>0</v>
      </c>
      <c r="H51" s="113">
        <f t="shared" si="3"/>
        <v>0</v>
      </c>
      <c r="I51" s="111">
        <f t="shared" si="4"/>
        <v>0</v>
      </c>
      <c r="J51" s="112">
        <f t="shared" si="37"/>
        <v>0</v>
      </c>
      <c r="K51" s="113">
        <f t="shared" si="37"/>
        <v>0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4"/>
        <v>0</v>
      </c>
      <c r="P51" s="112">
        <f t="shared" si="14"/>
        <v>0</v>
      </c>
      <c r="Q51" s="112">
        <f t="shared" si="8"/>
        <v>0</v>
      </c>
      <c r="R51" s="116">
        <f t="shared" si="15"/>
        <v>0</v>
      </c>
      <c r="S51" s="204">
        <v>0</v>
      </c>
      <c r="T51" s="142">
        <f t="shared" si="16"/>
        <v>0</v>
      </c>
      <c r="U51" s="10">
        <f>('NPV Summary'!$B$16-S51)+T51</f>
        <v>0</v>
      </c>
      <c r="V51" s="142">
        <f>LOOKUP(B51,Rates!$A$5:$B$168)</f>
        <v>4023.0153199725773</v>
      </c>
      <c r="W51" s="123">
        <f t="shared" si="9"/>
        <v>0</v>
      </c>
      <c r="X51" s="127">
        <f t="shared" si="17"/>
        <v>0</v>
      </c>
      <c r="Y51" s="64">
        <f t="shared" si="10"/>
        <v>0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5"/>
        <v>2046</v>
      </c>
      <c r="AH51" s="79">
        <f>Rates!B44</f>
        <v>2726.4301574059054</v>
      </c>
      <c r="AI51"/>
      <c r="AJ51" s="77">
        <f t="shared" si="28"/>
        <v>2046</v>
      </c>
      <c r="AK51" s="214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8"/>
        <v>2057</v>
      </c>
      <c r="AP51" s="136">
        <f t="shared" si="0"/>
        <v>0</v>
      </c>
      <c r="AQ51"/>
      <c r="AR51" s="219">
        <f t="shared" si="19"/>
        <v>2057</v>
      </c>
      <c r="AS51" s="136">
        <f t="shared" si="27"/>
        <v>0</v>
      </c>
      <c r="AT51" s="136">
        <f t="shared" si="29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1"/>
        <v>2057</v>
      </c>
      <c r="BD51" s="136">
        <f t="shared" si="22"/>
        <v>0</v>
      </c>
      <c r="BF51" s="72">
        <f t="shared" si="23"/>
        <v>2057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2058</v>
      </c>
      <c r="C52" s="203">
        <v>0</v>
      </c>
      <c r="D52" s="203">
        <v>0</v>
      </c>
      <c r="E52" s="108">
        <f t="shared" si="12"/>
        <v>0</v>
      </c>
      <c r="F52" s="108">
        <f t="shared" si="1"/>
        <v>0</v>
      </c>
      <c r="G52" s="109">
        <f t="shared" si="2"/>
        <v>0</v>
      </c>
      <c r="H52" s="110">
        <f t="shared" si="3"/>
        <v>0</v>
      </c>
      <c r="I52" s="108">
        <f t="shared" si="4"/>
        <v>0</v>
      </c>
      <c r="J52" s="109">
        <f t="shared" si="37"/>
        <v>0</v>
      </c>
      <c r="K52" s="110">
        <f t="shared" si="37"/>
        <v>0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4"/>
        <v>0</v>
      </c>
      <c r="P52" s="147">
        <f t="shared" si="14"/>
        <v>0</v>
      </c>
      <c r="Q52" s="147">
        <f t="shared" si="8"/>
        <v>0</v>
      </c>
      <c r="R52" s="120">
        <f t="shared" si="15"/>
        <v>0</v>
      </c>
      <c r="S52" s="204">
        <v>0</v>
      </c>
      <c r="T52" s="10">
        <f t="shared" si="16"/>
        <v>0</v>
      </c>
      <c r="U52" s="10">
        <f>('NPV Summary'!$B$16-S52)+T52</f>
        <v>0</v>
      </c>
      <c r="V52" s="10">
        <f>LOOKUP(B52,Rates!$A$5:$B$168)</f>
        <v>4167.8438714915901</v>
      </c>
      <c r="W52" s="121">
        <f t="shared" si="9"/>
        <v>0</v>
      </c>
      <c r="X52" s="122">
        <f t="shared" si="17"/>
        <v>0</v>
      </c>
      <c r="Y52" s="37">
        <f t="shared" si="10"/>
        <v>0</v>
      </c>
      <c r="Z52" s="140">
        <f>IF(SUM(Z$11:Z51)&gt;0,0,IF(SUM(X52-R52)&gt;0,B52,0))</f>
        <v>0</v>
      </c>
      <c r="AG52" s="23">
        <f t="shared" si="25"/>
        <v>2047</v>
      </c>
      <c r="AH52" s="15">
        <f>Rates!B45</f>
        <v>2824.5816430725181</v>
      </c>
      <c r="AJ52" s="23">
        <f t="shared" si="28"/>
        <v>2047</v>
      </c>
      <c r="AK52" s="215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8"/>
        <v>2058</v>
      </c>
      <c r="AP52" s="135">
        <f t="shared" si="0"/>
        <v>0</v>
      </c>
      <c r="AR52" s="218">
        <f t="shared" si="19"/>
        <v>2058</v>
      </c>
      <c r="AS52" s="135">
        <f t="shared" si="27"/>
        <v>0</v>
      </c>
      <c r="AT52" s="135">
        <f t="shared" si="29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1"/>
        <v>2058</v>
      </c>
      <c r="BD52" s="135">
        <f t="shared" si="22"/>
        <v>0</v>
      </c>
      <c r="BE52" s="1"/>
      <c r="BF52" s="27">
        <f t="shared" si="23"/>
        <v>2058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2059</v>
      </c>
      <c r="C53" s="203">
        <v>0</v>
      </c>
      <c r="D53" s="203">
        <v>0</v>
      </c>
      <c r="E53" s="108">
        <f t="shared" si="12"/>
        <v>0</v>
      </c>
      <c r="F53" s="111">
        <f t="shared" si="1"/>
        <v>0</v>
      </c>
      <c r="G53" s="112">
        <f t="shared" si="2"/>
        <v>0</v>
      </c>
      <c r="H53" s="113">
        <f t="shared" si="3"/>
        <v>0</v>
      </c>
      <c r="I53" s="111">
        <f t="shared" si="4"/>
        <v>0</v>
      </c>
      <c r="J53" s="112">
        <f t="shared" si="37"/>
        <v>0</v>
      </c>
      <c r="K53" s="113">
        <f t="shared" si="37"/>
        <v>0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4"/>
        <v>0</v>
      </c>
      <c r="P53" s="112">
        <f t="shared" si="14"/>
        <v>0</v>
      </c>
      <c r="Q53" s="112">
        <f t="shared" si="8"/>
        <v>0</v>
      </c>
      <c r="R53" s="116">
        <f t="shared" si="15"/>
        <v>0</v>
      </c>
      <c r="S53" s="204">
        <v>0</v>
      </c>
      <c r="T53" s="142">
        <f t="shared" si="16"/>
        <v>0</v>
      </c>
      <c r="U53" s="10">
        <f>('NPV Summary'!$B$16-S53)+T53</f>
        <v>0</v>
      </c>
      <c r="V53" s="142">
        <f>LOOKUP(B53,Rates!$A$5:$B$168)</f>
        <v>4317.8862508652874</v>
      </c>
      <c r="W53" s="123">
        <f t="shared" si="9"/>
        <v>0</v>
      </c>
      <c r="X53" s="124">
        <f t="shared" si="17"/>
        <v>0</v>
      </c>
      <c r="Y53" s="64">
        <f t="shared" si="10"/>
        <v>0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5"/>
        <v>2048</v>
      </c>
      <c r="AH53" s="79">
        <f>Rates!B46</f>
        <v>2926.2665822231288</v>
      </c>
      <c r="AI53"/>
      <c r="AJ53" s="77">
        <f t="shared" si="28"/>
        <v>2048</v>
      </c>
      <c r="AK53" s="214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8"/>
        <v>2059</v>
      </c>
      <c r="AP53" s="136">
        <f t="shared" si="0"/>
        <v>0</v>
      </c>
      <c r="AQ53"/>
      <c r="AR53" s="219">
        <f t="shared" si="19"/>
        <v>2059</v>
      </c>
      <c r="AS53" s="136">
        <f t="shared" si="27"/>
        <v>0</v>
      </c>
      <c r="AT53" s="136">
        <f t="shared" si="29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1"/>
        <v>2059</v>
      </c>
      <c r="BD53" s="136">
        <f t="shared" si="22"/>
        <v>0</v>
      </c>
      <c r="BF53" s="72">
        <f t="shared" si="23"/>
        <v>2059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2060</v>
      </c>
      <c r="C54" s="203">
        <v>0</v>
      </c>
      <c r="D54" s="203">
        <v>0</v>
      </c>
      <c r="E54" s="108">
        <f t="shared" si="12"/>
        <v>0</v>
      </c>
      <c r="F54" s="108">
        <f t="shared" si="1"/>
        <v>0</v>
      </c>
      <c r="G54" s="109">
        <f t="shared" si="2"/>
        <v>0</v>
      </c>
      <c r="H54" s="110">
        <f t="shared" si="3"/>
        <v>0</v>
      </c>
      <c r="I54" s="108">
        <f t="shared" si="4"/>
        <v>0</v>
      </c>
      <c r="J54" s="109">
        <f t="shared" si="37"/>
        <v>0</v>
      </c>
      <c r="K54" s="110">
        <f t="shared" si="37"/>
        <v>0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4"/>
        <v>0</v>
      </c>
      <c r="P54" s="147">
        <f t="shared" si="14"/>
        <v>0</v>
      </c>
      <c r="Q54" s="147">
        <f t="shared" si="8"/>
        <v>0</v>
      </c>
      <c r="R54" s="120">
        <f t="shared" si="15"/>
        <v>0</v>
      </c>
      <c r="S54" s="204">
        <v>0</v>
      </c>
      <c r="T54" s="10">
        <f t="shared" si="16"/>
        <v>0</v>
      </c>
      <c r="U54" s="10">
        <f>('NPV Summary'!$B$16-S54)+T54</f>
        <v>0</v>
      </c>
      <c r="V54" s="10">
        <f>LOOKUP(B54,Rates!$A$5:$B$168)</f>
        <v>4473.3301558964376</v>
      </c>
      <c r="W54" s="121">
        <f t="shared" si="9"/>
        <v>0</v>
      </c>
      <c r="X54" s="122">
        <f t="shared" si="17"/>
        <v>0</v>
      </c>
      <c r="Y54" s="37">
        <f t="shared" si="10"/>
        <v>0</v>
      </c>
      <c r="Z54" s="140">
        <f>IF(SUM(Z$11:Z53)&gt;0,0,IF(SUM(X54-R54)&gt;0,B54,0))</f>
        <v>0</v>
      </c>
      <c r="AG54" s="23">
        <f t="shared" si="25"/>
        <v>2049</v>
      </c>
      <c r="AH54" s="4">
        <f>Rates!B47</f>
        <v>3031.6121791831615</v>
      </c>
      <c r="AJ54" s="23">
        <f t="shared" si="28"/>
        <v>2049</v>
      </c>
      <c r="AK54" s="213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8"/>
        <v>2060</v>
      </c>
      <c r="AP54" s="135">
        <f t="shared" si="0"/>
        <v>0</v>
      </c>
      <c r="AR54" s="218">
        <f t="shared" si="19"/>
        <v>2060</v>
      </c>
      <c r="AS54" s="135">
        <f t="shared" si="27"/>
        <v>0</v>
      </c>
      <c r="AT54" s="135">
        <f t="shared" si="29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1"/>
        <v>2060</v>
      </c>
      <c r="BD54" s="135">
        <f t="shared" si="22"/>
        <v>0</v>
      </c>
      <c r="BE54" s="1"/>
      <c r="BF54" s="27">
        <f t="shared" si="23"/>
        <v>2060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2061</v>
      </c>
      <c r="C55" s="203">
        <v>0</v>
      </c>
      <c r="D55" s="203">
        <v>0</v>
      </c>
      <c r="E55" s="108">
        <f t="shared" si="12"/>
        <v>0</v>
      </c>
      <c r="F55" s="111">
        <f t="shared" si="1"/>
        <v>0</v>
      </c>
      <c r="G55" s="112">
        <f t="shared" si="2"/>
        <v>0</v>
      </c>
      <c r="H55" s="113">
        <f t="shared" si="3"/>
        <v>0</v>
      </c>
      <c r="I55" s="111">
        <f t="shared" si="4"/>
        <v>0</v>
      </c>
      <c r="J55" s="112">
        <f t="shared" si="37"/>
        <v>0</v>
      </c>
      <c r="K55" s="113">
        <f t="shared" si="37"/>
        <v>0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4"/>
        <v>0</v>
      </c>
      <c r="P55" s="112">
        <f t="shared" si="14"/>
        <v>0</v>
      </c>
      <c r="Q55" s="112">
        <f t="shared" si="8"/>
        <v>0</v>
      </c>
      <c r="R55" s="116">
        <f t="shared" si="15"/>
        <v>0</v>
      </c>
      <c r="S55" s="204">
        <v>0</v>
      </c>
      <c r="T55" s="142">
        <f t="shared" si="16"/>
        <v>0</v>
      </c>
      <c r="U55" s="10">
        <f>('NPV Summary'!$B$16-S55)+T55</f>
        <v>0</v>
      </c>
      <c r="V55" s="142">
        <f>LOOKUP(B55,Rates!$A$5:$B$168)</f>
        <v>4634.3700415087096</v>
      </c>
      <c r="W55" s="123">
        <f t="shared" si="9"/>
        <v>0</v>
      </c>
      <c r="X55" s="124">
        <f t="shared" si="17"/>
        <v>0</v>
      </c>
      <c r="Y55" s="64">
        <f t="shared" si="10"/>
        <v>0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5"/>
        <v>2050</v>
      </c>
      <c r="AH55" s="79">
        <f>Rates!B48</f>
        <v>3140.7502176337553</v>
      </c>
      <c r="AI55"/>
      <c r="AJ55" s="77">
        <f t="shared" si="28"/>
        <v>2050</v>
      </c>
      <c r="AK55" s="214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8"/>
        <v>2061</v>
      </c>
      <c r="AP55" s="136">
        <f t="shared" si="0"/>
        <v>0</v>
      </c>
      <c r="AQ55"/>
      <c r="AR55" s="219">
        <f t="shared" si="19"/>
        <v>2061</v>
      </c>
      <c r="AS55" s="136">
        <f t="shared" si="27"/>
        <v>0</v>
      </c>
      <c r="AT55" s="136">
        <f t="shared" si="29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1"/>
        <v>2061</v>
      </c>
      <c r="BD55" s="136">
        <f t="shared" si="22"/>
        <v>0</v>
      </c>
      <c r="BF55" s="72">
        <f t="shared" si="23"/>
        <v>2061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2062</v>
      </c>
      <c r="C56" s="203">
        <v>0</v>
      </c>
      <c r="D56" s="203">
        <v>0</v>
      </c>
      <c r="E56" s="108">
        <f t="shared" si="12"/>
        <v>0</v>
      </c>
      <c r="F56" s="108">
        <f t="shared" si="1"/>
        <v>0</v>
      </c>
      <c r="G56" s="109">
        <f t="shared" si="2"/>
        <v>0</v>
      </c>
      <c r="H56" s="110">
        <f t="shared" si="3"/>
        <v>0</v>
      </c>
      <c r="I56" s="108">
        <f t="shared" si="4"/>
        <v>0</v>
      </c>
      <c r="J56" s="109">
        <f t="shared" si="37"/>
        <v>0</v>
      </c>
      <c r="K56" s="110">
        <f t="shared" si="37"/>
        <v>0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4"/>
        <v>0</v>
      </c>
      <c r="P56" s="147">
        <f t="shared" si="14"/>
        <v>0</v>
      </c>
      <c r="Q56" s="147">
        <f t="shared" si="8"/>
        <v>0</v>
      </c>
      <c r="R56" s="120">
        <f t="shared" si="15"/>
        <v>0</v>
      </c>
      <c r="S56" s="204">
        <v>0</v>
      </c>
      <c r="T56" s="10">
        <f t="shared" si="16"/>
        <v>0</v>
      </c>
      <c r="U56" s="10">
        <f>('NPV Summary'!$B$16-S56)+T56</f>
        <v>0</v>
      </c>
      <c r="V56" s="10">
        <f>LOOKUP(B56,Rates!$A$5:$B$168)</f>
        <v>4801.2073630030236</v>
      </c>
      <c r="W56" s="121">
        <f t="shared" si="9"/>
        <v>0</v>
      </c>
      <c r="X56" s="122">
        <f t="shared" si="17"/>
        <v>0</v>
      </c>
      <c r="Y56" s="37">
        <f t="shared" si="10"/>
        <v>0</v>
      </c>
      <c r="Z56" s="140">
        <f>IF(SUM(Z$11:Z55)&gt;0,0,IF(SUM(X56-R56)&gt;0,B56,0))</f>
        <v>0</v>
      </c>
      <c r="AG56" s="23">
        <f t="shared" si="25"/>
        <v>2051</v>
      </c>
      <c r="AH56" s="4">
        <f>Rates!B49</f>
        <v>3253.8172254685705</v>
      </c>
      <c r="AJ56" s="23">
        <f t="shared" si="28"/>
        <v>2051</v>
      </c>
      <c r="AK56" s="213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8"/>
        <v>2062</v>
      </c>
      <c r="AP56" s="135">
        <f t="shared" si="0"/>
        <v>0</v>
      </c>
      <c r="AR56" s="218">
        <f t="shared" si="19"/>
        <v>2062</v>
      </c>
      <c r="AS56" s="135">
        <f t="shared" si="27"/>
        <v>0</v>
      </c>
      <c r="AT56" s="135">
        <f t="shared" si="29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1"/>
        <v>2062</v>
      </c>
      <c r="BD56" s="135">
        <f t="shared" si="22"/>
        <v>0</v>
      </c>
      <c r="BE56" s="1"/>
      <c r="BF56" s="27">
        <f t="shared" si="23"/>
        <v>2062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2063</v>
      </c>
      <c r="C57" s="203">
        <v>0</v>
      </c>
      <c r="D57" s="203">
        <v>0</v>
      </c>
      <c r="E57" s="108">
        <f t="shared" si="12"/>
        <v>0</v>
      </c>
      <c r="F57" s="111">
        <f t="shared" si="1"/>
        <v>0</v>
      </c>
      <c r="G57" s="112">
        <f t="shared" si="2"/>
        <v>0</v>
      </c>
      <c r="H57" s="113">
        <f t="shared" si="3"/>
        <v>0</v>
      </c>
      <c r="I57" s="111">
        <f t="shared" si="4"/>
        <v>0</v>
      </c>
      <c r="J57" s="112">
        <f t="shared" si="37"/>
        <v>0</v>
      </c>
      <c r="K57" s="113">
        <f t="shared" si="37"/>
        <v>0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4"/>
        <v>0</v>
      </c>
      <c r="P57" s="112">
        <f t="shared" si="14"/>
        <v>0</v>
      </c>
      <c r="Q57" s="112">
        <f t="shared" si="8"/>
        <v>0</v>
      </c>
      <c r="R57" s="116">
        <f t="shared" si="15"/>
        <v>0</v>
      </c>
      <c r="S57" s="204">
        <v>0</v>
      </c>
      <c r="T57" s="142">
        <f t="shared" si="16"/>
        <v>0</v>
      </c>
      <c r="U57" s="10">
        <f>('NPV Summary'!$B$16-S57)+T57</f>
        <v>0</v>
      </c>
      <c r="V57" s="142">
        <f>LOOKUP(B57,Rates!$A$5:$B$168)</f>
        <v>4974.0508280711329</v>
      </c>
      <c r="W57" s="123">
        <f t="shared" si="9"/>
        <v>0</v>
      </c>
      <c r="X57" s="124">
        <f t="shared" si="17"/>
        <v>0</v>
      </c>
      <c r="Y57" s="64">
        <f t="shared" si="10"/>
        <v>0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5"/>
        <v>2052</v>
      </c>
      <c r="AH57" s="79">
        <f>Rates!B50</f>
        <v>3370.9546455854393</v>
      </c>
      <c r="AI57"/>
      <c r="AJ57" s="77">
        <f t="shared" si="28"/>
        <v>2052</v>
      </c>
      <c r="AK57" s="214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8"/>
        <v>2063</v>
      </c>
      <c r="AP57" s="136">
        <f t="shared" si="0"/>
        <v>0</v>
      </c>
      <c r="AQ57"/>
      <c r="AR57" s="219">
        <f t="shared" si="19"/>
        <v>2063</v>
      </c>
      <c r="AS57" s="136">
        <f t="shared" si="27"/>
        <v>0</v>
      </c>
      <c r="AT57" s="136">
        <f t="shared" si="29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1"/>
        <v>2063</v>
      </c>
      <c r="BD57" s="136">
        <f t="shared" si="22"/>
        <v>0</v>
      </c>
      <c r="BF57" s="72">
        <f t="shared" si="23"/>
        <v>2063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2064</v>
      </c>
      <c r="C58" s="203">
        <v>0</v>
      </c>
      <c r="D58" s="203">
        <v>0</v>
      </c>
      <c r="E58" s="108">
        <f t="shared" si="12"/>
        <v>0</v>
      </c>
      <c r="F58" s="108">
        <f t="shared" si="1"/>
        <v>0</v>
      </c>
      <c r="G58" s="109">
        <f t="shared" si="2"/>
        <v>0</v>
      </c>
      <c r="H58" s="110">
        <f t="shared" si="3"/>
        <v>0</v>
      </c>
      <c r="I58" s="108">
        <f t="shared" si="4"/>
        <v>0</v>
      </c>
      <c r="J58" s="109">
        <f t="shared" si="37"/>
        <v>0</v>
      </c>
      <c r="K58" s="110">
        <f t="shared" si="37"/>
        <v>0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4"/>
        <v>0</v>
      </c>
      <c r="P58" s="147">
        <f t="shared" si="14"/>
        <v>0</v>
      </c>
      <c r="Q58" s="147">
        <f t="shared" si="8"/>
        <v>0</v>
      </c>
      <c r="R58" s="120">
        <f t="shared" si="15"/>
        <v>0</v>
      </c>
      <c r="S58" s="204">
        <v>0</v>
      </c>
      <c r="T58" s="10">
        <f t="shared" si="16"/>
        <v>0</v>
      </c>
      <c r="U58" s="10">
        <f>('NPV Summary'!$B$16-S58)+T58</f>
        <v>0</v>
      </c>
      <c r="V58" s="10">
        <f>LOOKUP(B58,Rates!$A$5:$B$168)</f>
        <v>5153.1166578816938</v>
      </c>
      <c r="W58" s="121">
        <f t="shared" si="9"/>
        <v>0</v>
      </c>
      <c r="X58" s="128">
        <f t="shared" si="17"/>
        <v>0</v>
      </c>
      <c r="Y58" s="37">
        <f t="shared" si="10"/>
        <v>0</v>
      </c>
      <c r="Z58" s="140">
        <f>IF(SUM(Z$11:Z57)&gt;0,0,IF(SUM(X58-R58)&gt;0,B58,0))</f>
        <v>0</v>
      </c>
      <c r="AG58" s="23">
        <f t="shared" si="25"/>
        <v>2053</v>
      </c>
      <c r="AH58" s="4">
        <f>Rates!B51</f>
        <v>3492.3090128265153</v>
      </c>
      <c r="AJ58" s="23">
        <f t="shared" si="28"/>
        <v>2053</v>
      </c>
      <c r="AK58" s="213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8"/>
        <v>2064</v>
      </c>
      <c r="AP58" s="135">
        <f t="shared" si="0"/>
        <v>0</v>
      </c>
      <c r="AR58" s="218">
        <f t="shared" si="19"/>
        <v>2064</v>
      </c>
      <c r="AS58" s="135">
        <f t="shared" si="27"/>
        <v>0</v>
      </c>
      <c r="AT58" s="135">
        <f t="shared" si="29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1"/>
        <v>2064</v>
      </c>
      <c r="BD58" s="135">
        <f t="shared" si="22"/>
        <v>0</v>
      </c>
      <c r="BE58" s="1"/>
      <c r="BF58" s="27">
        <f t="shared" si="23"/>
        <v>2064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2065</v>
      </c>
      <c r="C59" s="203">
        <v>0</v>
      </c>
      <c r="D59" s="203">
        <v>0</v>
      </c>
      <c r="E59" s="108">
        <f t="shared" si="12"/>
        <v>0</v>
      </c>
      <c r="F59" s="111">
        <f t="shared" si="1"/>
        <v>0</v>
      </c>
      <c r="G59" s="112">
        <f t="shared" si="2"/>
        <v>0</v>
      </c>
      <c r="H59" s="113">
        <f t="shared" si="3"/>
        <v>0</v>
      </c>
      <c r="I59" s="111">
        <f t="shared" si="4"/>
        <v>0</v>
      </c>
      <c r="J59" s="112">
        <f t="shared" si="37"/>
        <v>0</v>
      </c>
      <c r="K59" s="113">
        <f t="shared" si="37"/>
        <v>0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4"/>
        <v>0</v>
      </c>
      <c r="P59" s="112">
        <f t="shared" si="14"/>
        <v>0</v>
      </c>
      <c r="Q59" s="112">
        <f t="shared" si="8"/>
        <v>0</v>
      </c>
      <c r="R59" s="116">
        <f t="shared" si="15"/>
        <v>0</v>
      </c>
      <c r="S59" s="204">
        <v>0</v>
      </c>
      <c r="T59" s="142">
        <f t="shared" si="16"/>
        <v>0</v>
      </c>
      <c r="U59" s="10">
        <f>('NPV Summary'!$B$16-S59)+T59</f>
        <v>0</v>
      </c>
      <c r="V59" s="142">
        <f>LOOKUP(B59,Rates!$A$5:$B$168)</f>
        <v>5338.6288575654353</v>
      </c>
      <c r="W59" s="123">
        <f t="shared" si="9"/>
        <v>0</v>
      </c>
      <c r="X59" s="124">
        <f t="shared" si="17"/>
        <v>0</v>
      </c>
      <c r="Y59" s="64">
        <f t="shared" si="10"/>
        <v>0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5"/>
        <v>2054</v>
      </c>
      <c r="AH59" s="79">
        <f>Rates!B52</f>
        <v>3618.03213728827</v>
      </c>
      <c r="AI59"/>
      <c r="AJ59" s="77">
        <f t="shared" si="28"/>
        <v>2054</v>
      </c>
      <c r="AK59" s="214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8"/>
        <v>2065</v>
      </c>
      <c r="AP59" s="136">
        <f t="shared" si="0"/>
        <v>0</v>
      </c>
      <c r="AQ59"/>
      <c r="AR59" s="219">
        <f t="shared" si="19"/>
        <v>2065</v>
      </c>
      <c r="AS59" s="136">
        <f t="shared" si="27"/>
        <v>0</v>
      </c>
      <c r="AT59" s="136">
        <f t="shared" si="29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1"/>
        <v>2065</v>
      </c>
      <c r="BD59" s="136">
        <f t="shared" si="22"/>
        <v>0</v>
      </c>
      <c r="BF59" s="72">
        <f t="shared" si="23"/>
        <v>2065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2066</v>
      </c>
      <c r="C60" s="203">
        <v>0</v>
      </c>
      <c r="D60" s="203">
        <v>0</v>
      </c>
      <c r="E60" s="108">
        <f t="shared" si="12"/>
        <v>0</v>
      </c>
      <c r="F60" s="108">
        <f t="shared" si="1"/>
        <v>0</v>
      </c>
      <c r="G60" s="109">
        <f t="shared" si="2"/>
        <v>0</v>
      </c>
      <c r="H60" s="110">
        <f t="shared" si="3"/>
        <v>0</v>
      </c>
      <c r="I60" s="108">
        <f t="shared" si="4"/>
        <v>0</v>
      </c>
      <c r="J60" s="109">
        <f t="shared" si="37"/>
        <v>0</v>
      </c>
      <c r="K60" s="110">
        <f t="shared" si="37"/>
        <v>0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4"/>
        <v>0</v>
      </c>
      <c r="P60" s="147">
        <f t="shared" si="14"/>
        <v>0</v>
      </c>
      <c r="Q60" s="147">
        <f t="shared" si="8"/>
        <v>0</v>
      </c>
      <c r="R60" s="120">
        <f t="shared" si="15"/>
        <v>0</v>
      </c>
      <c r="S60" s="204">
        <v>0</v>
      </c>
      <c r="T60" s="10">
        <f t="shared" si="16"/>
        <v>0</v>
      </c>
      <c r="U60" s="10">
        <f>('NPV Summary'!$B$16-S60)+T60</f>
        <v>0</v>
      </c>
      <c r="V60" s="10">
        <f>LOOKUP(B60,Rates!$A$5:$B$168)</f>
        <v>5530.8194964377908</v>
      </c>
      <c r="W60" s="121">
        <f t="shared" si="9"/>
        <v>0</v>
      </c>
      <c r="X60" s="122">
        <f t="shared" si="17"/>
        <v>0</v>
      </c>
      <c r="Y60" s="37">
        <f t="shared" si="10"/>
        <v>0</v>
      </c>
      <c r="Z60" s="140">
        <f>IF(SUM(Z$11:Z59)&gt;0,0,IF(SUM(X60-R60)&gt;0,B60,0))</f>
        <v>0</v>
      </c>
      <c r="AG60" s="23">
        <f t="shared" si="25"/>
        <v>2055</v>
      </c>
      <c r="AH60" s="4">
        <f>Rates!B53</f>
        <v>3748.2812942306477</v>
      </c>
      <c r="AJ60" s="23">
        <f t="shared" si="28"/>
        <v>2055</v>
      </c>
      <c r="AK60" s="213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8"/>
        <v>2066</v>
      </c>
      <c r="AP60" s="135">
        <f t="shared" si="0"/>
        <v>0</v>
      </c>
      <c r="AR60" s="218">
        <f t="shared" si="19"/>
        <v>2066</v>
      </c>
      <c r="AS60" s="135">
        <f t="shared" si="27"/>
        <v>0</v>
      </c>
      <c r="AT60" s="135">
        <f t="shared" si="29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1"/>
        <v>2066</v>
      </c>
      <c r="BD60" s="135">
        <f t="shared" si="22"/>
        <v>0</v>
      </c>
      <c r="BE60" s="1"/>
      <c r="BF60" s="27">
        <f t="shared" si="23"/>
        <v>2066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ref="A61:B76" si="42">A60+1</f>
        <v>50</v>
      </c>
      <c r="B61" s="169">
        <f t="shared" si="42"/>
        <v>2067</v>
      </c>
      <c r="C61" s="203">
        <v>0</v>
      </c>
      <c r="D61" s="203">
        <v>0</v>
      </c>
      <c r="E61" s="108">
        <f t="shared" si="12"/>
        <v>0</v>
      </c>
      <c r="F61" s="111">
        <f t="shared" si="1"/>
        <v>0</v>
      </c>
      <c r="G61" s="112">
        <f t="shared" si="2"/>
        <v>0</v>
      </c>
      <c r="H61" s="113">
        <f t="shared" si="3"/>
        <v>0</v>
      </c>
      <c r="I61" s="111">
        <f t="shared" si="4"/>
        <v>0</v>
      </c>
      <c r="J61" s="112">
        <f t="shared" si="37"/>
        <v>0</v>
      </c>
      <c r="K61" s="113">
        <f t="shared" si="37"/>
        <v>0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4"/>
        <v>0</v>
      </c>
      <c r="P61" s="112">
        <f t="shared" si="14"/>
        <v>0</v>
      </c>
      <c r="Q61" s="112">
        <f t="shared" si="8"/>
        <v>0</v>
      </c>
      <c r="R61" s="116">
        <f t="shared" si="15"/>
        <v>0</v>
      </c>
      <c r="S61" s="204">
        <v>0</v>
      </c>
      <c r="T61" s="142">
        <f t="shared" si="16"/>
        <v>0</v>
      </c>
      <c r="U61" s="10">
        <f>('NPV Summary'!$B$16-S61)+T61</f>
        <v>0</v>
      </c>
      <c r="V61" s="142">
        <f>LOOKUP(B61,Rates!$A$5:$B$168)</f>
        <v>5729.9289983095514</v>
      </c>
      <c r="W61" s="123">
        <f t="shared" si="9"/>
        <v>0</v>
      </c>
      <c r="X61" s="124">
        <f t="shared" si="17"/>
        <v>0</v>
      </c>
      <c r="Y61" s="64">
        <f t="shared" si="10"/>
        <v>0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5"/>
        <v>2056</v>
      </c>
      <c r="AH61" s="79">
        <f>Rates!B54</f>
        <v>3883.2194208229512</v>
      </c>
      <c r="AI61"/>
      <c r="AJ61" s="77">
        <f t="shared" si="28"/>
        <v>2056</v>
      </c>
      <c r="AK61" s="214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8"/>
        <v>2067</v>
      </c>
      <c r="AP61" s="136">
        <f t="shared" si="0"/>
        <v>0</v>
      </c>
      <c r="AQ61"/>
      <c r="AR61" s="219">
        <f t="shared" si="19"/>
        <v>2067</v>
      </c>
      <c r="AS61" s="136">
        <f t="shared" si="27"/>
        <v>0</v>
      </c>
      <c r="AT61" s="136">
        <f t="shared" si="29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1"/>
        <v>2067</v>
      </c>
      <c r="BD61" s="136">
        <f t="shared" si="22"/>
        <v>0</v>
      </c>
      <c r="BF61" s="72">
        <f t="shared" si="23"/>
        <v>2067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2"/>
        <v>51</v>
      </c>
      <c r="B62" s="168">
        <f t="shared" si="42"/>
        <v>2068</v>
      </c>
      <c r="C62" s="203">
        <v>0</v>
      </c>
      <c r="D62" s="203">
        <v>0</v>
      </c>
      <c r="E62" s="108">
        <f t="shared" si="12"/>
        <v>0</v>
      </c>
      <c r="F62" s="108">
        <f t="shared" si="1"/>
        <v>0</v>
      </c>
      <c r="G62" s="109">
        <f t="shared" si="2"/>
        <v>0</v>
      </c>
      <c r="H62" s="110">
        <f t="shared" si="3"/>
        <v>0</v>
      </c>
      <c r="I62" s="108">
        <f t="shared" si="4"/>
        <v>0</v>
      </c>
      <c r="J62" s="109">
        <f t="shared" si="37"/>
        <v>0</v>
      </c>
      <c r="K62" s="110">
        <f t="shared" si="37"/>
        <v>0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4"/>
        <v>0</v>
      </c>
      <c r="P62" s="147">
        <f t="shared" si="14"/>
        <v>0</v>
      </c>
      <c r="Q62" s="147">
        <f t="shared" si="8"/>
        <v>0</v>
      </c>
      <c r="R62" s="120">
        <f t="shared" si="15"/>
        <v>0</v>
      </c>
      <c r="S62" s="204">
        <v>0</v>
      </c>
      <c r="T62" s="10">
        <f t="shared" si="16"/>
        <v>0</v>
      </c>
      <c r="U62" s="10">
        <f>('NPV Summary'!$B$16-S62)+T62</f>
        <v>0</v>
      </c>
      <c r="V62" s="10">
        <f>LOOKUP(B62,Rates!$A$5:$B$168)</f>
        <v>5936.2064422486956</v>
      </c>
      <c r="W62" s="121">
        <f t="shared" si="9"/>
        <v>0</v>
      </c>
      <c r="X62" s="122">
        <f t="shared" si="17"/>
        <v>0</v>
      </c>
      <c r="Y62" s="37">
        <f t="shared" si="10"/>
        <v>0</v>
      </c>
      <c r="Z62" s="140">
        <f>IF(SUM(Z$11:Z61)&gt;0,0,IF(SUM(X62-R62)&gt;0,B62,0))</f>
        <v>0</v>
      </c>
      <c r="AG62" s="23">
        <f t="shared" si="25"/>
        <v>2057</v>
      </c>
      <c r="AH62" s="4">
        <f>Rates!B55</f>
        <v>4023.0153199725773</v>
      </c>
      <c r="AJ62" s="23">
        <f t="shared" si="28"/>
        <v>2057</v>
      </c>
      <c r="AK62" s="213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8"/>
        <v>2068</v>
      </c>
      <c r="AP62" s="135">
        <f t="shared" si="0"/>
        <v>0</v>
      </c>
      <c r="AR62" s="218">
        <f t="shared" si="19"/>
        <v>2068</v>
      </c>
      <c r="AS62" s="135">
        <f t="shared" si="27"/>
        <v>0</v>
      </c>
      <c r="AT62" s="135">
        <f t="shared" si="29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1"/>
        <v>2068</v>
      </c>
      <c r="BD62" s="135">
        <f t="shared" si="22"/>
        <v>0</v>
      </c>
      <c r="BE62" s="1"/>
      <c r="BF62" s="27">
        <f t="shared" si="23"/>
        <v>2068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42"/>
        <v>52</v>
      </c>
      <c r="B63" s="169">
        <f t="shared" si="42"/>
        <v>2069</v>
      </c>
      <c r="C63" s="203">
        <v>0</v>
      </c>
      <c r="D63" s="203">
        <v>0</v>
      </c>
      <c r="E63" s="108">
        <f t="shared" si="12"/>
        <v>0</v>
      </c>
      <c r="F63" s="111">
        <f t="shared" si="1"/>
        <v>0</v>
      </c>
      <c r="G63" s="112">
        <f t="shared" si="2"/>
        <v>0</v>
      </c>
      <c r="H63" s="113">
        <f t="shared" si="3"/>
        <v>0</v>
      </c>
      <c r="I63" s="111">
        <f t="shared" si="4"/>
        <v>0</v>
      </c>
      <c r="J63" s="112">
        <f t="shared" si="37"/>
        <v>0</v>
      </c>
      <c r="K63" s="113">
        <f t="shared" si="37"/>
        <v>0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4"/>
        <v>0</v>
      </c>
      <c r="P63" s="112">
        <f t="shared" si="14"/>
        <v>0</v>
      </c>
      <c r="Q63" s="112">
        <f t="shared" si="8"/>
        <v>0</v>
      </c>
      <c r="R63" s="116">
        <f t="shared" si="15"/>
        <v>0</v>
      </c>
      <c r="S63" s="204">
        <v>0</v>
      </c>
      <c r="T63" s="142">
        <f t="shared" si="16"/>
        <v>0</v>
      </c>
      <c r="U63" s="10">
        <f>('NPV Summary'!$B$16-S63)+T63</f>
        <v>0</v>
      </c>
      <c r="V63" s="142">
        <f>LOOKUP(B63,Rates!$A$5:$B$168)</f>
        <v>6149.9098741696489</v>
      </c>
      <c r="W63" s="123">
        <f t="shared" si="9"/>
        <v>0</v>
      </c>
      <c r="X63" s="124">
        <f t="shared" si="17"/>
        <v>0</v>
      </c>
      <c r="Y63" s="64">
        <f t="shared" si="10"/>
        <v>0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5"/>
        <v>2058</v>
      </c>
      <c r="AH63" s="79">
        <f>Rates!B56</f>
        <v>4167.8438714915901</v>
      </c>
      <c r="AI63"/>
      <c r="AJ63" s="77">
        <f t="shared" si="28"/>
        <v>2058</v>
      </c>
      <c r="AK63" s="214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8"/>
        <v>2069</v>
      </c>
      <c r="AP63" s="136">
        <f t="shared" si="0"/>
        <v>0</v>
      </c>
      <c r="AQ63"/>
      <c r="AR63" s="219">
        <f t="shared" si="19"/>
        <v>2069</v>
      </c>
      <c r="AS63" s="136">
        <f t="shared" si="27"/>
        <v>0</v>
      </c>
      <c r="AT63" s="136">
        <f t="shared" si="29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1"/>
        <v>2069</v>
      </c>
      <c r="BD63" s="136">
        <f t="shared" si="22"/>
        <v>0</v>
      </c>
      <c r="BF63" s="72">
        <f t="shared" si="23"/>
        <v>2069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2"/>
        <v>53</v>
      </c>
      <c r="B64" s="168">
        <f t="shared" si="42"/>
        <v>2070</v>
      </c>
      <c r="C64" s="203">
        <v>0</v>
      </c>
      <c r="D64" s="203">
        <v>0</v>
      </c>
      <c r="E64" s="108">
        <f t="shared" si="12"/>
        <v>0</v>
      </c>
      <c r="F64" s="108">
        <f t="shared" si="1"/>
        <v>0</v>
      </c>
      <c r="G64" s="109">
        <f t="shared" si="2"/>
        <v>0</v>
      </c>
      <c r="H64" s="110">
        <f t="shared" si="3"/>
        <v>0</v>
      </c>
      <c r="I64" s="108">
        <f t="shared" si="4"/>
        <v>0</v>
      </c>
      <c r="J64" s="109">
        <f t="shared" si="37"/>
        <v>0</v>
      </c>
      <c r="K64" s="110">
        <f t="shared" si="37"/>
        <v>0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4"/>
        <v>0</v>
      </c>
      <c r="P64" s="147">
        <f t="shared" si="14"/>
        <v>0</v>
      </c>
      <c r="Q64" s="147">
        <f t="shared" si="8"/>
        <v>0</v>
      </c>
      <c r="R64" s="120">
        <f t="shared" si="15"/>
        <v>0</v>
      </c>
      <c r="S64" s="204">
        <v>0</v>
      </c>
      <c r="T64" s="10">
        <f t="shared" si="16"/>
        <v>0</v>
      </c>
      <c r="U64" s="10">
        <f>('NPV Summary'!$B$16-S64)+T64</f>
        <v>0</v>
      </c>
      <c r="V64" s="10">
        <f>LOOKUP(B64,Rates!$A$5:$B$168)</f>
        <v>6371.3066296397565</v>
      </c>
      <c r="W64" s="121">
        <f t="shared" si="9"/>
        <v>0</v>
      </c>
      <c r="X64" s="122">
        <f t="shared" si="17"/>
        <v>0</v>
      </c>
      <c r="Y64" s="37">
        <f t="shared" si="10"/>
        <v>0</v>
      </c>
      <c r="Z64" s="140">
        <f>IF(SUM(Z$11:Z63)&gt;0,0,IF(SUM(X64-R64)&gt;0,B64,0))</f>
        <v>0</v>
      </c>
      <c r="AG64" s="23">
        <f t="shared" si="25"/>
        <v>2059</v>
      </c>
      <c r="AH64" s="4">
        <f>Rates!B57</f>
        <v>4317.8862508652874</v>
      </c>
      <c r="AJ64" s="23">
        <f t="shared" si="28"/>
        <v>2059</v>
      </c>
      <c r="AK64" s="213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8"/>
        <v>2070</v>
      </c>
      <c r="AP64" s="135">
        <f t="shared" si="0"/>
        <v>0</v>
      </c>
      <c r="AR64" s="218">
        <f t="shared" si="19"/>
        <v>2070</v>
      </c>
      <c r="AS64" s="135">
        <f t="shared" si="27"/>
        <v>0</v>
      </c>
      <c r="AT64" s="135">
        <f t="shared" si="29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1"/>
        <v>2070</v>
      </c>
      <c r="BD64" s="135">
        <f t="shared" si="22"/>
        <v>0</v>
      </c>
      <c r="BE64" s="1"/>
      <c r="BF64" s="27">
        <f t="shared" si="23"/>
        <v>2070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42"/>
        <v>54</v>
      </c>
      <c r="B65" s="169">
        <f t="shared" si="42"/>
        <v>2071</v>
      </c>
      <c r="C65" s="203">
        <v>0</v>
      </c>
      <c r="D65" s="203">
        <v>0</v>
      </c>
      <c r="E65" s="108">
        <f t="shared" si="12"/>
        <v>0</v>
      </c>
      <c r="F65" s="111">
        <f t="shared" si="1"/>
        <v>0</v>
      </c>
      <c r="G65" s="112">
        <f t="shared" si="2"/>
        <v>0</v>
      </c>
      <c r="H65" s="113">
        <f t="shared" si="3"/>
        <v>0</v>
      </c>
      <c r="I65" s="111">
        <f t="shared" si="4"/>
        <v>0</v>
      </c>
      <c r="J65" s="112">
        <f t="shared" si="37"/>
        <v>0</v>
      </c>
      <c r="K65" s="113">
        <f t="shared" si="37"/>
        <v>0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4"/>
        <v>0</v>
      </c>
      <c r="P65" s="112">
        <f t="shared" si="14"/>
        <v>0</v>
      </c>
      <c r="Q65" s="112">
        <f t="shared" si="8"/>
        <v>0</v>
      </c>
      <c r="R65" s="116">
        <f t="shared" si="15"/>
        <v>0</v>
      </c>
      <c r="S65" s="204">
        <v>0</v>
      </c>
      <c r="T65" s="142">
        <f t="shared" si="16"/>
        <v>0</v>
      </c>
      <c r="U65" s="10">
        <f>('NPV Summary'!$B$16-S65)+T65</f>
        <v>0</v>
      </c>
      <c r="V65" s="142">
        <f>LOOKUP(B65,Rates!$A$5:$B$168)</f>
        <v>6600.6736683067875</v>
      </c>
      <c r="W65" s="123">
        <f t="shared" si="9"/>
        <v>0</v>
      </c>
      <c r="X65" s="127">
        <f t="shared" si="17"/>
        <v>0</v>
      </c>
      <c r="Y65" s="64">
        <f t="shared" si="10"/>
        <v>0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5"/>
        <v>2060</v>
      </c>
      <c r="AH65" s="79">
        <f>Rates!B58</f>
        <v>4473.3301558964376</v>
      </c>
      <c r="AI65"/>
      <c r="AJ65" s="77">
        <f t="shared" si="28"/>
        <v>2060</v>
      </c>
      <c r="AK65" s="214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8"/>
        <v>2071</v>
      </c>
      <c r="AP65" s="136">
        <f t="shared" si="0"/>
        <v>0</v>
      </c>
      <c r="AQ65"/>
      <c r="AR65" s="219">
        <f t="shared" si="19"/>
        <v>2071</v>
      </c>
      <c r="AS65" s="136">
        <f t="shared" si="27"/>
        <v>0</v>
      </c>
      <c r="AT65" s="136">
        <f t="shared" si="29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1"/>
        <v>2071</v>
      </c>
      <c r="BD65" s="136">
        <f t="shared" si="22"/>
        <v>0</v>
      </c>
      <c r="BF65" s="72">
        <f t="shared" si="23"/>
        <v>2071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2"/>
        <v>55</v>
      </c>
      <c r="B66" s="168">
        <f t="shared" si="42"/>
        <v>2072</v>
      </c>
      <c r="C66" s="203">
        <v>0</v>
      </c>
      <c r="D66" s="203">
        <v>0</v>
      </c>
      <c r="E66" s="108">
        <f t="shared" si="12"/>
        <v>0</v>
      </c>
      <c r="F66" s="108">
        <f t="shared" si="1"/>
        <v>0</v>
      </c>
      <c r="G66" s="109">
        <f t="shared" si="2"/>
        <v>0</v>
      </c>
      <c r="H66" s="110">
        <f t="shared" si="3"/>
        <v>0</v>
      </c>
      <c r="I66" s="108">
        <f t="shared" si="4"/>
        <v>0</v>
      </c>
      <c r="J66" s="109">
        <f t="shared" si="37"/>
        <v>0</v>
      </c>
      <c r="K66" s="110">
        <f t="shared" si="37"/>
        <v>0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4"/>
        <v>0</v>
      </c>
      <c r="P66" s="147">
        <f t="shared" si="14"/>
        <v>0</v>
      </c>
      <c r="Q66" s="147">
        <f t="shared" si="8"/>
        <v>0</v>
      </c>
      <c r="R66" s="120">
        <f t="shared" si="15"/>
        <v>0</v>
      </c>
      <c r="S66" s="204">
        <v>0</v>
      </c>
      <c r="T66" s="10">
        <f t="shared" si="16"/>
        <v>0</v>
      </c>
      <c r="U66" s="10">
        <f>('NPV Summary'!$B$16-S66)+T66</f>
        <v>0</v>
      </c>
      <c r="V66" s="10">
        <f>LOOKUP(B66,Rates!$A$5:$B$168)</f>
        <v>6838.2979203658324</v>
      </c>
      <c r="W66" s="121">
        <f t="shared" si="9"/>
        <v>0</v>
      </c>
      <c r="X66" s="122">
        <f t="shared" si="17"/>
        <v>0</v>
      </c>
      <c r="Y66" s="37">
        <f t="shared" si="10"/>
        <v>0</v>
      </c>
      <c r="Z66" s="140">
        <f>IF(SUM(Z$11:Z65)&gt;0,0,IF(SUM(X66-R66)&gt;0,B66,0))</f>
        <v>0</v>
      </c>
      <c r="AG66" s="23">
        <f t="shared" si="25"/>
        <v>2061</v>
      </c>
      <c r="AH66" s="4">
        <f>Rates!B59</f>
        <v>4634.3700415087096</v>
      </c>
      <c r="AJ66" s="23">
        <f t="shared" si="28"/>
        <v>2061</v>
      </c>
      <c r="AK66" s="213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8"/>
        <v>2072</v>
      </c>
      <c r="AP66" s="135">
        <f t="shared" si="0"/>
        <v>0</v>
      </c>
      <c r="AR66" s="218">
        <f t="shared" si="19"/>
        <v>2072</v>
      </c>
      <c r="AS66" s="135">
        <f t="shared" si="27"/>
        <v>0</v>
      </c>
      <c r="AT66" s="135">
        <f t="shared" si="29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1"/>
        <v>2072</v>
      </c>
      <c r="BD66" s="135">
        <f t="shared" si="22"/>
        <v>0</v>
      </c>
      <c r="BE66" s="1"/>
      <c r="BF66" s="27">
        <f t="shared" si="23"/>
        <v>2072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42"/>
        <v>56</v>
      </c>
      <c r="B67" s="169">
        <f t="shared" si="42"/>
        <v>2073</v>
      </c>
      <c r="C67" s="203">
        <v>0</v>
      </c>
      <c r="D67" s="203">
        <v>0</v>
      </c>
      <c r="E67" s="108">
        <f t="shared" si="12"/>
        <v>0</v>
      </c>
      <c r="F67" s="111">
        <f t="shared" si="1"/>
        <v>0</v>
      </c>
      <c r="G67" s="112">
        <f t="shared" si="2"/>
        <v>0</v>
      </c>
      <c r="H67" s="113">
        <f t="shared" si="3"/>
        <v>0</v>
      </c>
      <c r="I67" s="111">
        <f t="shared" si="4"/>
        <v>0</v>
      </c>
      <c r="J67" s="112">
        <f t="shared" si="37"/>
        <v>0</v>
      </c>
      <c r="K67" s="113">
        <f t="shared" si="37"/>
        <v>0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4"/>
        <v>0</v>
      </c>
      <c r="P67" s="112">
        <f t="shared" si="14"/>
        <v>0</v>
      </c>
      <c r="Q67" s="112">
        <f t="shared" si="8"/>
        <v>0</v>
      </c>
      <c r="R67" s="116">
        <f t="shared" si="15"/>
        <v>0</v>
      </c>
      <c r="S67" s="204">
        <v>0</v>
      </c>
      <c r="T67" s="142">
        <f t="shared" si="16"/>
        <v>0</v>
      </c>
      <c r="U67" s="10">
        <f>('NPV Summary'!$B$16-S67)+T67</f>
        <v>0</v>
      </c>
      <c r="V67" s="142">
        <f>LOOKUP(B67,Rates!$A$5:$B$168)</f>
        <v>7084.4766454990022</v>
      </c>
      <c r="W67" s="123">
        <f t="shared" si="9"/>
        <v>0</v>
      </c>
      <c r="X67" s="124">
        <f t="shared" si="17"/>
        <v>0</v>
      </c>
      <c r="Y67" s="64">
        <f t="shared" si="10"/>
        <v>0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5"/>
        <v>2062</v>
      </c>
      <c r="AH67" s="79">
        <f>Rates!B60</f>
        <v>4801.2073630030236</v>
      </c>
      <c r="AI67"/>
      <c r="AJ67" s="77">
        <f t="shared" si="28"/>
        <v>2062</v>
      </c>
      <c r="AK67" s="214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8"/>
        <v>2073</v>
      </c>
      <c r="AP67" s="136">
        <f t="shared" si="0"/>
        <v>0</v>
      </c>
      <c r="AQ67"/>
      <c r="AR67" s="219">
        <f t="shared" si="19"/>
        <v>2073</v>
      </c>
      <c r="AS67" s="136">
        <f t="shared" si="27"/>
        <v>0</v>
      </c>
      <c r="AT67" s="136">
        <f t="shared" si="29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1"/>
        <v>2073</v>
      </c>
      <c r="BD67" s="136">
        <f t="shared" si="22"/>
        <v>0</v>
      </c>
      <c r="BF67" s="72">
        <f t="shared" si="23"/>
        <v>2073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2"/>
        <v>57</v>
      </c>
      <c r="B68" s="168">
        <f t="shared" si="42"/>
        <v>2074</v>
      </c>
      <c r="C68" s="203">
        <v>0</v>
      </c>
      <c r="D68" s="203">
        <v>0</v>
      </c>
      <c r="E68" s="108">
        <f t="shared" si="12"/>
        <v>0</v>
      </c>
      <c r="F68" s="108">
        <f t="shared" si="1"/>
        <v>0</v>
      </c>
      <c r="G68" s="109">
        <f t="shared" si="2"/>
        <v>0</v>
      </c>
      <c r="H68" s="110">
        <f t="shared" si="3"/>
        <v>0</v>
      </c>
      <c r="I68" s="108">
        <f t="shared" si="4"/>
        <v>0</v>
      </c>
      <c r="J68" s="109">
        <f t="shared" si="37"/>
        <v>0</v>
      </c>
      <c r="K68" s="110">
        <f t="shared" si="37"/>
        <v>0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4"/>
        <v>0</v>
      </c>
      <c r="P68" s="147">
        <f t="shared" si="14"/>
        <v>0</v>
      </c>
      <c r="Q68" s="147">
        <f t="shared" si="8"/>
        <v>0</v>
      </c>
      <c r="R68" s="120">
        <f t="shared" si="15"/>
        <v>0</v>
      </c>
      <c r="S68" s="204">
        <v>0</v>
      </c>
      <c r="T68" s="10">
        <f t="shared" si="16"/>
        <v>0</v>
      </c>
      <c r="U68" s="10">
        <f>('NPV Summary'!$B$16-S68)+T68</f>
        <v>0</v>
      </c>
      <c r="V68" s="10">
        <f>LOOKUP(B68,Rates!$A$5:$B$168)</f>
        <v>7339.5178047369664</v>
      </c>
      <c r="W68" s="121">
        <f t="shared" si="9"/>
        <v>0</v>
      </c>
      <c r="X68" s="122">
        <f t="shared" si="17"/>
        <v>0</v>
      </c>
      <c r="Y68" s="37">
        <f t="shared" si="10"/>
        <v>0</v>
      </c>
      <c r="Z68" s="140">
        <f>IF(SUM(Z$11:Z67)&gt;0,0,IF(SUM(X68-R68)&gt;0,B68,0))</f>
        <v>0</v>
      </c>
      <c r="AG68" s="23">
        <f t="shared" si="25"/>
        <v>2063</v>
      </c>
      <c r="AH68" s="4">
        <f>Rates!B61</f>
        <v>4974.0508280711329</v>
      </c>
      <c r="AJ68" s="23">
        <f t="shared" si="28"/>
        <v>2063</v>
      </c>
      <c r="AK68" s="213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8"/>
        <v>2074</v>
      </c>
      <c r="AP68" s="135">
        <f t="shared" si="0"/>
        <v>0</v>
      </c>
      <c r="AR68" s="218">
        <f t="shared" si="19"/>
        <v>2074</v>
      </c>
      <c r="AS68" s="135">
        <f t="shared" si="27"/>
        <v>0</v>
      </c>
      <c r="AT68" s="135">
        <f t="shared" si="29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1"/>
        <v>2074</v>
      </c>
      <c r="BD68" s="135">
        <f t="shared" si="22"/>
        <v>0</v>
      </c>
      <c r="BE68" s="1"/>
      <c r="BF68" s="27">
        <f t="shared" si="23"/>
        <v>2074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42"/>
        <v>58</v>
      </c>
      <c r="B69" s="169">
        <f t="shared" si="42"/>
        <v>2075</v>
      </c>
      <c r="C69" s="203">
        <v>0</v>
      </c>
      <c r="D69" s="203">
        <v>0</v>
      </c>
      <c r="E69" s="108">
        <f t="shared" si="12"/>
        <v>0</v>
      </c>
      <c r="F69" s="111">
        <f t="shared" si="1"/>
        <v>0</v>
      </c>
      <c r="G69" s="112">
        <f t="shared" si="2"/>
        <v>0</v>
      </c>
      <c r="H69" s="113">
        <f t="shared" si="3"/>
        <v>0</v>
      </c>
      <c r="I69" s="111">
        <f t="shared" si="4"/>
        <v>0</v>
      </c>
      <c r="J69" s="112">
        <f t="shared" si="37"/>
        <v>0</v>
      </c>
      <c r="K69" s="113">
        <f t="shared" si="37"/>
        <v>0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4"/>
        <v>0</v>
      </c>
      <c r="P69" s="112">
        <f t="shared" si="14"/>
        <v>0</v>
      </c>
      <c r="Q69" s="112">
        <f t="shared" si="8"/>
        <v>0</v>
      </c>
      <c r="R69" s="116">
        <f t="shared" si="15"/>
        <v>0</v>
      </c>
      <c r="S69" s="204">
        <v>0</v>
      </c>
      <c r="T69" s="142">
        <f t="shared" si="16"/>
        <v>0</v>
      </c>
      <c r="U69" s="10">
        <f>('NPV Summary'!$B$16-S69)+T69</f>
        <v>0</v>
      </c>
      <c r="V69" s="142">
        <f>LOOKUP(B69,Rates!$A$5:$B$168)</f>
        <v>7603.7404457074972</v>
      </c>
      <c r="W69" s="123">
        <f t="shared" si="9"/>
        <v>0</v>
      </c>
      <c r="X69" s="124">
        <f t="shared" si="17"/>
        <v>0</v>
      </c>
      <c r="Y69" s="64">
        <f t="shared" si="10"/>
        <v>0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5"/>
        <v>2064</v>
      </c>
      <c r="AH69" s="79">
        <f>Rates!B62</f>
        <v>5153.1166578816938</v>
      </c>
      <c r="AI69"/>
      <c r="AJ69" s="77">
        <f t="shared" si="28"/>
        <v>2064</v>
      </c>
      <c r="AK69" s="214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8"/>
        <v>2075</v>
      </c>
      <c r="AP69" s="136">
        <f t="shared" si="0"/>
        <v>0</v>
      </c>
      <c r="AQ69"/>
      <c r="AR69" s="219">
        <f t="shared" si="19"/>
        <v>2075</v>
      </c>
      <c r="AS69" s="136">
        <f t="shared" si="27"/>
        <v>0</v>
      </c>
      <c r="AT69" s="136">
        <f t="shared" si="29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1"/>
        <v>2075</v>
      </c>
      <c r="BD69" s="136">
        <f t="shared" si="22"/>
        <v>0</v>
      </c>
      <c r="BF69" s="72">
        <f t="shared" si="23"/>
        <v>2075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2"/>
        <v>59</v>
      </c>
      <c r="B70" s="170">
        <f t="shared" si="42"/>
        <v>2076</v>
      </c>
      <c r="C70" s="203">
        <v>0</v>
      </c>
      <c r="D70" s="203">
        <v>0</v>
      </c>
      <c r="E70" s="108">
        <f t="shared" si="12"/>
        <v>0</v>
      </c>
      <c r="F70" s="108">
        <f t="shared" si="1"/>
        <v>0</v>
      </c>
      <c r="G70" s="109">
        <f t="shared" si="2"/>
        <v>0</v>
      </c>
      <c r="H70" s="110">
        <f t="shared" si="3"/>
        <v>0</v>
      </c>
      <c r="I70" s="108">
        <f t="shared" si="4"/>
        <v>0</v>
      </c>
      <c r="J70" s="109">
        <f t="shared" si="37"/>
        <v>0</v>
      </c>
      <c r="K70" s="110">
        <f t="shared" si="37"/>
        <v>0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4"/>
        <v>0</v>
      </c>
      <c r="P70" s="147">
        <f t="shared" si="14"/>
        <v>0</v>
      </c>
      <c r="Q70" s="147">
        <f t="shared" si="8"/>
        <v>0</v>
      </c>
      <c r="R70" s="120">
        <f t="shared" si="15"/>
        <v>0</v>
      </c>
      <c r="S70" s="204">
        <v>0</v>
      </c>
      <c r="T70" s="10">
        <f t="shared" si="16"/>
        <v>0</v>
      </c>
      <c r="U70" s="10">
        <f>('NPV Summary'!$B$16-S70)+T70</f>
        <v>0</v>
      </c>
      <c r="V70" s="10">
        <f>LOOKUP(B70,Rates!$A$5:$B$168)</f>
        <v>7877.475101752967</v>
      </c>
      <c r="W70" s="121">
        <f t="shared" si="9"/>
        <v>0</v>
      </c>
      <c r="X70" s="122">
        <f t="shared" si="17"/>
        <v>0</v>
      </c>
      <c r="Y70" s="37">
        <f t="shared" si="10"/>
        <v>0</v>
      </c>
      <c r="Z70" s="140">
        <f>IF(SUM(Z$11:Z69)&gt;0,0,IF(SUM(X70-R70)&gt;0,B70,0))</f>
        <v>0</v>
      </c>
      <c r="AG70" s="23">
        <f t="shared" si="25"/>
        <v>2065</v>
      </c>
      <c r="AH70" s="4">
        <f>Rates!B63</f>
        <v>5338.6288575654353</v>
      </c>
      <c r="AJ70" s="23">
        <f t="shared" si="28"/>
        <v>2065</v>
      </c>
      <c r="AK70" s="213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8"/>
        <v>2076</v>
      </c>
      <c r="AP70" s="135">
        <f t="shared" si="0"/>
        <v>0</v>
      </c>
      <c r="AR70" s="218">
        <f t="shared" si="19"/>
        <v>2076</v>
      </c>
      <c r="AS70" s="135">
        <f t="shared" si="27"/>
        <v>0</v>
      </c>
      <c r="AT70" s="135">
        <f t="shared" si="29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1"/>
        <v>2076</v>
      </c>
      <c r="BD70" s="135">
        <f t="shared" si="22"/>
        <v>0</v>
      </c>
      <c r="BE70" s="1"/>
      <c r="BF70" s="27">
        <f t="shared" si="23"/>
        <v>2076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42"/>
        <v>60</v>
      </c>
      <c r="B71" s="169">
        <f t="shared" si="42"/>
        <v>2077</v>
      </c>
      <c r="C71" s="203">
        <v>0</v>
      </c>
      <c r="D71" s="203">
        <v>0</v>
      </c>
      <c r="E71" s="108">
        <f t="shared" si="12"/>
        <v>0</v>
      </c>
      <c r="F71" s="111">
        <f t="shared" si="1"/>
        <v>0</v>
      </c>
      <c r="G71" s="112">
        <f t="shared" si="2"/>
        <v>0</v>
      </c>
      <c r="H71" s="113">
        <f t="shared" si="3"/>
        <v>0</v>
      </c>
      <c r="I71" s="111">
        <f t="shared" si="4"/>
        <v>0</v>
      </c>
      <c r="J71" s="112">
        <f t="shared" si="37"/>
        <v>0</v>
      </c>
      <c r="K71" s="113">
        <f t="shared" si="37"/>
        <v>0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4"/>
        <v>0</v>
      </c>
      <c r="P71" s="112">
        <f t="shared" si="14"/>
        <v>0</v>
      </c>
      <c r="Q71" s="112">
        <f t="shared" si="8"/>
        <v>0</v>
      </c>
      <c r="R71" s="116">
        <f t="shared" si="15"/>
        <v>0</v>
      </c>
      <c r="S71" s="204">
        <v>0</v>
      </c>
      <c r="T71" s="142">
        <f t="shared" si="16"/>
        <v>0</v>
      </c>
      <c r="U71" s="10">
        <f>('NPV Summary'!$B$16-S71)+T71</f>
        <v>0</v>
      </c>
      <c r="V71" s="142">
        <f>LOOKUP(B71,Rates!$A$5:$B$168)</f>
        <v>8161.0642054160744</v>
      </c>
      <c r="W71" s="123">
        <f t="shared" si="9"/>
        <v>0</v>
      </c>
      <c r="X71" s="124">
        <f t="shared" si="17"/>
        <v>0</v>
      </c>
      <c r="Y71" s="64">
        <f t="shared" si="10"/>
        <v>0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5"/>
        <v>2066</v>
      </c>
      <c r="AH71" s="79">
        <f>Rates!B64</f>
        <v>5530.8194964377908</v>
      </c>
      <c r="AI71"/>
      <c r="AJ71" s="77">
        <f t="shared" si="28"/>
        <v>2066</v>
      </c>
      <c r="AK71" s="214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8"/>
        <v>2077</v>
      </c>
      <c r="AP71" s="136">
        <f t="shared" si="0"/>
        <v>0</v>
      </c>
      <c r="AQ71"/>
      <c r="AR71" s="219">
        <f t="shared" si="19"/>
        <v>2077</v>
      </c>
      <c r="AS71" s="136">
        <f t="shared" si="27"/>
        <v>0</v>
      </c>
      <c r="AT71" s="136">
        <f t="shared" si="29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1"/>
        <v>2077</v>
      </c>
      <c r="BD71" s="136">
        <f t="shared" si="22"/>
        <v>0</v>
      </c>
      <c r="BF71" s="72">
        <f t="shared" si="23"/>
        <v>2077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2"/>
        <v>61</v>
      </c>
      <c r="B72" s="170">
        <f t="shared" si="42"/>
        <v>2078</v>
      </c>
      <c r="C72" s="203">
        <v>0</v>
      </c>
      <c r="D72" s="203">
        <v>0</v>
      </c>
      <c r="E72" s="108">
        <f t="shared" si="12"/>
        <v>0</v>
      </c>
      <c r="F72" s="108">
        <f t="shared" si="1"/>
        <v>0</v>
      </c>
      <c r="G72" s="109">
        <f t="shared" si="2"/>
        <v>0</v>
      </c>
      <c r="H72" s="110">
        <f t="shared" si="3"/>
        <v>0</v>
      </c>
      <c r="I72" s="108">
        <f t="shared" si="4"/>
        <v>0</v>
      </c>
      <c r="J72" s="109">
        <f t="shared" si="37"/>
        <v>0</v>
      </c>
      <c r="K72" s="110">
        <f t="shared" si="37"/>
        <v>0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4"/>
        <v>0</v>
      </c>
      <c r="P72" s="147">
        <f t="shared" si="14"/>
        <v>0</v>
      </c>
      <c r="Q72" s="147">
        <f t="shared" si="8"/>
        <v>0</v>
      </c>
      <c r="R72" s="120">
        <f t="shared" si="15"/>
        <v>0</v>
      </c>
      <c r="S72" s="204">
        <v>0</v>
      </c>
      <c r="T72" s="10">
        <f t="shared" si="16"/>
        <v>0</v>
      </c>
      <c r="U72" s="10">
        <f>('NPV Summary'!$B$16-S72)+T72</f>
        <v>0</v>
      </c>
      <c r="V72" s="10">
        <f>LOOKUP(B72,Rates!$A$5:$B$168)</f>
        <v>8454.8625168110539</v>
      </c>
      <c r="W72" s="121">
        <f t="shared" si="9"/>
        <v>0</v>
      </c>
      <c r="X72" s="128">
        <f t="shared" si="17"/>
        <v>0</v>
      </c>
      <c r="Y72" s="37">
        <f t="shared" si="10"/>
        <v>0</v>
      </c>
      <c r="Z72" s="140">
        <f>IF(SUM(Z$11:Z71)&gt;0,0,IF(SUM(X72-R72)&gt;0,B72,0))</f>
        <v>0</v>
      </c>
      <c r="AG72" s="23">
        <f t="shared" si="25"/>
        <v>2067</v>
      </c>
      <c r="AH72" s="4">
        <f>Rates!B65</f>
        <v>5729.9289983095514</v>
      </c>
      <c r="AJ72" s="23">
        <f t="shared" si="28"/>
        <v>2067</v>
      </c>
      <c r="AK72" s="213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8"/>
        <v>2078</v>
      </c>
      <c r="AP72" s="135">
        <f t="shared" si="0"/>
        <v>0</v>
      </c>
      <c r="AR72" s="218">
        <f t="shared" si="19"/>
        <v>2078</v>
      </c>
      <c r="AS72" s="135">
        <f t="shared" si="27"/>
        <v>0</v>
      </c>
      <c r="AT72" s="135">
        <f t="shared" si="29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1"/>
        <v>2078</v>
      </c>
      <c r="BD72" s="135">
        <f t="shared" si="22"/>
        <v>0</v>
      </c>
      <c r="BE72" s="1"/>
      <c r="BF72" s="27">
        <f t="shared" si="23"/>
        <v>2078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42"/>
        <v>62</v>
      </c>
      <c r="B73" s="169">
        <f t="shared" si="42"/>
        <v>2079</v>
      </c>
      <c r="C73" s="203">
        <v>0</v>
      </c>
      <c r="D73" s="203">
        <v>0</v>
      </c>
      <c r="E73" s="108">
        <f t="shared" si="12"/>
        <v>0</v>
      </c>
      <c r="F73" s="111">
        <f t="shared" si="1"/>
        <v>0</v>
      </c>
      <c r="G73" s="112">
        <f t="shared" si="2"/>
        <v>0</v>
      </c>
      <c r="H73" s="113">
        <f t="shared" si="3"/>
        <v>0</v>
      </c>
      <c r="I73" s="111">
        <f t="shared" si="4"/>
        <v>0</v>
      </c>
      <c r="J73" s="112">
        <f t="shared" si="37"/>
        <v>0</v>
      </c>
      <c r="K73" s="113">
        <f t="shared" si="37"/>
        <v>0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4"/>
        <v>0</v>
      </c>
      <c r="P73" s="112">
        <f t="shared" si="14"/>
        <v>0</v>
      </c>
      <c r="Q73" s="112">
        <f t="shared" si="8"/>
        <v>0</v>
      </c>
      <c r="R73" s="116">
        <f t="shared" si="15"/>
        <v>0</v>
      </c>
      <c r="S73" s="204">
        <v>0</v>
      </c>
      <c r="T73" s="142">
        <f t="shared" si="16"/>
        <v>0</v>
      </c>
      <c r="U73" s="10">
        <f>('NPV Summary'!$B$16-S73)+T73</f>
        <v>0</v>
      </c>
      <c r="V73" s="142">
        <f>LOOKUP(B73,Rates!$A$5:$B$168)</f>
        <v>8759.2375674162522</v>
      </c>
      <c r="W73" s="123">
        <f t="shared" si="9"/>
        <v>0</v>
      </c>
      <c r="X73" s="124">
        <f t="shared" si="17"/>
        <v>0</v>
      </c>
      <c r="Y73" s="64">
        <f t="shared" si="10"/>
        <v>0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5"/>
        <v>2068</v>
      </c>
      <c r="AH73" s="79">
        <f>Rates!B66</f>
        <v>5936.2064422486956</v>
      </c>
      <c r="AI73"/>
      <c r="AJ73" s="77">
        <f t="shared" si="28"/>
        <v>2068</v>
      </c>
      <c r="AK73" s="214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8"/>
        <v>2079</v>
      </c>
      <c r="AP73" s="136">
        <f t="shared" si="0"/>
        <v>0</v>
      </c>
      <c r="AQ73"/>
      <c r="AR73" s="219">
        <f t="shared" si="19"/>
        <v>2079</v>
      </c>
      <c r="AS73" s="136">
        <f t="shared" si="27"/>
        <v>0</v>
      </c>
      <c r="AT73" s="136">
        <f t="shared" si="29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1"/>
        <v>2079</v>
      </c>
      <c r="BD73" s="136">
        <f t="shared" si="22"/>
        <v>0</v>
      </c>
      <c r="BF73" s="72">
        <f t="shared" si="23"/>
        <v>2079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2"/>
        <v>63</v>
      </c>
      <c r="B74" s="170">
        <f t="shared" si="42"/>
        <v>2080</v>
      </c>
      <c r="C74" s="203">
        <v>0</v>
      </c>
      <c r="D74" s="203">
        <v>0</v>
      </c>
      <c r="E74" s="108">
        <f t="shared" si="12"/>
        <v>0</v>
      </c>
      <c r="F74" s="108">
        <f t="shared" si="1"/>
        <v>0</v>
      </c>
      <c r="G74" s="109">
        <f t="shared" si="2"/>
        <v>0</v>
      </c>
      <c r="H74" s="110">
        <f t="shared" si="3"/>
        <v>0</v>
      </c>
      <c r="I74" s="108">
        <f t="shared" si="4"/>
        <v>0</v>
      </c>
      <c r="J74" s="109">
        <f t="shared" si="37"/>
        <v>0</v>
      </c>
      <c r="K74" s="110">
        <f t="shared" si="37"/>
        <v>0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4"/>
        <v>0</v>
      </c>
      <c r="P74" s="147">
        <f t="shared" si="14"/>
        <v>0</v>
      </c>
      <c r="Q74" s="147">
        <f t="shared" si="8"/>
        <v>0</v>
      </c>
      <c r="R74" s="120">
        <f t="shared" si="15"/>
        <v>0</v>
      </c>
      <c r="S74" s="204">
        <v>0</v>
      </c>
      <c r="T74" s="10">
        <f t="shared" si="16"/>
        <v>0</v>
      </c>
      <c r="U74" s="10">
        <f>('NPV Summary'!$B$16-S74)+T74</f>
        <v>0</v>
      </c>
      <c r="V74" s="10">
        <f>LOOKUP(B74,Rates!$A$5:$B$168)</f>
        <v>9074.570119843238</v>
      </c>
      <c r="W74" s="121">
        <f t="shared" si="9"/>
        <v>0</v>
      </c>
      <c r="X74" s="122">
        <f t="shared" si="17"/>
        <v>0</v>
      </c>
      <c r="Y74" s="37">
        <f t="shared" si="10"/>
        <v>0</v>
      </c>
      <c r="Z74" s="140">
        <f>IF(SUM(Z$11:Z73)&gt;0,0,IF(SUM(X74-R74)&gt;0,B74,0))</f>
        <v>0</v>
      </c>
      <c r="AG74" s="23">
        <f t="shared" si="25"/>
        <v>2069</v>
      </c>
      <c r="AH74" s="4">
        <f>Rates!B67</f>
        <v>6149.9098741696489</v>
      </c>
      <c r="AJ74" s="23">
        <f t="shared" si="28"/>
        <v>2069</v>
      </c>
      <c r="AK74" s="213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8"/>
        <v>2080</v>
      </c>
      <c r="AP74" s="135">
        <f t="shared" si="0"/>
        <v>0</v>
      </c>
      <c r="AR74" s="218">
        <f t="shared" si="19"/>
        <v>2080</v>
      </c>
      <c r="AS74" s="135">
        <f t="shared" si="27"/>
        <v>0</v>
      </c>
      <c r="AT74" s="135">
        <f t="shared" si="29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1"/>
        <v>2080</v>
      </c>
      <c r="BD74" s="135">
        <f t="shared" si="22"/>
        <v>0</v>
      </c>
      <c r="BE74" s="1"/>
      <c r="BF74" s="27">
        <f t="shared" si="23"/>
        <v>2080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42"/>
        <v>64</v>
      </c>
      <c r="B75" s="169">
        <f t="shared" si="42"/>
        <v>2081</v>
      </c>
      <c r="C75" s="203">
        <v>0</v>
      </c>
      <c r="D75" s="203">
        <v>0</v>
      </c>
      <c r="E75" s="108">
        <f t="shared" si="12"/>
        <v>0</v>
      </c>
      <c r="F75" s="111">
        <f t="shared" si="1"/>
        <v>0</v>
      </c>
      <c r="G75" s="112">
        <f t="shared" si="2"/>
        <v>0</v>
      </c>
      <c r="H75" s="113">
        <f t="shared" si="3"/>
        <v>0</v>
      </c>
      <c r="I75" s="111">
        <f t="shared" si="4"/>
        <v>0</v>
      </c>
      <c r="J75" s="112">
        <f t="shared" si="37"/>
        <v>0</v>
      </c>
      <c r="K75" s="113">
        <f t="shared" si="37"/>
        <v>0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4"/>
        <v>0</v>
      </c>
      <c r="P75" s="112">
        <f t="shared" si="14"/>
        <v>0</v>
      </c>
      <c r="Q75" s="112">
        <f t="shared" si="8"/>
        <v>0</v>
      </c>
      <c r="R75" s="116">
        <f t="shared" si="15"/>
        <v>0</v>
      </c>
      <c r="S75" s="204">
        <v>0</v>
      </c>
      <c r="T75" s="142">
        <f t="shared" si="16"/>
        <v>0</v>
      </c>
      <c r="U75" s="10">
        <f>('NPV Summary'!$B$16-S75)+T75</f>
        <v>0</v>
      </c>
      <c r="V75" s="142">
        <f>LOOKUP(B75,Rates!$A$5:$B$168)</f>
        <v>9401.2546441575942</v>
      </c>
      <c r="W75" s="123">
        <f t="shared" si="9"/>
        <v>0</v>
      </c>
      <c r="X75" s="124">
        <f t="shared" si="17"/>
        <v>0</v>
      </c>
      <c r="Y75" s="64">
        <f t="shared" si="10"/>
        <v>0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5"/>
        <v>2070</v>
      </c>
      <c r="AH75" s="79">
        <f>Rates!B68</f>
        <v>6371.3066296397565</v>
      </c>
      <c r="AI75"/>
      <c r="AJ75" s="77">
        <f t="shared" si="28"/>
        <v>2070</v>
      </c>
      <c r="AK75" s="214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8"/>
        <v>2081</v>
      </c>
      <c r="AP75" s="136">
        <f t="shared" ref="AP75:AP97" si="43">IF($J$5=5,AS75,IF($J$5=10,AT75,IF($J$5=15,AU75,IF($J$5=18,AV75,IF($J$5=20,AW75,IF($J$5=25,AX75,IF($J$5=30,AY75,IF($J$5=35,AZ75,IF($J$5=40,BA75)))))))))</f>
        <v>0</v>
      </c>
      <c r="AQ75"/>
      <c r="AR75" s="219">
        <f t="shared" si="19"/>
        <v>2081</v>
      </c>
      <c r="AS75" s="136">
        <f t="shared" si="27"/>
        <v>0</v>
      </c>
      <c r="AT75" s="136">
        <f t="shared" si="29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1"/>
        <v>2081</v>
      </c>
      <c r="BD75" s="136">
        <f t="shared" si="22"/>
        <v>0</v>
      </c>
      <c r="BF75" s="72">
        <f t="shared" si="23"/>
        <v>2081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2"/>
        <v>65</v>
      </c>
      <c r="B76" s="170">
        <f t="shared" si="42"/>
        <v>2082</v>
      </c>
      <c r="C76" s="203">
        <v>0</v>
      </c>
      <c r="D76" s="203">
        <v>0</v>
      </c>
      <c r="E76" s="108">
        <f t="shared" si="12"/>
        <v>0</v>
      </c>
      <c r="F76" s="108">
        <f t="shared" ref="F76:F97" si="44">IF(B76&gt;$B$5,(C76)*(1+$F$5)^(B76-$B$5),C76)</f>
        <v>0</v>
      </c>
      <c r="G76" s="109">
        <f t="shared" ref="G76:G97" si="45">IF(B76&gt;$B$5, (D76)*(1+$G$5)^(B76-$B$5),D76)</f>
        <v>0</v>
      </c>
      <c r="H76" s="110">
        <f t="shared" ref="H76:H97" si="46">IF(B76&gt;$B$5, (E76)*(1+$H$5)^(B76-$B$5),E76)</f>
        <v>0</v>
      </c>
      <c r="I76" s="108">
        <f t="shared" ref="I76:I97" si="47">IF(B76&gt;$B$5, F76*(1-$I$5), F76)</f>
        <v>0</v>
      </c>
      <c r="J76" s="109">
        <f t="shared" ref="J76:K97" si="48">G76</f>
        <v>0</v>
      </c>
      <c r="K76" s="110">
        <f t="shared" si="48"/>
        <v>0</v>
      </c>
      <c r="L76" s="108">
        <f t="shared" ref="L76:L97" si="49">IF(B76&gt;$B$5, (F76)*($I$5),0)</f>
        <v>0</v>
      </c>
      <c r="M76" s="114">
        <f t="shared" ref="M76:M97" si="50">ABS(PMT($K$5,$J$5,L76))</f>
        <v>0</v>
      </c>
      <c r="N76" s="114">
        <f t="shared" si="13"/>
        <v>0</v>
      </c>
      <c r="O76" s="108">
        <f t="shared" si="24"/>
        <v>0</v>
      </c>
      <c r="P76" s="147">
        <f t="shared" si="14"/>
        <v>0</v>
      </c>
      <c r="Q76" s="147">
        <f t="shared" ref="Q76:Q97" si="51">(I76+J76+K76+ N76)-P76</f>
        <v>0</v>
      </c>
      <c r="R76" s="120">
        <f t="shared" si="15"/>
        <v>0</v>
      </c>
      <c r="S76" s="204">
        <v>0</v>
      </c>
      <c r="T76" s="10">
        <f t="shared" si="16"/>
        <v>0</v>
      </c>
      <c r="U76" s="10">
        <f>('NPV Summary'!$B$16-S76)+T76</f>
        <v>0</v>
      </c>
      <c r="V76" s="10">
        <f>LOOKUP(B76,Rates!$A$5:$B$168)</f>
        <v>9739.6998113472673</v>
      </c>
      <c r="W76" s="121">
        <f t="shared" ref="W76:W97" si="52">(U76*V76)/1000000</f>
        <v>0</v>
      </c>
      <c r="X76" s="122">
        <f t="shared" si="17"/>
        <v>0</v>
      </c>
      <c r="Y76" s="37">
        <f t="shared" ref="Y76:Y97" si="53">SUM(W76-Q76)</f>
        <v>0</v>
      </c>
      <c r="Z76" s="140">
        <f>IF(SUM(Z$11:Z75)&gt;0,0,IF(SUM(X76-R76)&gt;0,B76,0))</f>
        <v>0</v>
      </c>
      <c r="AG76" s="23">
        <f t="shared" si="25"/>
        <v>2071</v>
      </c>
      <c r="AH76" s="4">
        <f>Rates!B69</f>
        <v>6600.6736683067875</v>
      </c>
      <c r="AJ76" s="23">
        <f t="shared" si="28"/>
        <v>2071</v>
      </c>
      <c r="AK76" s="213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8"/>
        <v>2082</v>
      </c>
      <c r="AP76" s="135">
        <f t="shared" si="43"/>
        <v>0</v>
      </c>
      <c r="AR76" s="218">
        <f t="shared" si="19"/>
        <v>2082</v>
      </c>
      <c r="AS76" s="135">
        <f t="shared" si="27"/>
        <v>0</v>
      </c>
      <c r="AT76" s="135">
        <f t="shared" si="29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1"/>
        <v>2082</v>
      </c>
      <c r="BD76" s="135">
        <f t="shared" si="22"/>
        <v>0</v>
      </c>
      <c r="BE76" s="1"/>
      <c r="BF76" s="27">
        <f t="shared" si="23"/>
        <v>2082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2" si="54">A76+1</f>
        <v>66</v>
      </c>
      <c r="B77" s="169">
        <f t="shared" si="54"/>
        <v>2083</v>
      </c>
      <c r="C77" s="203">
        <v>0</v>
      </c>
      <c r="D77" s="203">
        <v>0</v>
      </c>
      <c r="E77" s="108">
        <f t="shared" ref="E77:E97" si="55">IF( $Q$5="Yes", ($R$5)*T77, 0)/1000000</f>
        <v>0</v>
      </c>
      <c r="F77" s="111">
        <f t="shared" si="44"/>
        <v>0</v>
      </c>
      <c r="G77" s="112">
        <f t="shared" si="45"/>
        <v>0</v>
      </c>
      <c r="H77" s="113">
        <f t="shared" si="46"/>
        <v>0</v>
      </c>
      <c r="I77" s="111">
        <f t="shared" si="47"/>
        <v>0</v>
      </c>
      <c r="J77" s="112">
        <f t="shared" si="48"/>
        <v>0</v>
      </c>
      <c r="K77" s="113">
        <f t="shared" si="48"/>
        <v>0</v>
      </c>
      <c r="L77" s="111">
        <f t="shared" si="49"/>
        <v>0</v>
      </c>
      <c r="M77" s="115">
        <f t="shared" si="50"/>
        <v>0</v>
      </c>
      <c r="N77" s="115">
        <f t="shared" ref="N77:N97" si="56">AP77</f>
        <v>0</v>
      </c>
      <c r="O77" s="111">
        <f t="shared" si="24"/>
        <v>0</v>
      </c>
      <c r="P77" s="112">
        <f t="shared" ref="P77:P97" si="57">BD77</f>
        <v>0</v>
      </c>
      <c r="Q77" s="112">
        <f t="shared" si="51"/>
        <v>0</v>
      </c>
      <c r="R77" s="116">
        <f t="shared" ref="R77:R97" si="58">R76+Q77</f>
        <v>0</v>
      </c>
      <c r="S77" s="204">
        <v>0</v>
      </c>
      <c r="T77" s="142">
        <f t="shared" ref="T77:T97" si="59">IF($Q$5="Yes", IF(B77&lt;$T$5, 0, $S$5), 0)</f>
        <v>0</v>
      </c>
      <c r="U77" s="10">
        <f>('NPV Summary'!$B$16-S77)+T77</f>
        <v>0</v>
      </c>
      <c r="V77" s="142">
        <f>LOOKUP(B77,Rates!$A$5:$B$168)</f>
        <v>10090.32900455577</v>
      </c>
      <c r="W77" s="123">
        <f t="shared" si="52"/>
        <v>0</v>
      </c>
      <c r="X77" s="124">
        <f t="shared" ref="X77:X97" si="60">X76+W77</f>
        <v>0</v>
      </c>
      <c r="Y77" s="64">
        <f t="shared" si="53"/>
        <v>0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5"/>
        <v>2072</v>
      </c>
      <c r="AH77" s="79">
        <f>Rates!B70</f>
        <v>6838.2979203658324</v>
      </c>
      <c r="AI77"/>
      <c r="AJ77" s="77">
        <f t="shared" si="28"/>
        <v>2072</v>
      </c>
      <c r="AK77" s="214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1">AR77</f>
        <v>2083</v>
      </c>
      <c r="AP77" s="136">
        <f t="shared" si="43"/>
        <v>0</v>
      </c>
      <c r="AQ77"/>
      <c r="AR77" s="219">
        <f t="shared" ref="AR77:AR97" si="62">B77</f>
        <v>2083</v>
      </c>
      <c r="AS77" s="136">
        <f t="shared" si="27"/>
        <v>0</v>
      </c>
      <c r="AT77" s="136">
        <f t="shared" si="29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3">BF77</f>
        <v>2083</v>
      </c>
      <c r="BD77" s="136">
        <f t="shared" ref="BD77:BD97" si="64">IF($N$5=15,BG77,IF($N$5=25,BH77,))</f>
        <v>0</v>
      </c>
      <c r="BF77" s="72">
        <f t="shared" ref="BF77:BF97" si="65">B77</f>
        <v>2083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4"/>
        <v>67</v>
      </c>
      <c r="B78" s="171">
        <f t="shared" si="54"/>
        <v>2084</v>
      </c>
      <c r="C78" s="203">
        <v>0</v>
      </c>
      <c r="D78" s="203">
        <v>0</v>
      </c>
      <c r="E78" s="108">
        <f t="shared" si="55"/>
        <v>0</v>
      </c>
      <c r="F78" s="108">
        <f t="shared" si="44"/>
        <v>0</v>
      </c>
      <c r="G78" s="109">
        <f t="shared" si="45"/>
        <v>0</v>
      </c>
      <c r="H78" s="110">
        <f t="shared" si="46"/>
        <v>0</v>
      </c>
      <c r="I78" s="108">
        <f t="shared" si="47"/>
        <v>0</v>
      </c>
      <c r="J78" s="109">
        <f t="shared" si="48"/>
        <v>0</v>
      </c>
      <c r="K78" s="110">
        <f t="shared" si="48"/>
        <v>0</v>
      </c>
      <c r="L78" s="108">
        <f t="shared" si="49"/>
        <v>0</v>
      </c>
      <c r="M78" s="114">
        <f t="shared" si="50"/>
        <v>0</v>
      </c>
      <c r="N78" s="114">
        <f t="shared" si="56"/>
        <v>0</v>
      </c>
      <c r="O78" s="108">
        <f t="shared" ref="O78:O97" si="66">IF($L$5="Yes", IF( U78&gt;U77, (U78-U77)*$M$5/1000000,0),0)</f>
        <v>0</v>
      </c>
      <c r="P78" s="147">
        <f t="shared" si="57"/>
        <v>0</v>
      </c>
      <c r="Q78" s="147">
        <f t="shared" si="51"/>
        <v>0</v>
      </c>
      <c r="R78" s="120">
        <f t="shared" si="58"/>
        <v>0</v>
      </c>
      <c r="S78" s="204">
        <v>0</v>
      </c>
      <c r="T78" s="10">
        <f t="shared" si="59"/>
        <v>0</v>
      </c>
      <c r="U78" s="10">
        <f>('NPV Summary'!$B$16-S78)+T78</f>
        <v>0</v>
      </c>
      <c r="V78" s="10">
        <f>LOOKUP(B78,Rates!$A$5:$B$168)</f>
        <v>10453.580848719777</v>
      </c>
      <c r="W78" s="121">
        <f t="shared" si="52"/>
        <v>0</v>
      </c>
      <c r="X78" s="122">
        <f t="shared" si="60"/>
        <v>0</v>
      </c>
      <c r="Y78" s="37">
        <f t="shared" si="53"/>
        <v>0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8"/>
        <v>2073</v>
      </c>
      <c r="AK78" s="213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1"/>
        <v>2084</v>
      </c>
      <c r="AP78" s="135">
        <f t="shared" si="43"/>
        <v>0</v>
      </c>
      <c r="AR78" s="218">
        <f t="shared" si="62"/>
        <v>2084</v>
      </c>
      <c r="AS78" s="135">
        <f t="shared" si="27"/>
        <v>0</v>
      </c>
      <c r="AT78" s="135">
        <f t="shared" si="29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3"/>
        <v>2084</v>
      </c>
      <c r="BD78" s="135">
        <f t="shared" si="64"/>
        <v>0</v>
      </c>
      <c r="BE78" s="1"/>
      <c r="BF78" s="27">
        <f t="shared" si="65"/>
        <v>2084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4"/>
        <v>68</v>
      </c>
      <c r="B79" s="169">
        <f t="shared" si="54"/>
        <v>2085</v>
      </c>
      <c r="C79" s="203">
        <v>0</v>
      </c>
      <c r="D79" s="203">
        <v>0</v>
      </c>
      <c r="E79" s="108">
        <f t="shared" si="55"/>
        <v>0</v>
      </c>
      <c r="F79" s="111">
        <f t="shared" si="44"/>
        <v>0</v>
      </c>
      <c r="G79" s="112">
        <f t="shared" si="45"/>
        <v>0</v>
      </c>
      <c r="H79" s="113">
        <f t="shared" si="46"/>
        <v>0</v>
      </c>
      <c r="I79" s="111">
        <f t="shared" si="47"/>
        <v>0</v>
      </c>
      <c r="J79" s="112">
        <f t="shared" si="48"/>
        <v>0</v>
      </c>
      <c r="K79" s="113">
        <f t="shared" si="48"/>
        <v>0</v>
      </c>
      <c r="L79" s="111">
        <f t="shared" si="49"/>
        <v>0</v>
      </c>
      <c r="M79" s="115">
        <f t="shared" si="50"/>
        <v>0</v>
      </c>
      <c r="N79" s="115">
        <f t="shared" si="56"/>
        <v>0</v>
      </c>
      <c r="O79" s="111">
        <f t="shared" si="66"/>
        <v>0</v>
      </c>
      <c r="P79" s="112">
        <f t="shared" si="57"/>
        <v>0</v>
      </c>
      <c r="Q79" s="112">
        <f t="shared" si="51"/>
        <v>0</v>
      </c>
      <c r="R79" s="116">
        <f t="shared" si="58"/>
        <v>0</v>
      </c>
      <c r="S79" s="204">
        <v>0</v>
      </c>
      <c r="T79" s="142">
        <f t="shared" si="59"/>
        <v>0</v>
      </c>
      <c r="U79" s="10">
        <f>('NPV Summary'!$B$16-S79)+T79</f>
        <v>0</v>
      </c>
      <c r="V79" s="142">
        <f>LOOKUP(B79,Rates!$A$5:$B$168)</f>
        <v>10829.909759273689</v>
      </c>
      <c r="W79" s="129">
        <f t="shared" si="52"/>
        <v>0</v>
      </c>
      <c r="X79" s="130">
        <f t="shared" si="60"/>
        <v>0</v>
      </c>
      <c r="Y79" s="64">
        <f t="shared" si="53"/>
        <v>0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8"/>
        <v>2074</v>
      </c>
      <c r="AK79" s="214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1"/>
        <v>2085</v>
      </c>
      <c r="AP79" s="136">
        <f t="shared" si="43"/>
        <v>0</v>
      </c>
      <c r="AQ79"/>
      <c r="AR79" s="219">
        <f t="shared" si="62"/>
        <v>2085</v>
      </c>
      <c r="AS79" s="136">
        <f t="shared" si="27"/>
        <v>0</v>
      </c>
      <c r="AT79" s="136">
        <f t="shared" si="29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3"/>
        <v>2085</v>
      </c>
      <c r="BD79" s="136">
        <f t="shared" si="64"/>
        <v>0</v>
      </c>
      <c r="BF79" s="72">
        <f t="shared" si="65"/>
        <v>2085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4"/>
        <v>69</v>
      </c>
      <c r="B80" s="170">
        <f t="shared" si="54"/>
        <v>2086</v>
      </c>
      <c r="C80" s="203">
        <v>0</v>
      </c>
      <c r="D80" s="203">
        <v>0</v>
      </c>
      <c r="E80" s="108">
        <f t="shared" si="55"/>
        <v>0</v>
      </c>
      <c r="F80" s="108">
        <f t="shared" si="44"/>
        <v>0</v>
      </c>
      <c r="G80" s="109">
        <f t="shared" si="45"/>
        <v>0</v>
      </c>
      <c r="H80" s="110">
        <f t="shared" si="46"/>
        <v>0</v>
      </c>
      <c r="I80" s="108">
        <f t="shared" si="47"/>
        <v>0</v>
      </c>
      <c r="J80" s="109">
        <f t="shared" si="48"/>
        <v>0</v>
      </c>
      <c r="K80" s="110">
        <f t="shared" si="48"/>
        <v>0</v>
      </c>
      <c r="L80" s="108">
        <f t="shared" si="49"/>
        <v>0</v>
      </c>
      <c r="M80" s="114">
        <f t="shared" si="50"/>
        <v>0</v>
      </c>
      <c r="N80" s="114">
        <f t="shared" si="56"/>
        <v>0</v>
      </c>
      <c r="O80" s="108">
        <f t="shared" si="66"/>
        <v>0</v>
      </c>
      <c r="P80" s="147">
        <f t="shared" si="57"/>
        <v>0</v>
      </c>
      <c r="Q80" s="147">
        <f t="shared" si="51"/>
        <v>0</v>
      </c>
      <c r="R80" s="120">
        <f t="shared" si="58"/>
        <v>0</v>
      </c>
      <c r="S80" s="204">
        <v>0</v>
      </c>
      <c r="T80" s="10">
        <f t="shared" si="59"/>
        <v>0</v>
      </c>
      <c r="U80" s="10">
        <f>('NPV Summary'!$B$16-S80)+T80</f>
        <v>0</v>
      </c>
      <c r="V80" s="10">
        <f>LOOKUP(B80,Rates!$A$5:$B$168)</f>
        <v>11219.786510607542</v>
      </c>
      <c r="W80" s="121">
        <f t="shared" si="52"/>
        <v>0</v>
      </c>
      <c r="X80" s="122">
        <f t="shared" si="60"/>
        <v>0</v>
      </c>
      <c r="Y80" s="37">
        <f t="shared" si="53"/>
        <v>0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8"/>
        <v>2075</v>
      </c>
      <c r="AK80" s="213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1"/>
        <v>2086</v>
      </c>
      <c r="AP80" s="135">
        <f t="shared" si="43"/>
        <v>0</v>
      </c>
      <c r="AR80" s="218">
        <f t="shared" si="62"/>
        <v>2086</v>
      </c>
      <c r="AS80" s="135">
        <f t="shared" si="27"/>
        <v>0</v>
      </c>
      <c r="AT80" s="135">
        <f t="shared" si="29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3"/>
        <v>2086</v>
      </c>
      <c r="BD80" s="135">
        <f t="shared" si="64"/>
        <v>0</v>
      </c>
      <c r="BE80" s="1"/>
      <c r="BF80" s="27">
        <f t="shared" si="65"/>
        <v>2086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4"/>
        <v>70</v>
      </c>
      <c r="B81" s="169">
        <f t="shared" si="54"/>
        <v>2087</v>
      </c>
      <c r="C81" s="203">
        <v>0</v>
      </c>
      <c r="D81" s="203">
        <v>0</v>
      </c>
      <c r="E81" s="108">
        <f t="shared" si="55"/>
        <v>0</v>
      </c>
      <c r="F81" s="111">
        <f t="shared" si="44"/>
        <v>0</v>
      </c>
      <c r="G81" s="112">
        <f t="shared" si="45"/>
        <v>0</v>
      </c>
      <c r="H81" s="113">
        <f t="shared" si="46"/>
        <v>0</v>
      </c>
      <c r="I81" s="111">
        <f t="shared" si="47"/>
        <v>0</v>
      </c>
      <c r="J81" s="112">
        <f t="shared" si="48"/>
        <v>0</v>
      </c>
      <c r="K81" s="113">
        <f t="shared" si="48"/>
        <v>0</v>
      </c>
      <c r="L81" s="111">
        <f t="shared" si="49"/>
        <v>0</v>
      </c>
      <c r="M81" s="115">
        <f t="shared" si="50"/>
        <v>0</v>
      </c>
      <c r="N81" s="115">
        <f t="shared" si="56"/>
        <v>0</v>
      </c>
      <c r="O81" s="111">
        <f t="shared" si="66"/>
        <v>0</v>
      </c>
      <c r="P81" s="112">
        <f t="shared" si="57"/>
        <v>0</v>
      </c>
      <c r="Q81" s="112">
        <f t="shared" si="51"/>
        <v>0</v>
      </c>
      <c r="R81" s="116">
        <f t="shared" si="58"/>
        <v>0</v>
      </c>
      <c r="S81" s="204">
        <v>0</v>
      </c>
      <c r="T81" s="142">
        <f t="shared" si="59"/>
        <v>0</v>
      </c>
      <c r="U81" s="10">
        <f>('NPV Summary'!$B$16-S81)+T81</f>
        <v>0</v>
      </c>
      <c r="V81" s="142">
        <f>LOOKUP(B81,Rates!$A$5:$B$168)</f>
        <v>11623.698824989415</v>
      </c>
      <c r="W81" s="123">
        <f t="shared" si="52"/>
        <v>0</v>
      </c>
      <c r="X81" s="124">
        <f t="shared" si="60"/>
        <v>0</v>
      </c>
      <c r="Y81" s="64">
        <f t="shared" si="53"/>
        <v>0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8"/>
        <v>2076</v>
      </c>
      <c r="AK81" s="214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1"/>
        <v>2087</v>
      </c>
      <c r="AP81" s="136">
        <f t="shared" si="43"/>
        <v>0</v>
      </c>
      <c r="AQ81"/>
      <c r="AR81" s="219">
        <f t="shared" si="62"/>
        <v>2087</v>
      </c>
      <c r="AS81" s="136">
        <f t="shared" si="27"/>
        <v>0</v>
      </c>
      <c r="AT81" s="136">
        <f t="shared" si="29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3"/>
        <v>2087</v>
      </c>
      <c r="BD81" s="136">
        <f t="shared" si="64"/>
        <v>0</v>
      </c>
      <c r="BF81" s="72">
        <f t="shared" si="65"/>
        <v>2087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4"/>
        <v>71</v>
      </c>
      <c r="B82" s="170">
        <f t="shared" si="54"/>
        <v>2088</v>
      </c>
      <c r="C82" s="203">
        <v>0</v>
      </c>
      <c r="D82" s="203">
        <v>0</v>
      </c>
      <c r="E82" s="108">
        <f t="shared" si="55"/>
        <v>0</v>
      </c>
      <c r="F82" s="108">
        <f t="shared" si="44"/>
        <v>0</v>
      </c>
      <c r="G82" s="109">
        <f t="shared" si="45"/>
        <v>0</v>
      </c>
      <c r="H82" s="110">
        <f t="shared" si="46"/>
        <v>0</v>
      </c>
      <c r="I82" s="108">
        <f t="shared" si="47"/>
        <v>0</v>
      </c>
      <c r="J82" s="109">
        <f t="shared" si="48"/>
        <v>0</v>
      </c>
      <c r="K82" s="110">
        <f t="shared" si="48"/>
        <v>0</v>
      </c>
      <c r="L82" s="108">
        <f t="shared" si="49"/>
        <v>0</v>
      </c>
      <c r="M82" s="114">
        <f t="shared" si="50"/>
        <v>0</v>
      </c>
      <c r="N82" s="114">
        <f t="shared" si="56"/>
        <v>0</v>
      </c>
      <c r="O82" s="108">
        <f t="shared" si="66"/>
        <v>0</v>
      </c>
      <c r="P82" s="147">
        <f t="shared" si="57"/>
        <v>0</v>
      </c>
      <c r="Q82" s="147">
        <f t="shared" si="51"/>
        <v>0</v>
      </c>
      <c r="R82" s="120">
        <f t="shared" si="58"/>
        <v>0</v>
      </c>
      <c r="S82" s="204">
        <v>0</v>
      </c>
      <c r="T82" s="10">
        <f t="shared" si="59"/>
        <v>0</v>
      </c>
      <c r="U82" s="10">
        <f>('NPV Summary'!$B$16-S82)+T82</f>
        <v>0</v>
      </c>
      <c r="V82" s="10">
        <f>LOOKUP(B82,Rates!$A$5:$B$168)</f>
        <v>12042.151982689034</v>
      </c>
      <c r="W82" s="131">
        <f t="shared" si="52"/>
        <v>0</v>
      </c>
      <c r="X82" s="132">
        <f t="shared" si="60"/>
        <v>0</v>
      </c>
      <c r="Y82" s="37">
        <f t="shared" si="53"/>
        <v>0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8"/>
        <v>2077</v>
      </c>
      <c r="AK82" s="213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1"/>
        <v>2088</v>
      </c>
      <c r="AP82" s="135">
        <f t="shared" si="43"/>
        <v>0</v>
      </c>
      <c r="AR82" s="218">
        <f t="shared" si="62"/>
        <v>2088</v>
      </c>
      <c r="AS82" s="135">
        <f t="shared" si="27"/>
        <v>0</v>
      </c>
      <c r="AT82" s="135">
        <f t="shared" si="29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3"/>
        <v>2088</v>
      </c>
      <c r="BD82" s="135">
        <f t="shared" si="64"/>
        <v>0</v>
      </c>
      <c r="BE82" s="1"/>
      <c r="BF82" s="27">
        <f t="shared" si="65"/>
        <v>2088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4"/>
        <v>72</v>
      </c>
      <c r="B83" s="169">
        <f t="shared" si="54"/>
        <v>2089</v>
      </c>
      <c r="C83" s="203">
        <v>0</v>
      </c>
      <c r="D83" s="203">
        <v>0</v>
      </c>
      <c r="E83" s="108">
        <f t="shared" si="55"/>
        <v>0</v>
      </c>
      <c r="F83" s="111">
        <f t="shared" si="44"/>
        <v>0</v>
      </c>
      <c r="G83" s="112">
        <f t="shared" si="45"/>
        <v>0</v>
      </c>
      <c r="H83" s="113">
        <f t="shared" si="46"/>
        <v>0</v>
      </c>
      <c r="I83" s="111">
        <f t="shared" si="47"/>
        <v>0</v>
      </c>
      <c r="J83" s="112">
        <f t="shared" si="48"/>
        <v>0</v>
      </c>
      <c r="K83" s="113">
        <f t="shared" si="48"/>
        <v>0</v>
      </c>
      <c r="L83" s="111">
        <f t="shared" si="49"/>
        <v>0</v>
      </c>
      <c r="M83" s="115">
        <f t="shared" si="50"/>
        <v>0</v>
      </c>
      <c r="N83" s="115">
        <f t="shared" si="56"/>
        <v>0</v>
      </c>
      <c r="O83" s="111">
        <f t="shared" si="66"/>
        <v>0</v>
      </c>
      <c r="P83" s="112">
        <f t="shared" si="57"/>
        <v>0</v>
      </c>
      <c r="Q83" s="112">
        <f t="shared" si="51"/>
        <v>0</v>
      </c>
      <c r="R83" s="116">
        <f t="shared" si="58"/>
        <v>0</v>
      </c>
      <c r="S83" s="204">
        <v>0</v>
      </c>
      <c r="T83" s="142">
        <f t="shared" si="59"/>
        <v>0</v>
      </c>
      <c r="U83" s="10">
        <f>('NPV Summary'!$B$16-S83)+T83</f>
        <v>0</v>
      </c>
      <c r="V83" s="142">
        <f>LOOKUP(B83,Rates!$A$5:$B$168)</f>
        <v>12475.669454065841</v>
      </c>
      <c r="W83" s="123">
        <f t="shared" si="52"/>
        <v>0</v>
      </c>
      <c r="X83" s="124">
        <f t="shared" si="60"/>
        <v>0</v>
      </c>
      <c r="Y83" s="64">
        <f t="shared" si="53"/>
        <v>0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8"/>
        <v>2078</v>
      </c>
      <c r="AK83" s="214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1"/>
        <v>2089</v>
      </c>
      <c r="AP83" s="136">
        <f t="shared" si="43"/>
        <v>0</v>
      </c>
      <c r="AQ83"/>
      <c r="AR83" s="219">
        <f t="shared" si="62"/>
        <v>2089</v>
      </c>
      <c r="AS83" s="136">
        <f t="shared" ref="AS83:AS97" si="68">SUM(M78:M82)</f>
        <v>0</v>
      </c>
      <c r="AT83" s="136">
        <f t="shared" si="29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3"/>
        <v>2089</v>
      </c>
      <c r="BD83" s="136">
        <f t="shared" si="64"/>
        <v>0</v>
      </c>
      <c r="BF83" s="72">
        <f t="shared" si="65"/>
        <v>2089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4"/>
        <v>73</v>
      </c>
      <c r="B84" s="170">
        <f t="shared" si="54"/>
        <v>2090</v>
      </c>
      <c r="C84" s="203">
        <v>0</v>
      </c>
      <c r="D84" s="203">
        <v>0</v>
      </c>
      <c r="E84" s="108">
        <f t="shared" si="55"/>
        <v>0</v>
      </c>
      <c r="F84" s="108">
        <f t="shared" si="44"/>
        <v>0</v>
      </c>
      <c r="G84" s="109">
        <f t="shared" si="45"/>
        <v>0</v>
      </c>
      <c r="H84" s="110">
        <f t="shared" si="46"/>
        <v>0</v>
      </c>
      <c r="I84" s="108">
        <f t="shared" si="47"/>
        <v>0</v>
      </c>
      <c r="J84" s="109">
        <f t="shared" si="48"/>
        <v>0</v>
      </c>
      <c r="K84" s="110">
        <f t="shared" si="48"/>
        <v>0</v>
      </c>
      <c r="L84" s="108">
        <f t="shared" si="49"/>
        <v>0</v>
      </c>
      <c r="M84" s="114">
        <f t="shared" si="50"/>
        <v>0</v>
      </c>
      <c r="N84" s="114">
        <f t="shared" si="56"/>
        <v>0</v>
      </c>
      <c r="O84" s="108">
        <f t="shared" si="66"/>
        <v>0</v>
      </c>
      <c r="P84" s="147">
        <f t="shared" si="57"/>
        <v>0</v>
      </c>
      <c r="Q84" s="147">
        <f t="shared" si="51"/>
        <v>0</v>
      </c>
      <c r="R84" s="120">
        <f t="shared" si="58"/>
        <v>0</v>
      </c>
      <c r="S84" s="204">
        <v>0</v>
      </c>
      <c r="T84" s="10">
        <f t="shared" si="59"/>
        <v>0</v>
      </c>
      <c r="U84" s="10">
        <f>('NPV Summary'!$B$16-S84)+T84</f>
        <v>0</v>
      </c>
      <c r="V84" s="10">
        <f>LOOKUP(B84,Rates!$A$5:$B$168)</f>
        <v>12924.793554412212</v>
      </c>
      <c r="W84" s="121">
        <f t="shared" si="52"/>
        <v>0</v>
      </c>
      <c r="X84" s="122">
        <f t="shared" si="60"/>
        <v>0</v>
      </c>
      <c r="Y84" s="37">
        <f t="shared" si="53"/>
        <v>0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8"/>
        <v>2079</v>
      </c>
      <c r="AK84" s="213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1"/>
        <v>2090</v>
      </c>
      <c r="AP84" s="135">
        <f t="shared" si="43"/>
        <v>0</v>
      </c>
      <c r="AQ84"/>
      <c r="AR84" s="222">
        <f t="shared" si="62"/>
        <v>2090</v>
      </c>
      <c r="AS84" s="135">
        <f t="shared" si="68"/>
        <v>0</v>
      </c>
      <c r="AT84" s="135">
        <f t="shared" si="29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3"/>
        <v>2090</v>
      </c>
      <c r="BD84" s="135">
        <f t="shared" si="64"/>
        <v>0</v>
      </c>
      <c r="BF84" s="27">
        <f t="shared" si="65"/>
        <v>2090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4"/>
        <v>74</v>
      </c>
      <c r="B85" s="172">
        <f t="shared" si="54"/>
        <v>2091</v>
      </c>
      <c r="C85" s="203">
        <v>0</v>
      </c>
      <c r="D85" s="203">
        <v>0</v>
      </c>
      <c r="E85" s="108">
        <f t="shared" si="55"/>
        <v>0</v>
      </c>
      <c r="F85" s="111">
        <f t="shared" si="44"/>
        <v>0</v>
      </c>
      <c r="G85" s="112">
        <f t="shared" si="45"/>
        <v>0</v>
      </c>
      <c r="H85" s="113">
        <f t="shared" si="46"/>
        <v>0</v>
      </c>
      <c r="I85" s="111">
        <f t="shared" si="47"/>
        <v>0</v>
      </c>
      <c r="J85" s="112">
        <f t="shared" si="48"/>
        <v>0</v>
      </c>
      <c r="K85" s="113">
        <f t="shared" si="48"/>
        <v>0</v>
      </c>
      <c r="L85" s="111">
        <f t="shared" si="49"/>
        <v>0</v>
      </c>
      <c r="M85" s="115">
        <f t="shared" si="50"/>
        <v>0</v>
      </c>
      <c r="N85" s="115">
        <f t="shared" si="56"/>
        <v>0</v>
      </c>
      <c r="O85" s="111">
        <f t="shared" si="66"/>
        <v>0</v>
      </c>
      <c r="P85" s="112">
        <f t="shared" si="57"/>
        <v>0</v>
      </c>
      <c r="Q85" s="112">
        <f t="shared" si="51"/>
        <v>0</v>
      </c>
      <c r="R85" s="116">
        <f t="shared" si="58"/>
        <v>0</v>
      </c>
      <c r="S85" s="204">
        <v>0</v>
      </c>
      <c r="T85" s="142">
        <f t="shared" si="59"/>
        <v>0</v>
      </c>
      <c r="U85" s="10">
        <f>('NPV Summary'!$B$16-S85)+T85</f>
        <v>0</v>
      </c>
      <c r="V85" s="142">
        <f>LOOKUP(B85,Rates!$A$5:$B$168)</f>
        <v>13390.086122371053</v>
      </c>
      <c r="W85" s="129">
        <f t="shared" si="52"/>
        <v>0</v>
      </c>
      <c r="X85" s="130">
        <f t="shared" si="60"/>
        <v>0</v>
      </c>
      <c r="Y85" s="64">
        <f t="shared" si="53"/>
        <v>0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4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1"/>
        <v>2091</v>
      </c>
      <c r="AP85" s="136">
        <f t="shared" si="43"/>
        <v>0</v>
      </c>
      <c r="AQ85"/>
      <c r="AR85" s="219">
        <f t="shared" si="62"/>
        <v>2091</v>
      </c>
      <c r="AS85" s="136">
        <f t="shared" si="68"/>
        <v>0</v>
      </c>
      <c r="AT85" s="136">
        <f t="shared" si="29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3"/>
        <v>2091</v>
      </c>
      <c r="BD85" s="136">
        <f t="shared" si="64"/>
        <v>0</v>
      </c>
      <c r="BF85" s="72">
        <f t="shared" si="65"/>
        <v>2091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4"/>
        <v>75</v>
      </c>
      <c r="B86" s="170">
        <f t="shared" si="54"/>
        <v>2092</v>
      </c>
      <c r="C86" s="203">
        <v>0</v>
      </c>
      <c r="D86" s="203">
        <v>0</v>
      </c>
      <c r="E86" s="108">
        <f t="shared" si="55"/>
        <v>0</v>
      </c>
      <c r="F86" s="108">
        <f t="shared" si="44"/>
        <v>0</v>
      </c>
      <c r="G86" s="109">
        <f t="shared" si="45"/>
        <v>0</v>
      </c>
      <c r="H86" s="110">
        <f t="shared" si="46"/>
        <v>0</v>
      </c>
      <c r="I86" s="108">
        <f t="shared" si="47"/>
        <v>0</v>
      </c>
      <c r="J86" s="109">
        <f t="shared" si="48"/>
        <v>0</v>
      </c>
      <c r="K86" s="110">
        <f t="shared" si="48"/>
        <v>0</v>
      </c>
      <c r="L86" s="108">
        <f t="shared" si="49"/>
        <v>0</v>
      </c>
      <c r="M86" s="114">
        <f t="shared" si="50"/>
        <v>0</v>
      </c>
      <c r="N86" s="114">
        <f t="shared" si="56"/>
        <v>0</v>
      </c>
      <c r="O86" s="108">
        <f t="shared" si="66"/>
        <v>0</v>
      </c>
      <c r="P86" s="147">
        <f t="shared" si="57"/>
        <v>0</v>
      </c>
      <c r="Q86" s="147">
        <f t="shared" si="51"/>
        <v>0</v>
      </c>
      <c r="R86" s="120">
        <f t="shared" si="58"/>
        <v>0</v>
      </c>
      <c r="S86" s="204">
        <v>0</v>
      </c>
      <c r="T86" s="10">
        <f t="shared" si="59"/>
        <v>0</v>
      </c>
      <c r="U86" s="10">
        <f>('NPV Summary'!$B$16-S86)+T86</f>
        <v>0</v>
      </c>
      <c r="V86" s="10">
        <f>LOOKUP(B86,Rates!$A$5:$B$168)</f>
        <v>13872.129222776412</v>
      </c>
      <c r="W86" s="121">
        <f t="shared" si="52"/>
        <v>0</v>
      </c>
      <c r="X86" s="122">
        <f t="shared" si="60"/>
        <v>0</v>
      </c>
      <c r="Y86" s="37">
        <f t="shared" si="53"/>
        <v>0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3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1"/>
        <v>2092</v>
      </c>
      <c r="AP86" s="135">
        <f t="shared" si="43"/>
        <v>0</v>
      </c>
      <c r="AR86" s="218">
        <f t="shared" si="62"/>
        <v>2092</v>
      </c>
      <c r="AS86" s="135">
        <f t="shared" si="68"/>
        <v>0</v>
      </c>
      <c r="AT86" s="135">
        <f t="shared" si="29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3"/>
        <v>2092</v>
      </c>
      <c r="BD86" s="135">
        <f t="shared" si="64"/>
        <v>0</v>
      </c>
      <c r="BE86" s="1"/>
      <c r="BF86" s="27">
        <f t="shared" si="65"/>
        <v>2092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4"/>
        <v>76</v>
      </c>
      <c r="B87" s="169">
        <f t="shared" si="54"/>
        <v>2093</v>
      </c>
      <c r="C87" s="203">
        <v>0</v>
      </c>
      <c r="D87" s="203">
        <v>0</v>
      </c>
      <c r="E87" s="108">
        <f t="shared" si="55"/>
        <v>0</v>
      </c>
      <c r="F87" s="111">
        <f t="shared" si="44"/>
        <v>0</v>
      </c>
      <c r="G87" s="112">
        <f t="shared" si="45"/>
        <v>0</v>
      </c>
      <c r="H87" s="113">
        <f t="shared" si="46"/>
        <v>0</v>
      </c>
      <c r="I87" s="111">
        <f t="shared" si="47"/>
        <v>0</v>
      </c>
      <c r="J87" s="112">
        <f t="shared" si="48"/>
        <v>0</v>
      </c>
      <c r="K87" s="113">
        <f t="shared" si="48"/>
        <v>0</v>
      </c>
      <c r="L87" s="111">
        <f t="shared" si="49"/>
        <v>0</v>
      </c>
      <c r="M87" s="115">
        <f t="shared" si="50"/>
        <v>0</v>
      </c>
      <c r="N87" s="115">
        <f t="shared" si="56"/>
        <v>0</v>
      </c>
      <c r="O87" s="111">
        <f t="shared" si="66"/>
        <v>0</v>
      </c>
      <c r="P87" s="112">
        <f t="shared" si="57"/>
        <v>0</v>
      </c>
      <c r="Q87" s="112">
        <f t="shared" si="51"/>
        <v>0</v>
      </c>
      <c r="R87" s="116">
        <f t="shared" si="58"/>
        <v>0</v>
      </c>
      <c r="S87" s="204">
        <v>0</v>
      </c>
      <c r="T87" s="142">
        <f t="shared" si="59"/>
        <v>0</v>
      </c>
      <c r="U87" s="10">
        <f>('NPV Summary'!$B$16-S87)+T87</f>
        <v>0</v>
      </c>
      <c r="V87" s="142">
        <f>LOOKUP(B87,Rates!$A$5:$B$168)</f>
        <v>14371.525874796363</v>
      </c>
      <c r="W87" s="123">
        <f t="shared" si="52"/>
        <v>0</v>
      </c>
      <c r="X87" s="124">
        <f t="shared" si="60"/>
        <v>0</v>
      </c>
      <c r="Y87" s="64">
        <f t="shared" si="53"/>
        <v>0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4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1"/>
        <v>2093</v>
      </c>
      <c r="AP87" s="136">
        <f t="shared" si="43"/>
        <v>0</v>
      </c>
      <c r="AQ87"/>
      <c r="AR87" s="219">
        <f t="shared" si="62"/>
        <v>2093</v>
      </c>
      <c r="AS87" s="136">
        <f t="shared" si="68"/>
        <v>0</v>
      </c>
      <c r="AT87" s="136">
        <f t="shared" si="29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3"/>
        <v>2093</v>
      </c>
      <c r="BD87" s="136">
        <f t="shared" si="64"/>
        <v>0</v>
      </c>
      <c r="BF87" s="72">
        <f t="shared" si="65"/>
        <v>2093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4"/>
        <v>77</v>
      </c>
      <c r="B88" s="170">
        <f t="shared" si="54"/>
        <v>2094</v>
      </c>
      <c r="C88" s="203">
        <v>0</v>
      </c>
      <c r="D88" s="203">
        <v>0</v>
      </c>
      <c r="E88" s="108">
        <f t="shared" si="55"/>
        <v>0</v>
      </c>
      <c r="F88" s="108">
        <f t="shared" si="44"/>
        <v>0</v>
      </c>
      <c r="G88" s="109">
        <f t="shared" si="45"/>
        <v>0</v>
      </c>
      <c r="H88" s="110">
        <f t="shared" si="46"/>
        <v>0</v>
      </c>
      <c r="I88" s="108">
        <f t="shared" si="47"/>
        <v>0</v>
      </c>
      <c r="J88" s="109">
        <f t="shared" si="48"/>
        <v>0</v>
      </c>
      <c r="K88" s="110">
        <f t="shared" si="48"/>
        <v>0</v>
      </c>
      <c r="L88" s="108">
        <f t="shared" si="49"/>
        <v>0</v>
      </c>
      <c r="M88" s="114">
        <f t="shared" si="50"/>
        <v>0</v>
      </c>
      <c r="N88" s="114">
        <f t="shared" si="56"/>
        <v>0</v>
      </c>
      <c r="O88" s="108">
        <f t="shared" si="66"/>
        <v>0</v>
      </c>
      <c r="P88" s="109">
        <f t="shared" si="57"/>
        <v>0</v>
      </c>
      <c r="Q88" s="109">
        <f t="shared" si="51"/>
        <v>0</v>
      </c>
      <c r="R88" s="117">
        <f t="shared" si="58"/>
        <v>0</v>
      </c>
      <c r="S88" s="204">
        <v>0</v>
      </c>
      <c r="T88" s="10">
        <f t="shared" si="59"/>
        <v>0</v>
      </c>
      <c r="U88" s="10">
        <f>('NPV Summary'!$B$16-S88)+T88</f>
        <v>0</v>
      </c>
      <c r="V88" s="10">
        <f>LOOKUP(B88,Rates!$A$5:$B$168)</f>
        <v>14888.900806289033</v>
      </c>
      <c r="W88" s="125">
        <f t="shared" si="52"/>
        <v>0</v>
      </c>
      <c r="X88" s="126">
        <f t="shared" si="60"/>
        <v>0</v>
      </c>
      <c r="Y88" s="84">
        <f t="shared" si="53"/>
        <v>0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5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1"/>
        <v>2094</v>
      </c>
      <c r="AP88" s="135">
        <f t="shared" si="43"/>
        <v>0</v>
      </c>
      <c r="AQ88"/>
      <c r="AR88" s="222">
        <f t="shared" si="62"/>
        <v>2094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3"/>
        <v>2094</v>
      </c>
      <c r="BD88" s="135">
        <f t="shared" si="64"/>
        <v>0</v>
      </c>
      <c r="BF88" s="27">
        <f t="shared" si="65"/>
        <v>2094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4"/>
        <v>78</v>
      </c>
      <c r="B89" s="169">
        <f t="shared" si="54"/>
        <v>2095</v>
      </c>
      <c r="C89" s="203">
        <v>0</v>
      </c>
      <c r="D89" s="203">
        <v>0</v>
      </c>
      <c r="E89" s="108">
        <f t="shared" si="55"/>
        <v>0</v>
      </c>
      <c r="F89" s="111">
        <f t="shared" si="44"/>
        <v>0</v>
      </c>
      <c r="G89" s="112">
        <f t="shared" si="45"/>
        <v>0</v>
      </c>
      <c r="H89" s="113">
        <f t="shared" si="46"/>
        <v>0</v>
      </c>
      <c r="I89" s="111">
        <f t="shared" si="47"/>
        <v>0</v>
      </c>
      <c r="J89" s="112">
        <f t="shared" si="48"/>
        <v>0</v>
      </c>
      <c r="K89" s="113">
        <f t="shared" si="48"/>
        <v>0</v>
      </c>
      <c r="L89" s="111">
        <f t="shared" si="49"/>
        <v>0</v>
      </c>
      <c r="M89" s="115">
        <f t="shared" si="50"/>
        <v>0</v>
      </c>
      <c r="N89" s="115">
        <f t="shared" si="56"/>
        <v>0</v>
      </c>
      <c r="O89" s="111">
        <f t="shared" si="66"/>
        <v>0</v>
      </c>
      <c r="P89" s="112">
        <f t="shared" si="57"/>
        <v>0</v>
      </c>
      <c r="Q89" s="112">
        <f t="shared" si="51"/>
        <v>0</v>
      </c>
      <c r="R89" s="116">
        <f t="shared" si="58"/>
        <v>0</v>
      </c>
      <c r="S89" s="204">
        <v>0</v>
      </c>
      <c r="T89" s="142">
        <f t="shared" si="59"/>
        <v>0</v>
      </c>
      <c r="U89" s="10">
        <f>('NPV Summary'!$B$16-S89)+T89</f>
        <v>0</v>
      </c>
      <c r="V89" s="142">
        <f>LOOKUP(B89,Rates!$A$5:$B$168)</f>
        <v>15424.901235315439</v>
      </c>
      <c r="W89" s="123">
        <f t="shared" si="52"/>
        <v>0</v>
      </c>
      <c r="X89" s="124">
        <f t="shared" si="60"/>
        <v>0</v>
      </c>
      <c r="Y89" s="64">
        <f t="shared" si="53"/>
        <v>0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4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1"/>
        <v>2095</v>
      </c>
      <c r="AP89" s="136">
        <f t="shared" si="43"/>
        <v>0</v>
      </c>
      <c r="AQ89"/>
      <c r="AR89" s="219">
        <f t="shared" si="62"/>
        <v>2095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3"/>
        <v>2095</v>
      </c>
      <c r="BD89" s="136">
        <f t="shared" si="64"/>
        <v>0</v>
      </c>
      <c r="BF89" s="72">
        <f t="shared" si="65"/>
        <v>2095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4"/>
        <v>79</v>
      </c>
      <c r="B90" s="170">
        <f t="shared" si="54"/>
        <v>2096</v>
      </c>
      <c r="C90" s="203">
        <v>0</v>
      </c>
      <c r="D90" s="203">
        <v>0</v>
      </c>
      <c r="E90" s="108">
        <f t="shared" si="55"/>
        <v>0</v>
      </c>
      <c r="F90" s="108">
        <f t="shared" si="44"/>
        <v>0</v>
      </c>
      <c r="G90" s="109">
        <f t="shared" si="45"/>
        <v>0</v>
      </c>
      <c r="H90" s="110">
        <f t="shared" si="46"/>
        <v>0</v>
      </c>
      <c r="I90" s="108">
        <f t="shared" si="47"/>
        <v>0</v>
      </c>
      <c r="J90" s="109">
        <f t="shared" si="48"/>
        <v>0</v>
      </c>
      <c r="K90" s="110">
        <f t="shared" si="48"/>
        <v>0</v>
      </c>
      <c r="L90" s="108">
        <f t="shared" si="49"/>
        <v>0</v>
      </c>
      <c r="M90" s="114">
        <f t="shared" si="50"/>
        <v>0</v>
      </c>
      <c r="N90" s="114">
        <f t="shared" si="56"/>
        <v>0</v>
      </c>
      <c r="O90" s="108">
        <f t="shared" si="66"/>
        <v>0</v>
      </c>
      <c r="P90" s="147">
        <f t="shared" si="57"/>
        <v>0</v>
      </c>
      <c r="Q90" s="147">
        <f t="shared" si="51"/>
        <v>0</v>
      </c>
      <c r="R90" s="120">
        <f t="shared" si="58"/>
        <v>0</v>
      </c>
      <c r="S90" s="204">
        <v>0</v>
      </c>
      <c r="T90" s="10">
        <f t="shared" si="59"/>
        <v>0</v>
      </c>
      <c r="U90" s="10">
        <f>('NPV Summary'!$B$16-S90)+T90</f>
        <v>0</v>
      </c>
      <c r="V90" s="10">
        <f>LOOKUP(B90,Rates!$A$5:$B$168)</f>
        <v>15980.197679786796</v>
      </c>
      <c r="W90" s="121">
        <f t="shared" si="52"/>
        <v>0</v>
      </c>
      <c r="X90" s="122">
        <f t="shared" si="60"/>
        <v>0</v>
      </c>
      <c r="Y90" s="37">
        <f t="shared" si="53"/>
        <v>0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3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1"/>
        <v>2096</v>
      </c>
      <c r="AP90" s="135">
        <f t="shared" si="43"/>
        <v>0</v>
      </c>
      <c r="AR90" s="218">
        <f t="shared" si="62"/>
        <v>2096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3"/>
        <v>2096</v>
      </c>
      <c r="BD90" s="135">
        <f t="shared" si="64"/>
        <v>0</v>
      </c>
      <c r="BE90" s="1"/>
      <c r="BF90" s="27">
        <f t="shared" si="65"/>
        <v>2096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4"/>
        <v>80</v>
      </c>
      <c r="B91" s="172">
        <f t="shared" si="54"/>
        <v>2097</v>
      </c>
      <c r="C91" s="203">
        <v>0</v>
      </c>
      <c r="D91" s="203">
        <v>0</v>
      </c>
      <c r="E91" s="108">
        <f t="shared" si="55"/>
        <v>0</v>
      </c>
      <c r="F91" s="111">
        <f t="shared" si="44"/>
        <v>0</v>
      </c>
      <c r="G91" s="112">
        <f t="shared" si="45"/>
        <v>0</v>
      </c>
      <c r="H91" s="113">
        <f t="shared" si="46"/>
        <v>0</v>
      </c>
      <c r="I91" s="111">
        <f t="shared" si="47"/>
        <v>0</v>
      </c>
      <c r="J91" s="112">
        <f t="shared" si="48"/>
        <v>0</v>
      </c>
      <c r="K91" s="113">
        <f t="shared" si="48"/>
        <v>0</v>
      </c>
      <c r="L91" s="111">
        <f t="shared" si="49"/>
        <v>0</v>
      </c>
      <c r="M91" s="115">
        <f t="shared" si="50"/>
        <v>0</v>
      </c>
      <c r="N91" s="115">
        <f t="shared" si="56"/>
        <v>0</v>
      </c>
      <c r="O91" s="111">
        <f t="shared" si="66"/>
        <v>0</v>
      </c>
      <c r="P91" s="112">
        <f t="shared" si="57"/>
        <v>0</v>
      </c>
      <c r="Q91" s="112">
        <f t="shared" si="51"/>
        <v>0</v>
      </c>
      <c r="R91" s="116">
        <f t="shared" si="58"/>
        <v>0</v>
      </c>
      <c r="S91" s="204">
        <v>0</v>
      </c>
      <c r="T91" s="142">
        <f t="shared" si="59"/>
        <v>0</v>
      </c>
      <c r="U91" s="10">
        <f>('NPV Summary'!$B$16-S91)+T91</f>
        <v>0</v>
      </c>
      <c r="V91" s="142">
        <f>LOOKUP(B91,Rates!$A$5:$B$168)</f>
        <v>16555.484796259119</v>
      </c>
      <c r="W91" s="123">
        <f t="shared" si="52"/>
        <v>0</v>
      </c>
      <c r="X91" s="124">
        <f t="shared" si="60"/>
        <v>0</v>
      </c>
      <c r="Y91" s="64">
        <f t="shared" si="53"/>
        <v>0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4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1"/>
        <v>2097</v>
      </c>
      <c r="AP91" s="136">
        <f t="shared" si="43"/>
        <v>0</v>
      </c>
      <c r="AQ91"/>
      <c r="AR91" s="219">
        <f t="shared" si="62"/>
        <v>2097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3"/>
        <v>2097</v>
      </c>
      <c r="BD91" s="136">
        <f t="shared" si="64"/>
        <v>0</v>
      </c>
      <c r="BF91" s="72">
        <f t="shared" si="65"/>
        <v>2097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4"/>
        <v>81</v>
      </c>
      <c r="B92" s="170">
        <f t="shared" si="54"/>
        <v>2098</v>
      </c>
      <c r="C92" s="203">
        <v>0</v>
      </c>
      <c r="D92" s="203">
        <v>0</v>
      </c>
      <c r="E92" s="108">
        <f t="shared" si="55"/>
        <v>0</v>
      </c>
      <c r="F92" s="108">
        <f t="shared" si="44"/>
        <v>0</v>
      </c>
      <c r="G92" s="109">
        <f t="shared" si="45"/>
        <v>0</v>
      </c>
      <c r="H92" s="110">
        <f t="shared" si="46"/>
        <v>0</v>
      </c>
      <c r="I92" s="108">
        <f t="shared" si="47"/>
        <v>0</v>
      </c>
      <c r="J92" s="109">
        <f t="shared" si="48"/>
        <v>0</v>
      </c>
      <c r="K92" s="110">
        <f t="shared" si="48"/>
        <v>0</v>
      </c>
      <c r="L92" s="108">
        <f t="shared" si="49"/>
        <v>0</v>
      </c>
      <c r="M92" s="114">
        <f t="shared" si="50"/>
        <v>0</v>
      </c>
      <c r="N92" s="114">
        <f t="shared" si="56"/>
        <v>0</v>
      </c>
      <c r="O92" s="108">
        <f t="shared" si="66"/>
        <v>0</v>
      </c>
      <c r="P92" s="147">
        <f t="shared" si="57"/>
        <v>0</v>
      </c>
      <c r="Q92" s="147">
        <f t="shared" si="51"/>
        <v>0</v>
      </c>
      <c r="R92" s="120">
        <f t="shared" si="58"/>
        <v>0</v>
      </c>
      <c r="S92" s="204">
        <v>0</v>
      </c>
      <c r="T92" s="10">
        <f t="shared" si="59"/>
        <v>0</v>
      </c>
      <c r="U92" s="10">
        <f>('NPV Summary'!$B$16-S92)+T92</f>
        <v>0</v>
      </c>
      <c r="V92" s="10">
        <f>LOOKUP(B92,Rates!$A$5:$B$168)</f>
        <v>17151.482248924447</v>
      </c>
      <c r="W92" s="121">
        <f t="shared" si="52"/>
        <v>0</v>
      </c>
      <c r="X92" s="122">
        <f t="shared" si="60"/>
        <v>0</v>
      </c>
      <c r="Y92" s="37">
        <f t="shared" si="53"/>
        <v>0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3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1"/>
        <v>2098</v>
      </c>
      <c r="AP92" s="135">
        <f t="shared" si="43"/>
        <v>0</v>
      </c>
      <c r="AR92" s="218">
        <f t="shared" si="62"/>
        <v>2098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3"/>
        <v>2098</v>
      </c>
      <c r="BD92" s="135">
        <f t="shared" si="64"/>
        <v>0</v>
      </c>
      <c r="BE92" s="1"/>
      <c r="BF92" s="27">
        <f t="shared" si="65"/>
        <v>2098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ref="A93:B97" si="71">A92+1</f>
        <v>82</v>
      </c>
      <c r="B93" s="169">
        <f t="shared" si="71"/>
        <v>2099</v>
      </c>
      <c r="C93" s="203">
        <v>0</v>
      </c>
      <c r="D93" s="203">
        <v>0</v>
      </c>
      <c r="E93" s="108">
        <f t="shared" si="55"/>
        <v>0</v>
      </c>
      <c r="F93" s="111">
        <f t="shared" si="44"/>
        <v>0</v>
      </c>
      <c r="G93" s="112">
        <f t="shared" si="45"/>
        <v>0</v>
      </c>
      <c r="H93" s="113">
        <f t="shared" si="46"/>
        <v>0</v>
      </c>
      <c r="I93" s="111">
        <f t="shared" si="47"/>
        <v>0</v>
      </c>
      <c r="J93" s="112">
        <f t="shared" si="48"/>
        <v>0</v>
      </c>
      <c r="K93" s="113">
        <f t="shared" si="48"/>
        <v>0</v>
      </c>
      <c r="L93" s="111">
        <f t="shared" si="49"/>
        <v>0</v>
      </c>
      <c r="M93" s="115">
        <f t="shared" si="50"/>
        <v>0</v>
      </c>
      <c r="N93" s="115">
        <f t="shared" si="56"/>
        <v>0</v>
      </c>
      <c r="O93" s="111">
        <f t="shared" si="66"/>
        <v>0</v>
      </c>
      <c r="P93" s="112">
        <f t="shared" si="57"/>
        <v>0</v>
      </c>
      <c r="Q93" s="112">
        <f t="shared" si="51"/>
        <v>0</v>
      </c>
      <c r="R93" s="116">
        <f t="shared" si="58"/>
        <v>0</v>
      </c>
      <c r="S93" s="204">
        <v>0</v>
      </c>
      <c r="T93" s="142">
        <f t="shared" si="59"/>
        <v>0</v>
      </c>
      <c r="U93" s="10">
        <f>('NPV Summary'!$B$16-S93)+T93</f>
        <v>0</v>
      </c>
      <c r="V93" s="142">
        <f>LOOKUP(B93,Rates!$A$5:$B$168)</f>
        <v>17768.935609885728</v>
      </c>
      <c r="W93" s="123">
        <f t="shared" si="52"/>
        <v>0</v>
      </c>
      <c r="X93" s="124">
        <f t="shared" si="60"/>
        <v>0</v>
      </c>
      <c r="Y93" s="64">
        <f t="shared" si="53"/>
        <v>0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4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1"/>
        <v>2099</v>
      </c>
      <c r="AP93" s="136">
        <f t="shared" si="43"/>
        <v>0</v>
      </c>
      <c r="AQ93"/>
      <c r="AR93" s="219">
        <f t="shared" si="62"/>
        <v>2099</v>
      </c>
      <c r="AS93" s="136">
        <f t="shared" si="68"/>
        <v>0</v>
      </c>
      <c r="AT93" s="136">
        <f t="shared" si="70"/>
        <v>0</v>
      </c>
      <c r="AU93" s="136">
        <f t="shared" ref="AU93:AU97" si="72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3"/>
        <v>2099</v>
      </c>
      <c r="BD93" s="136">
        <f t="shared" si="64"/>
        <v>0</v>
      </c>
      <c r="BF93" s="72">
        <f t="shared" si="65"/>
        <v>2099</v>
      </c>
      <c r="BG93" s="136">
        <f t="shared" ref="BG93:BG97" si="73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1"/>
        <v>83</v>
      </c>
      <c r="B94" s="170">
        <f t="shared" si="71"/>
        <v>2100</v>
      </c>
      <c r="C94" s="203">
        <v>0</v>
      </c>
      <c r="D94" s="203">
        <v>0</v>
      </c>
      <c r="E94" s="108">
        <f t="shared" si="55"/>
        <v>0</v>
      </c>
      <c r="F94" s="108">
        <f t="shared" si="44"/>
        <v>0</v>
      </c>
      <c r="G94" s="109">
        <f t="shared" si="45"/>
        <v>0</v>
      </c>
      <c r="H94" s="110">
        <f t="shared" si="46"/>
        <v>0</v>
      </c>
      <c r="I94" s="108">
        <f t="shared" si="47"/>
        <v>0</v>
      </c>
      <c r="J94" s="109">
        <f t="shared" si="48"/>
        <v>0</v>
      </c>
      <c r="K94" s="110">
        <f t="shared" si="48"/>
        <v>0</v>
      </c>
      <c r="L94" s="108">
        <f t="shared" si="49"/>
        <v>0</v>
      </c>
      <c r="M94" s="114">
        <f t="shared" si="50"/>
        <v>0</v>
      </c>
      <c r="N94" s="114">
        <f t="shared" si="56"/>
        <v>0</v>
      </c>
      <c r="O94" s="108">
        <f t="shared" si="66"/>
        <v>0</v>
      </c>
      <c r="P94" s="147">
        <f t="shared" si="57"/>
        <v>0</v>
      </c>
      <c r="Q94" s="147">
        <f t="shared" si="51"/>
        <v>0</v>
      </c>
      <c r="R94" s="120">
        <f t="shared" si="58"/>
        <v>0</v>
      </c>
      <c r="S94" s="204">
        <v>0</v>
      </c>
      <c r="T94" s="10">
        <f t="shared" si="59"/>
        <v>0</v>
      </c>
      <c r="U94" s="10">
        <f>('NPV Summary'!$B$16-S94)+T94</f>
        <v>0</v>
      </c>
      <c r="V94" s="10">
        <f>LOOKUP(B94,Rates!$A$5:$B$168)</f>
        <v>18408.617291841616</v>
      </c>
      <c r="W94" s="121">
        <f t="shared" si="52"/>
        <v>0</v>
      </c>
      <c r="X94" s="122">
        <f t="shared" si="60"/>
        <v>0</v>
      </c>
      <c r="Y94" s="37">
        <f t="shared" si="53"/>
        <v>0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3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1"/>
        <v>2100</v>
      </c>
      <c r="AP94" s="135">
        <f t="shared" si="43"/>
        <v>0</v>
      </c>
      <c r="AR94" s="218">
        <f t="shared" si="62"/>
        <v>2100</v>
      </c>
      <c r="AS94" s="135">
        <f t="shared" si="68"/>
        <v>0</v>
      </c>
      <c r="AT94" s="135">
        <f t="shared" si="70"/>
        <v>0</v>
      </c>
      <c r="AU94" s="135">
        <f t="shared" si="72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3"/>
        <v>2100</v>
      </c>
      <c r="BD94" s="135">
        <f t="shared" si="64"/>
        <v>0</v>
      </c>
      <c r="BE94" s="1"/>
      <c r="BF94" s="27">
        <f t="shared" si="65"/>
        <v>2100</v>
      </c>
      <c r="BG94" s="135">
        <f t="shared" si="73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71"/>
        <v>84</v>
      </c>
      <c r="B95" s="169">
        <f t="shared" si="71"/>
        <v>2101</v>
      </c>
      <c r="C95" s="203">
        <v>0</v>
      </c>
      <c r="D95" s="203">
        <v>0</v>
      </c>
      <c r="E95" s="108">
        <f t="shared" si="55"/>
        <v>0</v>
      </c>
      <c r="F95" s="111">
        <f t="shared" si="44"/>
        <v>0</v>
      </c>
      <c r="G95" s="112">
        <f t="shared" si="45"/>
        <v>0</v>
      </c>
      <c r="H95" s="113">
        <f t="shared" si="46"/>
        <v>0</v>
      </c>
      <c r="I95" s="111">
        <f t="shared" si="47"/>
        <v>0</v>
      </c>
      <c r="J95" s="112">
        <f t="shared" si="48"/>
        <v>0</v>
      </c>
      <c r="K95" s="113">
        <f t="shared" si="48"/>
        <v>0</v>
      </c>
      <c r="L95" s="111">
        <f t="shared" si="49"/>
        <v>0</v>
      </c>
      <c r="M95" s="115">
        <f t="shared" si="50"/>
        <v>0</v>
      </c>
      <c r="N95" s="115">
        <f t="shared" si="56"/>
        <v>0</v>
      </c>
      <c r="O95" s="111">
        <f t="shared" si="66"/>
        <v>0</v>
      </c>
      <c r="P95" s="112">
        <f t="shared" si="57"/>
        <v>0</v>
      </c>
      <c r="Q95" s="112">
        <f t="shared" si="51"/>
        <v>0</v>
      </c>
      <c r="R95" s="116">
        <f t="shared" si="58"/>
        <v>0</v>
      </c>
      <c r="S95" s="204">
        <v>0</v>
      </c>
      <c r="T95" s="142">
        <f t="shared" si="59"/>
        <v>0</v>
      </c>
      <c r="U95" s="10">
        <f>('NPV Summary'!$B$16-S95)+T95</f>
        <v>0</v>
      </c>
      <c r="V95" s="142">
        <f>LOOKUP(B95,Rates!$A$5:$B$168)</f>
        <v>19071.327514347915</v>
      </c>
      <c r="W95" s="123">
        <f t="shared" si="52"/>
        <v>0</v>
      </c>
      <c r="X95" s="124">
        <f t="shared" si="60"/>
        <v>0</v>
      </c>
      <c r="Y95" s="64">
        <f t="shared" si="53"/>
        <v>0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4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1"/>
        <v>2101</v>
      </c>
      <c r="AP95" s="136">
        <f t="shared" si="43"/>
        <v>0</v>
      </c>
      <c r="AQ95"/>
      <c r="AR95" s="219">
        <f t="shared" si="62"/>
        <v>2101</v>
      </c>
      <c r="AS95" s="136">
        <f t="shared" si="68"/>
        <v>0</v>
      </c>
      <c r="AT95" s="136">
        <f t="shared" si="70"/>
        <v>0</v>
      </c>
      <c r="AU95" s="136">
        <f t="shared" si="72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3"/>
        <v>2101</v>
      </c>
      <c r="BD95" s="136">
        <f t="shared" si="64"/>
        <v>0</v>
      </c>
      <c r="BF95" s="72">
        <f t="shared" si="65"/>
        <v>2101</v>
      </c>
      <c r="BG95" s="136">
        <f t="shared" si="73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1"/>
        <v>85</v>
      </c>
      <c r="B96" s="170">
        <f t="shared" si="71"/>
        <v>2102</v>
      </c>
      <c r="C96" s="203">
        <v>0</v>
      </c>
      <c r="D96" s="203">
        <v>0</v>
      </c>
      <c r="E96" s="108">
        <f t="shared" si="55"/>
        <v>0</v>
      </c>
      <c r="F96" s="108">
        <f t="shared" si="44"/>
        <v>0</v>
      </c>
      <c r="G96" s="109">
        <f t="shared" si="45"/>
        <v>0</v>
      </c>
      <c r="H96" s="110">
        <f t="shared" si="46"/>
        <v>0</v>
      </c>
      <c r="I96" s="108">
        <f t="shared" si="47"/>
        <v>0</v>
      </c>
      <c r="J96" s="109">
        <f t="shared" si="48"/>
        <v>0</v>
      </c>
      <c r="K96" s="110">
        <f t="shared" si="48"/>
        <v>0</v>
      </c>
      <c r="L96" s="108">
        <f t="shared" si="49"/>
        <v>0</v>
      </c>
      <c r="M96" s="114">
        <f t="shared" si="50"/>
        <v>0</v>
      </c>
      <c r="N96" s="114">
        <f t="shared" si="56"/>
        <v>0</v>
      </c>
      <c r="O96" s="108">
        <f t="shared" si="66"/>
        <v>0</v>
      </c>
      <c r="P96" s="147">
        <f t="shared" si="57"/>
        <v>0</v>
      </c>
      <c r="Q96" s="147">
        <f t="shared" si="51"/>
        <v>0</v>
      </c>
      <c r="R96" s="120">
        <f t="shared" si="58"/>
        <v>0</v>
      </c>
      <c r="S96" s="204">
        <v>0</v>
      </c>
      <c r="T96" s="10">
        <f t="shared" si="59"/>
        <v>0</v>
      </c>
      <c r="U96" s="10">
        <f>('NPV Summary'!$B$16-S96)+T96</f>
        <v>0</v>
      </c>
      <c r="V96" s="10">
        <f>LOOKUP(B96,Rates!$A$5:$B$168)</f>
        <v>19757.89530486444</v>
      </c>
      <c r="W96" s="121">
        <f t="shared" si="52"/>
        <v>0</v>
      </c>
      <c r="X96" s="122">
        <f t="shared" si="60"/>
        <v>0</v>
      </c>
      <c r="Y96" s="37">
        <f t="shared" si="53"/>
        <v>0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3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1"/>
        <v>2102</v>
      </c>
      <c r="AP96" s="135">
        <f t="shared" si="43"/>
        <v>0</v>
      </c>
      <c r="AR96" s="218">
        <f t="shared" si="62"/>
        <v>2102</v>
      </c>
      <c r="AS96" s="135">
        <f t="shared" si="68"/>
        <v>0</v>
      </c>
      <c r="AT96" s="135">
        <f t="shared" si="70"/>
        <v>0</v>
      </c>
      <c r="AU96" s="135">
        <f t="shared" si="72"/>
        <v>0</v>
      </c>
      <c r="AV96" s="135">
        <f t="shared" ref="AV96" si="74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3"/>
        <v>2102</v>
      </c>
      <c r="BD96" s="135">
        <f t="shared" si="64"/>
        <v>0</v>
      </c>
      <c r="BE96" s="1"/>
      <c r="BF96" s="27">
        <f t="shared" si="65"/>
        <v>2102</v>
      </c>
      <c r="BG96" s="135">
        <f t="shared" si="73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71"/>
        <v>86</v>
      </c>
      <c r="B97" s="172">
        <f t="shared" si="71"/>
        <v>2103</v>
      </c>
      <c r="C97" s="203">
        <v>0</v>
      </c>
      <c r="D97" s="203">
        <v>0</v>
      </c>
      <c r="E97" s="108">
        <f t="shared" si="55"/>
        <v>0</v>
      </c>
      <c r="F97" s="111">
        <f t="shared" si="44"/>
        <v>0</v>
      </c>
      <c r="G97" s="112">
        <f t="shared" si="45"/>
        <v>0</v>
      </c>
      <c r="H97" s="113">
        <f t="shared" si="46"/>
        <v>0</v>
      </c>
      <c r="I97" s="111">
        <f t="shared" si="47"/>
        <v>0</v>
      </c>
      <c r="J97" s="112">
        <f t="shared" si="48"/>
        <v>0</v>
      </c>
      <c r="K97" s="113">
        <f t="shared" si="48"/>
        <v>0</v>
      </c>
      <c r="L97" s="111">
        <f t="shared" si="49"/>
        <v>0</v>
      </c>
      <c r="M97" s="115">
        <f t="shared" si="50"/>
        <v>0</v>
      </c>
      <c r="N97" s="115">
        <f t="shared" si="56"/>
        <v>0</v>
      </c>
      <c r="O97" s="111">
        <f t="shared" si="66"/>
        <v>0</v>
      </c>
      <c r="P97" s="112">
        <f t="shared" si="57"/>
        <v>0</v>
      </c>
      <c r="Q97" s="112">
        <f t="shared" si="51"/>
        <v>0</v>
      </c>
      <c r="R97" s="116">
        <f t="shared" si="58"/>
        <v>0</v>
      </c>
      <c r="S97" s="204">
        <v>0</v>
      </c>
      <c r="T97" s="142">
        <f t="shared" si="59"/>
        <v>0</v>
      </c>
      <c r="U97" s="10">
        <f>('NPV Summary'!$B$16-S97)+T97</f>
        <v>0</v>
      </c>
      <c r="V97" s="142">
        <f>LOOKUP(B97,Rates!$A$5:$B$168)</f>
        <v>20469.179535839561</v>
      </c>
      <c r="W97" s="123">
        <f t="shared" si="52"/>
        <v>0</v>
      </c>
      <c r="X97" s="124">
        <f t="shared" si="60"/>
        <v>0</v>
      </c>
      <c r="Y97" s="64">
        <f t="shared" si="53"/>
        <v>0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4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1"/>
        <v>2103</v>
      </c>
      <c r="AP97" s="136">
        <f t="shared" si="43"/>
        <v>0</v>
      </c>
      <c r="AQ97"/>
      <c r="AR97" s="219">
        <f t="shared" si="62"/>
        <v>2103</v>
      </c>
      <c r="AS97" s="136">
        <f t="shared" si="68"/>
        <v>0</v>
      </c>
      <c r="AT97" s="136">
        <f t="shared" si="70"/>
        <v>0</v>
      </c>
      <c r="AU97" s="136">
        <f t="shared" si="72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3"/>
        <v>2103</v>
      </c>
      <c r="BD97" s="136">
        <f t="shared" si="64"/>
        <v>0</v>
      </c>
      <c r="BF97" s="72">
        <f t="shared" si="65"/>
        <v>2103</v>
      </c>
      <c r="BG97" s="136">
        <f t="shared" si="73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0</v>
      </c>
      <c r="R98" s="14"/>
      <c r="S98" s="14"/>
      <c r="T98" s="14"/>
      <c r="U98" s="14"/>
      <c r="V98" s="103" t="s">
        <v>12</v>
      </c>
      <c r="W98" s="104">
        <f>NPV($E$5,W12:W97)*(1+$E$5)^($D$5-($C$5-1))</f>
        <v>0</v>
      </c>
      <c r="X98" s="105" t="s">
        <v>2</v>
      </c>
      <c r="Y98" s="106">
        <f>IFERROR(IRR(Y12:Y97), 0)</f>
        <v>0</v>
      </c>
      <c r="Z98" s="144">
        <f>SUM(Z12:Z97)</f>
        <v>0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3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299" t="s">
        <v>43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4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3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4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3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4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3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6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NPV Summary</vt:lpstr>
      <vt:lpstr>Water Use Summary</vt:lpstr>
      <vt:lpstr>Area Summary</vt:lpstr>
      <vt:lpstr>Step0</vt:lpstr>
      <vt:lpstr>Step1</vt:lpstr>
      <vt:lpstr>Step2</vt:lpstr>
      <vt:lpstr>Step3</vt:lpstr>
      <vt:lpstr>Step4</vt:lpstr>
      <vt:lpstr>Full Project</vt:lpstr>
      <vt:lpstr>Rates</vt:lpstr>
      <vt:lpstr>Script Input</vt:lpstr>
      <vt:lpstr>'Full Project'!Print_Area</vt:lpstr>
      <vt:lpstr>'NPV Summary'!Print_Area</vt:lpstr>
      <vt:lpstr>Step0!Print_Area</vt:lpstr>
      <vt:lpstr>Step1!Print_Area</vt:lpstr>
      <vt:lpstr>Step2!Print_Area</vt:lpstr>
      <vt:lpstr>Step3!Print_Area</vt:lpstr>
      <vt:lpstr>Step4!Print_Area</vt:lpstr>
      <vt:lpstr>'Full Project'!Print_Titles</vt:lpstr>
      <vt:lpstr>'NPV Summary'!Print_Titles</vt:lpstr>
      <vt:lpstr>Step0!Print_Titles</vt:lpstr>
      <vt:lpstr>Step1!Print_Titles</vt:lpstr>
      <vt:lpstr>Step2!Print_Titles</vt:lpstr>
      <vt:lpstr>Step3!Print_Titles</vt:lpstr>
      <vt:lpstr>Step4!Print_Titles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Almaraz</dc:creator>
  <cp:lastModifiedBy>John Bannister</cp:lastModifiedBy>
  <cp:lastPrinted>2015-09-21T14:42:14Z</cp:lastPrinted>
  <dcterms:created xsi:type="dcterms:W3CDTF">2014-01-15T22:08:08Z</dcterms:created>
  <dcterms:modified xsi:type="dcterms:W3CDTF">2018-05-14T22:49:03Z</dcterms:modified>
</cp:coreProperties>
</file>