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9CAE61DA-ED08-924A-A9BB-71EBFDFBF2DB}" xr6:coauthVersionLast="36" xr6:coauthVersionMax="36" xr10:uidLastSave="{00000000-0000-0000-0000-000000000000}"/>
  <bookViews>
    <workbookView xWindow="6620" yWindow="1100" windowWidth="28040" windowHeight="17540"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K23" i="1" l="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22" i="1"/>
  <c r="G8" i="6" l="1"/>
  <c r="H8" i="6"/>
  <c r="E8" i="6"/>
  <c r="D8" i="6"/>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11" i="6"/>
  <c r="E11" i="6"/>
  <c r="F11" i="6"/>
  <c r="G11" i="6"/>
  <c r="H11" i="6"/>
  <c r="D6" i="6"/>
  <c r="E6" i="6"/>
  <c r="F6" i="6"/>
  <c r="G6" i="6"/>
  <c r="H6" i="6"/>
  <c r="D7" i="6"/>
  <c r="E7" i="6"/>
  <c r="F7" i="6"/>
  <c r="G7" i="6"/>
  <c r="H7" i="6"/>
  <c r="F8" i="6"/>
  <c r="D9" i="6"/>
  <c r="E9" i="6"/>
  <c r="F9" i="6"/>
  <c r="G9" i="6"/>
  <c r="H9" i="6"/>
  <c r="E4" i="6"/>
  <c r="F4" i="6"/>
  <c r="G4" i="6"/>
  <c r="H4" i="6"/>
  <c r="D4" i="6"/>
  <c r="Q7" i="3" l="1"/>
  <c r="Q6" i="3"/>
  <c r="Q5" i="3"/>
  <c r="Q4" i="3"/>
  <c r="C23" i="1" l="1"/>
  <c r="C24" i="1"/>
  <c r="C25" i="1"/>
  <c r="C26" i="1"/>
  <c r="C28" i="1"/>
  <c r="M10" i="3" s="1"/>
  <c r="C29" i="1"/>
  <c r="C30" i="1"/>
  <c r="M16" i="3" s="1"/>
  <c r="C31" i="1"/>
  <c r="M6" i="3" s="1"/>
  <c r="C32" i="1"/>
  <c r="C33" i="1"/>
  <c r="C34" i="1"/>
  <c r="C35" i="1"/>
  <c r="C27" i="1"/>
  <c r="C36" i="1"/>
  <c r="C37" i="1"/>
  <c r="C38" i="1"/>
  <c r="C39" i="1"/>
  <c r="M12" i="3" s="1"/>
  <c r="C40" i="1"/>
  <c r="M11" i="3" s="1"/>
  <c r="C41" i="1"/>
  <c r="C42" i="1"/>
  <c r="C43" i="1"/>
  <c r="C44" i="1"/>
  <c r="C45" i="1"/>
  <c r="C46" i="1"/>
  <c r="M8" i="3" s="1"/>
  <c r="C47" i="1"/>
  <c r="C48" i="1"/>
  <c r="M4" i="3" s="1"/>
  <c r="C49" i="1"/>
  <c r="C50" i="1"/>
  <c r="C51" i="1"/>
  <c r="C52" i="1"/>
  <c r="M7" i="3" s="1"/>
  <c r="C64" i="1"/>
  <c r="C55" i="1"/>
  <c r="M23" i="3" s="1"/>
  <c r="C56" i="1"/>
  <c r="M15" i="3" s="1"/>
  <c r="C53" i="1"/>
  <c r="C54" i="1"/>
  <c r="M20" i="3" s="1"/>
  <c r="C65" i="1"/>
  <c r="C66" i="1"/>
  <c r="C57" i="1"/>
  <c r="C58" i="1"/>
  <c r="C67" i="1"/>
  <c r="C68" i="1"/>
  <c r="M25" i="3" s="1"/>
  <c r="C69" i="1"/>
  <c r="C59" i="1"/>
  <c r="C60" i="1"/>
  <c r="C61" i="1"/>
  <c r="C70" i="1"/>
  <c r="M17" i="3" s="1"/>
  <c r="C71" i="1"/>
  <c r="M14" i="3" s="1"/>
  <c r="C72" i="1"/>
  <c r="M21" i="3" s="1"/>
  <c r="C73" i="1"/>
  <c r="M22" i="3" s="1"/>
  <c r="C74" i="1"/>
  <c r="M9" i="3" s="1"/>
  <c r="C75" i="1"/>
  <c r="M24" i="3" s="1"/>
  <c r="C76" i="1"/>
  <c r="M18" i="3" s="1"/>
  <c r="C77" i="1"/>
  <c r="M3" i="3" s="1"/>
  <c r="C62" i="1"/>
  <c r="C78" i="1"/>
  <c r="C63" i="1"/>
  <c r="C79" i="1"/>
  <c r="M19" i="3" s="1"/>
  <c r="C80" i="1"/>
  <c r="M13" i="3" s="1"/>
  <c r="C81" i="1"/>
  <c r="M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M26" i="3" l="1"/>
  <c r="P5" i="3"/>
  <c r="P7" i="3"/>
  <c r="P6" i="3"/>
  <c r="P2" i="3"/>
  <c r="P3" i="3"/>
  <c r="Q2" i="3"/>
  <c r="P4" i="3"/>
  <c r="Q3" i="3"/>
  <c r="I60" i="1"/>
  <c r="I73" i="1" l="1"/>
  <c r="I76" i="1"/>
  <c r="I54" i="1"/>
  <c r="I56" i="1"/>
  <c r="I111" i="1" l="1"/>
  <c r="I96" i="1" l="1"/>
  <c r="I23" i="1" l="1"/>
  <c r="I24" i="1"/>
  <c r="I25" i="1"/>
  <c r="I26" i="1"/>
  <c r="I28" i="1"/>
  <c r="I29" i="1"/>
  <c r="I30" i="1"/>
  <c r="I31" i="1"/>
  <c r="I32" i="1"/>
  <c r="I33" i="1"/>
  <c r="I34" i="1"/>
  <c r="I35" i="1"/>
  <c r="I27" i="1"/>
  <c r="I36" i="1"/>
  <c r="I37" i="1"/>
  <c r="I38" i="1"/>
  <c r="I39" i="1"/>
  <c r="I40" i="1"/>
  <c r="I41" i="1"/>
  <c r="I42" i="1"/>
  <c r="I43" i="1"/>
  <c r="I44" i="1"/>
  <c r="I45" i="1"/>
  <c r="I46" i="1"/>
  <c r="I47" i="1"/>
  <c r="I48" i="1"/>
  <c r="I49" i="1"/>
  <c r="I50" i="1"/>
  <c r="I51" i="1"/>
  <c r="I52" i="1"/>
  <c r="I64" i="1"/>
  <c r="I55" i="1"/>
  <c r="I53" i="1"/>
  <c r="I65" i="1"/>
  <c r="I66" i="1"/>
  <c r="I57" i="1"/>
  <c r="I58" i="1"/>
  <c r="I67" i="1"/>
  <c r="I68" i="1"/>
  <c r="I69" i="1"/>
  <c r="I59" i="1"/>
  <c r="I61" i="1"/>
  <c r="I70" i="1"/>
  <c r="I71" i="1"/>
  <c r="I72" i="1"/>
  <c r="I74" i="1"/>
  <c r="I75" i="1"/>
  <c r="I77" i="1"/>
  <c r="I62" i="1"/>
  <c r="I78" i="1"/>
  <c r="I63"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2" i="6"/>
  <c r="G22" i="6"/>
  <c r="F22" i="6"/>
  <c r="E22" i="6"/>
  <c r="D22" i="6"/>
  <c r="E15" i="6"/>
  <c r="D15" i="6"/>
  <c r="D14" i="6"/>
  <c r="H13" i="6"/>
  <c r="G13" i="6"/>
  <c r="F13" i="6"/>
  <c r="E13" i="6"/>
  <c r="D13" i="6"/>
  <c r="F12" i="6"/>
  <c r="D12"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<sst xmlns="http://schemas.openxmlformats.org/spreadsheetml/2006/main" count="2548" uniqueCount="608">
  <si>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</si>
  <si>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</si>
  <si>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</si>
  <si>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</si>
  <si>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</si>
  <si>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</si>
  <si>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</si>
  <si>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</si>
  <si>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</si>
  <si>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</si>
  <si>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</si>
  <si>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</si>
  <si>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</si>
  <si>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</si>
  <si>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</si>
  <si>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</si>
  <si>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</si>
  <si>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</si>
  <si>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</si>
  <si>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</si>
  <si>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</si>
  <si>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</si>
  <si>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</si>
  <si>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</si>
  <si>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</si>
  <si>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</si>
  <si>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</si>
  <si>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</si>
  <si>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</si>
  <si>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</si>
  <si>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</si>
  <si>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</si>
  <si>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</si>
  <si>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</si>
  <si>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</si>
  <si>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</si>
  <si>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</si>
  <si>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</si>
  <si>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</si>
  <si>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</si>
  <si>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</si>
  <si>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</si>
  <si>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</si>
  <si>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</si>
  <si>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</si>
  <si>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</si>
  <si>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</si>
  <si>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</si>
  <si>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</si>
  <si>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</si>
  <si>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</si>
  <si>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</si>
  <si>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</si>
  <si>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</si>
  <si>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</si>
  <si>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</si>
  <si>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</si>
  <si>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</si>
  <si>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</si>
  <si>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</si>
  <si>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</si>
  <si>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</si>
  <si>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</si>
  <si>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</si>
  <si>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</si>
  <si>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</si>
  <si>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</si>
  <si>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</si>
  <si>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</si>
  <si>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</si>
  <si>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</si>
  <si>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</si>
  <si>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</si>
  <si>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</si>
  <si>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</si>
  <si>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</si>
  <si>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</si>
  <si>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</si>
  <si>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</si>
  <si>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</si>
  <si>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</si>
  <si>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</si>
  <si>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</si>
  <si>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</si>
  <si>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</si>
  <si>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</si>
  <si>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</si>
  <si>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</si>
  <si>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</si>
  <si>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</si>
  <si>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</si>
  <si>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</si>
  <si>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</si>
  <si>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</si>
  <si>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</si>
  <si>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</si>
  <si>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</si>
  <si>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</si>
  <si>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</si>
  <si>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</si>
  <si>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</si>
  <si>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</si>
  <si>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</si>
  <si>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</si>
  <si>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</si>
  <si>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</si>
  <si>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</si>
  <si>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</si>
  <si>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</si>
  <si>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</si>
  <si>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</si>
  <si>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</si>
  <si>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</si>
  <si>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</si>
  <si>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</si>
  <si>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</si>
  <si>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</si>
  <si>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</si>
  <si>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</si>
  <si>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</si>
  <si>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</si>
  <si>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</si>
  <si>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</si>
  <si>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</si>
  <si>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</si>
  <si>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</si>
  <si>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</si>
  <si>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</si>
  <si>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</si>
  <si>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</si>
  <si>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</si>
  <si>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</si>
  <si>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</si>
  <si>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</si>
  <si>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</si>
  <si>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</si>
  <si>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</si>
  <si>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</si>
  <si>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</si>
  <si>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</si>
  <si>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</si>
  <si>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</si>
  <si>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</si>
  <si>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</si>
  <si>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</si>
  <si>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</si>
  <si>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</si>
  <si>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</si>
  <si>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</si>
  <si>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</si>
  <si>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</si>
  <si>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</si>
  <si>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</si>
  <si>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</si>
  <si>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</si>
  <si>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</si>
  <si>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</si>
  <si>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</si>
  <si>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</si>
  <si>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</si>
  <si>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</si>
  <si>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</si>
  <si>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</si>
  <si>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</si>
  <si>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</si>
  <si>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</si>
  <si>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</si>
  <si>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</si>
  <si>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</si>
  <si>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</si>
  <si>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</si>
  <si>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</si>
  <si>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</si>
  <si>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</si>
  <si>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</si>
  <si>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</si>
  <si>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</si>
  <si>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</si>
  <si>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</si>
  <si>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</si>
  <si>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</si>
  <si>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</si>
  <si>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</si>
  <si>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</si>
  <si>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</si>
  <si>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</si>
  <si>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</si>
  <si>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</si>
  <si>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</si>
  <si>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</si>
  <si>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</si>
  <si>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</si>
  <si>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</si>
  <si>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</si>
  <si>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</si>
  <si>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</si>
  <si>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</si>
  <si>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</si>
  <si>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</si>
  <si>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</si>
  <si>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</si>
  <si>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</si>
  <si>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</si>
  <si>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</si>
  <si>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</si>
  <si>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</si>
  <si>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</si>
  <si>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</si>
  <si>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</si>
  <si>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</si>
  <si>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</si>
  <si>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</si>
  <si>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</si>
  <si>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</si>
  <si>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</si>
  <si>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</si>
  <si>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</si>
  <si>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</si>
  <si>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</si>
  <si>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</si>
  <si>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</si>
  <si>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</si>
  <si>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</si>
  <si>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</si>
  <si>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</si>
  <si>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</si>
  <si>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</si>
  <si>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</si>
  <si>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</si>
  <si>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</si>
  <si>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</si>
  <si>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</si>
  <si>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</si>
  <si>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</si>
  <si>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</si>
  <si>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</si>
  <si>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</si>
  <si>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</si>
  <si>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</si>
  <si>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</si>
  <si>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</si>
  <si>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</si>
  <si>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</si>
  <si>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</si>
  <si>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</si>
  <si>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</si>
  <si>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</si>
  <si>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</si>
  <si>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</si>
  <si>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</si>
  <si>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</si>
  <si>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</si>
  <si>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</si>
  <si>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</si>
  <si>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</si>
  <si>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</si>
  <si>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</si>
  <si>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</si>
  <si>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</si>
  <si>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</si>
  <si>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</si>
  <si>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</si>
  <si>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</si>
  <si>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</si>
  <si>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</si>
  <si>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</si>
  <si>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</si>
  <si>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</si>
  <si>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</si>
  <si>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</si>
  <si>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</si>
  <si>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</si>
  <si>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</si>
  <si>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</si>
  <si>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</si>
  <si>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</si>
  <si>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</si>
  <si>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</si>
  <si>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</si>
  <si>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</si>
  <si>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</si>
  <si>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</si>
  <si>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</si>
  <si>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</si>
  <si>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</si>
  <si>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</si>
  <si>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</si>
  <si>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</si>
  <si>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</si>
  <si>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</si>
  <si>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</si>
  <si>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</si>
  <si>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</si>
  <si>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</si>
  <si>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</si>
  <si>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</si>
  <si>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</si>
  <si>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</si>
  <si>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</si>
  <si>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</si>
  <si>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</si>
  <si>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</si>
  <si>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</si>
  <si>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</si>
  <si>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</si>
  <si>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</si>
  <si>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</si>
  <si>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</si>
  <si>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</si>
  <si>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</si>
  <si>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</si>
  <si>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</si>
  <si>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</si>
  <si>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</si>
  <si>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</si>
  <si>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</si>
  <si>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</si>
  <si>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</si>
  <si>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</si>
  <si>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</si>
  <si>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</si>
  <si>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</si>
  <si>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</si>
  <si>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</si>
  <si>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</si>
  <si>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</si>
  <si>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</si>
  <si>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</si>
  <si>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</si>
  <si>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</si>
  <si>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</si>
  <si>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</si>
  <si>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</si>
  <si>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</si>
  <si>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</si>
  <si>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</si>
  <si>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</si>
  <si>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</si>
  <si>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</si>
  <si>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</si>
  <si>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</si>
  <si>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</si>
  <si>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</si>
  <si>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</si>
  <si>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</si>
  <si>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</si>
  <si>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</si>
  <si>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</si>
  <si>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</si>
  <si>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</si>
  <si>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</si>
  <si>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</si>
  <si>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</si>
  <si>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</si>
  <si>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</si>
  <si>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</si>
  <si>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</si>
  <si>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</si>
  <si>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</si>
  <si>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</si>
  <si>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</si>
  <si>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</si>
  <si>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</si>
  <si>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</si>
  <si>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</si>
  <si>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</si>
  <si>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</si>
  <si>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</si>
  <si>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</si>
  <si>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</si>
  <si>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</si>
  <si>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</si>
  <si>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</si>
  <si>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</si>
  <si>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</si>
  <si>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</si>
  <si>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</si>
  <si>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</si>
  <si>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</si>
  <si>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</si>
  <si>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</si>
  <si>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</si>
  <si>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</si>
  <si>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</si>
  <si>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</si>
  <si>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</si>
  <si>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</si>
  <si>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</si>
  <si>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</si>
  <si>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</si>
  <si>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</si>
  <si>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</si>
  <si>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</si>
  <si>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</si>
  <si>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</si>
  <si>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</si>
  <si>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</si>
  <si>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</si>
  <si>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</si>
  <si>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</si>
  <si>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</si>
  <si>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</si>
  <si>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</si>
  <si>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</si>
  <si>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</si>
  <si>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</si>
  <si>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</si>
  <si>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</si>
  <si>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</si>
  <si>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</si>
  <si>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</si>
  <si>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</si>
  <si>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</si>
  <si>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</si>
  <si>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</si>
  <si>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</si>
  <si>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</si>
  <si>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</si>
  <si>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</si>
  <si>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</si>
  <si>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</si>
  <si>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</si>
  <si>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</si>
  <si>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</si>
  <si>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</si>
  <si>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</si>
  <si>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</si>
  <si>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</si>
  <si>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</si>
  <si>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</si>
  <si>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</si>
  <si>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</si>
  <si>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</si>
  <si>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</si>
  <si>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</si>
  <si>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</si>
  <si>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</si>
  <si>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</si>
  <si>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</si>
  <si>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</si>
  <si>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</si>
  <si>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</si>
  <si>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</si>
  <si>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</si>
  <si>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</si>
  <si>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</si>
  <si>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</si>
  <si>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</si>
  <si>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</si>
  <si>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</si>
  <si>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</si>
  <si>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</si>
  <si>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</si>
  <si>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</si>
  <si>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</si>
  <si>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</si>
  <si>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</si>
  <si>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</si>
  <si>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</si>
  <si>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</si>
  <si>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</si>
  <si>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</si>
  <si>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</si>
  <si>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</si>
  <si>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</si>
  <si>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</si>
  <si>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</si>
  <si>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</si>
  <si>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</si>
  <si>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</si>
  <si>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</si>
  <si>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</si>
  <si>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</si>
  <si>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</si>
  <si>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</si>
  <si>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</si>
  <si>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</si>
  <si>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</si>
  <si>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</si>
  <si>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</si>
  <si>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</si>
  <si>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</si>
  <si>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</si>
  <si>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</si>
  <si>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</si>
  <si>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</si>
  <si>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</si>
  <si>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</si>
  <si>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</si>
  <si>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</si>
  <si>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</si>
  <si>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</si>
  <si>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</si>
  <si>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</si>
  <si>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</si>
  <si>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</si>
  <si>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</si>
  <si>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</si>
  <si>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</si>
  <si>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</si>
  <si>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</si>
  <si>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</si>
  <si>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</si>
  <si>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</si>
  <si>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</si>
  <si>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</si>
  <si>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</si>
  <si>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</si>
  <si>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</si>
  <si>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</si>
  <si>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</si>
  <si>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</si>
  <si>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</si>
  <si>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</si>
  <si>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</si>
  <si>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</si>
  <si>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</si>
  <si>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</si>
  <si>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</si>
  <si>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</si>
  <si>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</si>
  <si>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</si>
  <si>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</si>
  <si>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</si>
  <si>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</si>
  <si>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</si>
  <si>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</si>
  <si>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</si>
  <si>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</si>
  <si>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</si>
  <si>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</si>
  <si>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</si>
  <si>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</si>
  <si>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</si>
  <si>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</si>
  <si>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</si>
  <si>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</si>
  <si>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</si>
  <si>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</si>
  <si>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</si>
  <si>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</si>
  <si>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</si>
  <si>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</si>
  <si>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</si>
  <si>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</si>
  <si>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</si>
  <si>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</si>
  <si>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</si>
  <si>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</si>
  <si>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</si>
  <si>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</si>
  <si>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</si>
  <si>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</si>
  <si>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</si>
  <si>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</si>
  <si>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</si>
  <si>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</si>
  <si>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</si>
  <si>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</si>
  <si>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</si>
  <si>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</si>
  <si>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</si>
  <si>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</si>
  <si>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</si>
  <si>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</si>
  <si>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</si>
  <si>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</si>
  <si>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</si>
  <si>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</si>
  <si>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</si>
  <si>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</si>
  <si>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</si>
  <si>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</si>
  <si>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</si>
  <si>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</si>
  <si>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</si>
  <si>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</si>
  <si>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</si>
  <si>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</si>
  <si>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</si>
  <si>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</si>
  <si>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</si>
  <si>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</si>
  <si>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</si>
  <si>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</si>
  <si>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</si>
  <si>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</si>
  <si>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</si>
  <si>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</si>
  <si>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</si>
  <si>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Phase 8</t>
  </si>
  <si>
    <t>T1A-3</t>
  </si>
  <si>
    <t>step 0 calculated water (see "Step0_water_use_JWB_2018-11-07" workbook)</t>
  </si>
  <si>
    <t>DWM SF</t>
  </si>
  <si>
    <t>Updated per email from S. Bryson, 12/10/18</t>
  </si>
  <si>
    <t>SNPL_BrSW_DWM</t>
  </si>
  <si>
    <t>Values provided by S. Bryson (email from A. Agahi (01/22/19)</t>
  </si>
  <si>
    <t>SFL (step0)</t>
  </si>
  <si>
    <t>SFP (step0)</t>
  </si>
  <si>
    <t>no generic values for DWM are not used, since each DWM area has as-built habitat and water values assigned.</t>
  </si>
  <si>
    <t>Generic design habitats from J. Nordin and S. Bryson "DCA Prescriptions". Water use from Jason Smesrud calcs.</t>
  </si>
  <si>
    <t>DCA-specific design habitats from J. Nordin and S. Bryson "DCA Prescriptions". Water values from J. Smesrud calcs.</t>
  </si>
  <si>
    <t xml:space="preserve">As-Built areas have DCA specific habitat and water values assigned. </t>
  </si>
  <si>
    <t>Channel areas have as-built habitat values</t>
  </si>
  <si>
    <t>SNPLwith Brine, Summer Water and DWM</t>
  </si>
  <si>
    <t>updated step 0 water calculated for new areas June 2019</t>
  </si>
  <si>
    <t>original area</t>
  </si>
  <si>
    <t>habitat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</si>
</sst>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20">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
      <patternFill patternType="solid">
        <fgColor theme="8" tint="0.7999816888943144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20">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0" fillId="0" borderId="0" xfId="53" applyFont="1"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3" fillId="0" borderId="0" xfId="1"/>
    <xf numFmtId="0" fontId="3" fillId="0" borderId="0" xfId="1"/>
    <xf numFmtId="0" fontId="0" fillId="19" borderId="0" xfId="0" applyFill="1" applyAlignment="1">
      <alignment horizontal="left" vertical="top"/>
    </xf>
    <xf numFmtId="0" fontId="3" fillId="0" borderId="0" xfId="1"/>
    <xf numFmtId="166" fontId="22" fillId="0" borderId="0" xfId="1" applyNumberFormat="1" applyFont="1" applyAlignment="1">
      <alignment vertical="center"/>
    </xf>
    <xf numFmtId="174" fontId="3" fillId="0" borderId="53" xfId="0" applyNumberFormat="1" applyFont="1" applyBorder="1" applyAlignment="1">
      <alignment horizontal="left"/>
    </xf>
    <xf numFmtId="0" fontId="3" fillId="0" borderId="53" xfId="0" applyFont="1" applyBorder="1" applyAlignment="1">
      <alignment horizontal="left"/>
    </xf>
    <xf numFmtId="2" fontId="8" fillId="0" borderId="0" xfId="1" applyNumberFormat="1" applyFont="1" applyFill="1" applyAlignment="1">
      <alignment horizontal="center" wrapText="1"/>
    </xf>
    <xf numFmtId="2" fontId="26" fillId="19" borderId="0" xfId="0" applyNumberFormat="1" applyFont="1" applyFill="1" applyBorder="1" applyAlignment="1">
      <alignment horizontal="center"/>
    </xf>
    <xf numFmtId="2" fontId="26" fillId="0" borderId="0" xfId="0" applyNumberFormat="1" applyFont="1" applyFill="1" applyBorder="1" applyAlignment="1">
      <alignment horizontal="center"/>
    </xf>
    <xf numFmtId="2" fontId="0" fillId="0" borderId="0" xfId="0" applyNumberFormat="1" applyFill="1" applyAlignment="1">
      <alignment horizontal="center"/>
    </xf>
    <xf numFmtId="2" fontId="0" fillId="19" borderId="0" xfId="0" applyNumberFormat="1" applyFill="1" applyAlignment="1">
      <alignment horizontal="center"/>
    </xf>
    <xf numFmtId="2" fontId="0" fillId="19" borderId="0" xfId="53" applyNumberFormat="1" applyFont="1" applyFill="1" applyAlignment="1">
      <alignment horizontal="center"/>
    </xf>
    <xf numFmtId="2" fontId="15" fillId="0" borderId="0" xfId="53" applyNumberFormat="1" applyFill="1" applyAlignment="1">
      <alignment horizontal="center"/>
    </xf>
    <xf numFmtId="2" fontId="3" fillId="0" borderId="0" xfId="1" applyNumberFormat="1" applyFill="1" applyAlignment="1">
      <alignment horizontal="center"/>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8">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22</xdr:row>
      <xdr:rowOff>127000</xdr:rowOff>
    </xdr:from>
    <xdr:to>
      <xdr:col>10</xdr:col>
      <xdr:colOff>622300</xdr:colOff>
      <xdr:row>36</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38</xdr:row>
      <xdr:rowOff>139700</xdr:rowOff>
    </xdr:from>
    <xdr:to>
      <xdr:col>10</xdr:col>
      <xdr:colOff>571500</xdr:colOff>
      <xdr:row>55</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56</xdr:row>
      <xdr:rowOff>0</xdr:rowOff>
    </xdr:from>
    <xdr:to>
      <xdr:col>10</xdr:col>
      <xdr:colOff>571500</xdr:colOff>
      <xdr:row>68</xdr:row>
      <xdr:rowOff>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3601700"/>
          <a:ext cx="571500" cy="2286000"/>
        </a:xfrm>
        <a:prstGeom prst="rightBrace">
          <a:avLst>
            <a:gd name="adj1" fmla="val 8333"/>
            <a:gd name="adj2" fmla="val 4611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15</xdr:row>
      <xdr:rowOff>12700</xdr:rowOff>
    </xdr:from>
    <xdr:to>
      <xdr:col>10</xdr:col>
      <xdr:colOff>596900</xdr:colOff>
      <xdr:row>20</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346200"/>
        </a:xfrm>
        <a:prstGeom prst="rightBrace">
          <a:avLst>
            <a:gd name="adj1" fmla="val 8333"/>
            <a:gd name="adj2" fmla="val 61321"/>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abSelected="1" topLeftCell="A15" zoomScaleNormal="100" workbookViewId="0">
      <selection activeCell="L28" sqref="L28"/>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424"/>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87" t="s">
        <v>26</v>
      </c>
      <c r="J21" s="388" t="s">
        <v>606</v>
      </c>
      <c r="K21" s="253" t="s">
        <v>607</v>
      </c>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132.28399999999999</v>
      </c>
      <c r="C22" s="254">
        <f t="shared" ref="C22:C52" si="3">B22*0.0015625</f>
        <v>0.20669375000000001</v>
      </c>
      <c r="D22" s="238">
        <v>7</v>
      </c>
      <c r="E22" s="255" t="s">
        <v>28</v>
      </c>
      <c r="F22" s="230" t="s">
        <v>28</v>
      </c>
      <c r="G22" s="129"/>
      <c r="H22" s="137"/>
      <c r="I22" s="114" t="str">
        <f>IF(EXACT(F22, G22), "none", IF(ISNUMBER(MATCH(G22, 'MP Analysis Input'!$A$15:$A$21, 0)), "soft", "hard"))</f>
        <v>hard</v>
      </c>
      <c r="J22" s="254">
        <v>133.67500000000001</v>
      </c>
      <c r="K22" s="238">
        <f>J22/B22</f>
        <v>1.0105152550573011</v>
      </c>
    </row>
    <row r="23" spans="1:94" ht="15" customHeight="1" x14ac:dyDescent="0.2">
      <c r="A23" t="s">
        <v>29</v>
      </c>
      <c r="B23" s="254">
        <v>192.43100000000001</v>
      </c>
      <c r="C23" s="254">
        <f t="shared" si="3"/>
        <v>0.30067343750000003</v>
      </c>
      <c r="D23" s="238">
        <v>7</v>
      </c>
      <c r="E23" s="255" t="s">
        <v>28</v>
      </c>
      <c r="F23" s="230" t="s">
        <v>28</v>
      </c>
      <c r="G23" s="129"/>
      <c r="H23" s="137"/>
      <c r="I23" s="114" t="str">
        <f>IF(EXACT(F23, G23), "none", IF(ISNUMBER(MATCH(G23, 'MP Analysis Input'!$A$15:$A$21, 0)), "soft", "hard"))</f>
        <v>hard</v>
      </c>
      <c r="J23" s="254">
        <v>197.95400000000001</v>
      </c>
      <c r="K23" s="238">
        <f t="shared" ref="K23:K86" si="4">J23/B23</f>
        <v>1.0287011967926165</v>
      </c>
      <c r="O23"/>
      <c r="R23" s="239"/>
      <c r="T23" s="247"/>
      <c r="U23" s="239"/>
      <c r="AH23" s="238"/>
      <c r="CP23" s="239"/>
    </row>
    <row r="24" spans="1:94" ht="15" customHeight="1" x14ac:dyDescent="0.2">
      <c r="A24" t="s">
        <v>30</v>
      </c>
      <c r="B24" s="254">
        <v>88</v>
      </c>
      <c r="C24" s="254">
        <f t="shared" si="3"/>
        <v>0.13750000000000001</v>
      </c>
      <c r="D24" s="238">
        <v>5</v>
      </c>
      <c r="E24" s="255" t="s">
        <v>31</v>
      </c>
      <c r="F24" s="230" t="s">
        <v>31</v>
      </c>
      <c r="G24" s="129"/>
      <c r="H24" s="137"/>
      <c r="I24" s="114" t="str">
        <f>IF(EXACT(F24, G24), "none", IF(ISNUMBER(MATCH(G24, 'MP Analysis Input'!$A$15:$A$21, 0)), "soft", "hard"))</f>
        <v>hard</v>
      </c>
      <c r="J24" s="254">
        <v>88.391000000000005</v>
      </c>
      <c r="K24" s="238">
        <f t="shared" si="4"/>
        <v>1.0044431818181818</v>
      </c>
      <c r="O24"/>
      <c r="R24" s="239"/>
      <c r="T24" s="247"/>
      <c r="U24" s="239"/>
      <c r="AH24" s="238"/>
      <c r="CP24" s="239"/>
    </row>
    <row r="25" spans="1:94" ht="15" customHeight="1" x14ac:dyDescent="0.2">
      <c r="A25" t="s">
        <v>32</v>
      </c>
      <c r="B25" s="254">
        <v>5.4989999999999997</v>
      </c>
      <c r="C25" s="254">
        <f t="shared" si="3"/>
        <v>8.5921874999999991E-3</v>
      </c>
      <c r="D25" s="238">
        <v>10</v>
      </c>
      <c r="E25" s="255" t="s">
        <v>33</v>
      </c>
      <c r="F25" s="230" t="s">
        <v>31</v>
      </c>
      <c r="G25" s="129"/>
      <c r="H25" s="137"/>
      <c r="I25" s="114" t="str">
        <f>IF(EXACT(F25, G25), "none", IF(ISNUMBER(MATCH(G25, 'MP Analysis Input'!$A$15:$A$21, 0)), "soft", "hard"))</f>
        <v>hard</v>
      </c>
      <c r="J25" s="254">
        <v>10.199999999999999</v>
      </c>
      <c r="K25" s="238">
        <f t="shared" si="4"/>
        <v>1.8548827059465358</v>
      </c>
      <c r="O25"/>
      <c r="R25" s="239"/>
      <c r="T25" s="247"/>
      <c r="U25" s="239"/>
      <c r="AH25" s="238"/>
      <c r="CP25" s="239"/>
    </row>
    <row r="26" spans="1:94" ht="15" customHeight="1" x14ac:dyDescent="0.2">
      <c r="A26" t="s">
        <v>590</v>
      </c>
      <c r="B26" s="254">
        <v>1281</v>
      </c>
      <c r="C26" s="254">
        <f t="shared" si="3"/>
        <v>2.0015624999999999</v>
      </c>
      <c r="D26" s="238">
        <v>8</v>
      </c>
      <c r="E26" s="255" t="s">
        <v>31</v>
      </c>
      <c r="F26" s="230" t="s">
        <v>31</v>
      </c>
      <c r="G26" s="129"/>
      <c r="H26" s="137"/>
      <c r="I26" s="114" t="str">
        <f>IF(EXACT(F26, G26), "none", IF(ISNUMBER(MATCH(G26, 'MP Analysis Input'!$A$15:$A$21, 0)), "soft", "hard"))</f>
        <v>hard</v>
      </c>
      <c r="J26" s="254">
        <v>1281</v>
      </c>
      <c r="K26" s="238">
        <f t="shared" si="4"/>
        <v>1</v>
      </c>
      <c r="O26"/>
      <c r="R26" s="239"/>
      <c r="T26" s="247"/>
      <c r="U26" s="239"/>
      <c r="AH26" s="238"/>
      <c r="CP26" s="239"/>
    </row>
    <row r="27" spans="1:94" ht="15" customHeight="1" x14ac:dyDescent="0.2">
      <c r="A27" t="s">
        <v>44</v>
      </c>
      <c r="B27" s="254">
        <v>145.97399999999999</v>
      </c>
      <c r="C27" s="254">
        <f t="shared" si="3"/>
        <v>0.22808437500000001</v>
      </c>
      <c r="D27" s="238">
        <v>5</v>
      </c>
      <c r="E27" s="255" t="s">
        <v>34</v>
      </c>
      <c r="F27" s="255" t="s">
        <v>581</v>
      </c>
      <c r="G27" s="129"/>
      <c r="H27" s="137"/>
      <c r="I27" s="114" t="str">
        <f>IF(EXACT(F27, G27), "none", IF(ISNUMBER(MATCH(G27, 'MP Analysis Input'!$A$15:$A$21, 0)), "soft", "hard"))</f>
        <v>hard</v>
      </c>
      <c r="J27" s="254">
        <v>150.96199999999999</v>
      </c>
      <c r="K27" s="238">
        <f t="shared" si="4"/>
        <v>1.0341704687136066</v>
      </c>
      <c r="O27"/>
      <c r="R27" s="239"/>
      <c r="T27" s="247"/>
      <c r="U27" s="239"/>
      <c r="AH27" s="238"/>
      <c r="CP27" s="239"/>
    </row>
    <row r="28" spans="1:94" ht="15" customHeight="1" x14ac:dyDescent="0.2">
      <c r="A28" t="s">
        <v>502</v>
      </c>
      <c r="B28" s="254">
        <v>443.33499999999998</v>
      </c>
      <c r="C28" s="254">
        <f t="shared" si="3"/>
        <v>0.69271093750000001</v>
      </c>
      <c r="D28" s="238">
        <v>7</v>
      </c>
      <c r="E28" s="255" t="s">
        <v>34</v>
      </c>
      <c r="F28" s="354" t="s">
        <v>580</v>
      </c>
      <c r="G28" s="129"/>
      <c r="H28" s="137"/>
      <c r="I28" s="114" t="str">
        <f>IF(EXACT(F28, G28), "none", IF(ISNUMBER(MATCH(G28, 'MP Analysis Input'!$A$15:$A$21, 0)), "soft", "hard"))</f>
        <v>hard</v>
      </c>
      <c r="J28" s="254">
        <v>450.4</v>
      </c>
      <c r="K28" s="238">
        <f t="shared" si="4"/>
        <v>1.0159360303156755</v>
      </c>
      <c r="O28"/>
      <c r="R28" s="239"/>
      <c r="T28" s="247"/>
      <c r="U28" s="239"/>
      <c r="AH28" s="238"/>
      <c r="CP28" s="239"/>
    </row>
    <row r="29" spans="1:94" ht="15" customHeight="1" x14ac:dyDescent="0.2">
      <c r="A29" t="s">
        <v>35</v>
      </c>
      <c r="B29" s="254">
        <v>37.283999999999999</v>
      </c>
      <c r="C29" s="254">
        <f t="shared" si="3"/>
        <v>5.8256250000000002E-2</v>
      </c>
      <c r="D29" s="238">
        <v>9</v>
      </c>
      <c r="E29" s="255" t="s">
        <v>33</v>
      </c>
      <c r="F29" s="362" t="s">
        <v>582</v>
      </c>
      <c r="G29" s="129"/>
      <c r="H29" s="137"/>
      <c r="I29" s="114" t="str">
        <f>IF(EXACT(F29, G29), "none", IF(ISNUMBER(MATCH(G29, 'MP Analysis Input'!$A$15:$A$21, 0)), "soft", "hard"))</f>
        <v>hard</v>
      </c>
      <c r="J29" s="254">
        <v>41.264000000000003</v>
      </c>
      <c r="K29" s="238">
        <f t="shared" si="4"/>
        <v>1.1067482029825126</v>
      </c>
      <c r="O29"/>
      <c r="R29" s="239"/>
      <c r="T29" s="247"/>
      <c r="U29" s="239"/>
      <c r="AH29" s="238"/>
      <c r="CP29" s="239"/>
    </row>
    <row r="30" spans="1:94" ht="15" customHeight="1" x14ac:dyDescent="0.2">
      <c r="A30" t="s">
        <v>36</v>
      </c>
      <c r="B30" s="254">
        <v>195.93299999999999</v>
      </c>
      <c r="C30" s="254">
        <f t="shared" si="3"/>
        <v>0.30614531249999999</v>
      </c>
      <c r="D30" s="238">
        <v>7</v>
      </c>
      <c r="E30" s="255" t="s">
        <v>34</v>
      </c>
      <c r="F30" s="405" t="s">
        <v>582</v>
      </c>
      <c r="G30" s="129"/>
      <c r="H30" s="137"/>
      <c r="I30" s="114" t="str">
        <f>IF(EXACT(F30, G30), "none", IF(ISNUMBER(MATCH(G30, 'MP Analysis Input'!$A$15:$A$21, 0)), "soft", "hard"))</f>
        <v>hard</v>
      </c>
      <c r="J30" s="254">
        <v>201.977</v>
      </c>
      <c r="K30" s="238">
        <f t="shared" si="4"/>
        <v>1.0308472794271513</v>
      </c>
      <c r="O30"/>
      <c r="R30" s="239"/>
      <c r="T30" s="247"/>
      <c r="U30" s="239"/>
      <c r="AH30" s="238"/>
      <c r="CP30" s="239"/>
    </row>
    <row r="31" spans="1:94" ht="15" customHeight="1" x14ac:dyDescent="0.2">
      <c r="A31" t="s">
        <v>37</v>
      </c>
      <c r="B31" s="254">
        <v>680.13699999999994</v>
      </c>
      <c r="C31" s="254">
        <f t="shared" si="3"/>
        <v>1.0627140625</v>
      </c>
      <c r="D31" s="238">
        <v>7</v>
      </c>
      <c r="E31" s="255" t="s">
        <v>38</v>
      </c>
      <c r="F31" s="405" t="s">
        <v>597</v>
      </c>
      <c r="G31" s="129"/>
      <c r="H31" s="137"/>
      <c r="I31" s="114" t="str">
        <f>IF(EXACT(F31, G31), "none", IF(ISNUMBER(MATCH(G31, 'MP Analysis Input'!$A$15:$A$21, 0)), "soft", "hard"))</f>
        <v>hard</v>
      </c>
      <c r="J31" s="254">
        <v>698</v>
      </c>
      <c r="K31" s="238">
        <f t="shared" si="4"/>
        <v>1.0262638262585333</v>
      </c>
      <c r="O31"/>
      <c r="R31" s="239"/>
      <c r="T31" s="247"/>
      <c r="U31" s="239"/>
      <c r="AH31" s="238"/>
      <c r="CP31" s="239"/>
    </row>
    <row r="32" spans="1:94" ht="15" customHeight="1" x14ac:dyDescent="0.2">
      <c r="A32" t="s">
        <v>39</v>
      </c>
      <c r="B32" s="254">
        <v>295.673</v>
      </c>
      <c r="C32" s="254">
        <f t="shared" si="3"/>
        <v>0.46198906250000005</v>
      </c>
      <c r="D32" s="238">
        <v>10</v>
      </c>
      <c r="E32" s="255" t="s">
        <v>33</v>
      </c>
      <c r="F32" s="331" t="s">
        <v>31</v>
      </c>
      <c r="G32" s="129"/>
      <c r="H32" s="137"/>
      <c r="I32" s="114" t="str">
        <f>IF(EXACT(F32, G32), "none", IF(ISNUMBER(MATCH(G32, 'MP Analysis Input'!$A$15:$A$21, 0)), "soft", "hard"))</f>
        <v>hard</v>
      </c>
      <c r="J32" s="254">
        <v>316.48500000000001</v>
      </c>
      <c r="K32" s="238">
        <f t="shared" si="4"/>
        <v>1.0703885711580023</v>
      </c>
      <c r="O32"/>
      <c r="R32" s="239"/>
      <c r="T32" s="247"/>
      <c r="U32" s="239"/>
      <c r="AH32" s="238"/>
      <c r="CP32" s="239"/>
    </row>
    <row r="33" spans="1:94" ht="15" customHeight="1" x14ac:dyDescent="0.2">
      <c r="A33" t="s">
        <v>40</v>
      </c>
      <c r="B33" s="254">
        <v>173.756</v>
      </c>
      <c r="C33" s="254">
        <f t="shared" si="3"/>
        <v>0.27149375000000003</v>
      </c>
      <c r="D33" s="238">
        <v>7</v>
      </c>
      <c r="E33" s="255" t="s">
        <v>34</v>
      </c>
      <c r="F33" s="405" t="s">
        <v>582</v>
      </c>
      <c r="G33" s="129"/>
      <c r="H33" s="137"/>
      <c r="I33" s="114" t="str">
        <f>IF(EXACT(F33, G33), "none", IF(ISNUMBER(MATCH(G33, 'MP Analysis Input'!$A$15:$A$21, 0)), "soft", "hard"))</f>
        <v>hard</v>
      </c>
      <c r="J33" s="254">
        <v>178.59700000000001</v>
      </c>
      <c r="K33" s="238">
        <f t="shared" si="4"/>
        <v>1.0278609084002854</v>
      </c>
      <c r="O33"/>
      <c r="R33" s="239"/>
      <c r="T33" s="247"/>
      <c r="U33" s="239"/>
      <c r="AH33" s="238"/>
      <c r="CP33" s="239"/>
    </row>
    <row r="34" spans="1:94" ht="15" customHeight="1" x14ac:dyDescent="0.2">
      <c r="A34" t="s">
        <v>41</v>
      </c>
      <c r="B34" s="254">
        <v>97.239000000000004</v>
      </c>
      <c r="C34" s="254">
        <f t="shared" si="3"/>
        <v>0.15193593750000001</v>
      </c>
      <c r="D34" s="238">
        <v>7</v>
      </c>
      <c r="E34" s="255" t="s">
        <v>42</v>
      </c>
      <c r="F34" s="255" t="s">
        <v>42</v>
      </c>
      <c r="G34" s="129"/>
      <c r="H34" s="137"/>
      <c r="I34" s="114" t="str">
        <f>IF(EXACT(F34, G34), "none", IF(ISNUMBER(MATCH(G34, 'MP Analysis Input'!$A$15:$A$21, 0)), "soft", "hard"))</f>
        <v>hard</v>
      </c>
      <c r="J34" s="254">
        <v>103.259</v>
      </c>
      <c r="K34" s="238">
        <f t="shared" si="4"/>
        <v>1.0619093162208579</v>
      </c>
      <c r="O34"/>
      <c r="R34" s="239"/>
      <c r="T34" s="247"/>
      <c r="U34" s="239"/>
      <c r="AH34" s="238"/>
      <c r="CP34" s="239"/>
    </row>
    <row r="35" spans="1:94" ht="15" customHeight="1" x14ac:dyDescent="0.2">
      <c r="A35" t="s">
        <v>43</v>
      </c>
      <c r="B35" s="254">
        <v>414.51400000000001</v>
      </c>
      <c r="C35" s="254">
        <f t="shared" si="3"/>
        <v>0.6476781250000001</v>
      </c>
      <c r="D35" s="238">
        <v>4</v>
      </c>
      <c r="E35" s="255" t="s">
        <v>34</v>
      </c>
      <c r="F35" s="230" t="s">
        <v>42</v>
      </c>
      <c r="G35" s="129"/>
      <c r="H35" s="137"/>
      <c r="I35" s="114" t="str">
        <f>IF(EXACT(F35, G35), "none", IF(ISNUMBER(MATCH(G35, 'MP Analysis Input'!$A$15:$A$21, 0)), "soft", "hard"))</f>
        <v>hard</v>
      </c>
      <c r="J35" s="254">
        <v>432.983</v>
      </c>
      <c r="K35" s="238">
        <f t="shared" si="4"/>
        <v>1.0445557930492093</v>
      </c>
      <c r="O35"/>
      <c r="R35" s="239"/>
      <c r="T35" s="247"/>
      <c r="U35" s="239"/>
      <c r="AH35" s="238"/>
      <c r="CP35" s="239"/>
    </row>
    <row r="36" spans="1:94" ht="15" customHeight="1" x14ac:dyDescent="0.2">
      <c r="A36" t="s">
        <v>45</v>
      </c>
      <c r="B36" s="254">
        <v>206.67099999999999</v>
      </c>
      <c r="C36" s="254">
        <f t="shared" si="3"/>
        <v>0.32292343750000002</v>
      </c>
      <c r="D36" s="238">
        <v>7.1</v>
      </c>
      <c r="E36" s="255" t="s">
        <v>33</v>
      </c>
      <c r="F36" s="230" t="s">
        <v>46</v>
      </c>
      <c r="G36" s="129"/>
      <c r="H36" s="137"/>
      <c r="I36" s="114" t="str">
        <f>IF(EXACT(F36, G36), "none", IF(ISNUMBER(MATCH(G36, 'MP Analysis Input'!$A$15:$A$21, 0)), "soft", "hard"))</f>
        <v>hard</v>
      </c>
      <c r="J36" s="254">
        <v>216.74199999999999</v>
      </c>
      <c r="K36" s="238">
        <f t="shared" si="4"/>
        <v>1.0487296234111221</v>
      </c>
      <c r="O36"/>
      <c r="R36" s="239"/>
      <c r="T36" s="247"/>
      <c r="U36" s="239"/>
      <c r="AH36" s="238"/>
      <c r="CP36" s="239"/>
    </row>
    <row r="37" spans="1:94" ht="15" customHeight="1" x14ac:dyDescent="0.2">
      <c r="A37" t="s">
        <v>504</v>
      </c>
      <c r="B37" s="254">
        <v>734.75699999999995</v>
      </c>
      <c r="C37" s="254">
        <f t="shared" si="3"/>
        <v>1.1480578125000001</v>
      </c>
      <c r="D37" s="238">
        <v>7</v>
      </c>
      <c r="E37" s="255" t="s">
        <v>38</v>
      </c>
      <c r="F37" s="401" t="s">
        <v>597</v>
      </c>
      <c r="G37" s="129"/>
      <c r="H37" s="137"/>
      <c r="I37" s="114" t="str">
        <f>IF(EXACT(F37, G37), "none", IF(ISNUMBER(MATCH(G37, 'MP Analysis Input'!$A$15:$A$21, 0)), "soft", "hard"))</f>
        <v>hard</v>
      </c>
      <c r="J37" s="254">
        <v>745.1</v>
      </c>
      <c r="K37" s="238">
        <f t="shared" si="4"/>
        <v>1.0140767627936855</v>
      </c>
      <c r="O37"/>
      <c r="R37" s="239"/>
      <c r="T37" s="247"/>
      <c r="U37" s="239"/>
      <c r="AH37" s="238"/>
      <c r="CP37" s="239"/>
    </row>
    <row r="38" spans="1:94" ht="15" customHeight="1" x14ac:dyDescent="0.2">
      <c r="A38" t="s">
        <v>514</v>
      </c>
      <c r="B38" s="254">
        <v>79.897000000000006</v>
      </c>
      <c r="C38" s="254">
        <f t="shared" si="3"/>
        <v>0.12483906250000001</v>
      </c>
      <c r="D38" s="238">
        <v>7</v>
      </c>
      <c r="E38" s="255" t="s">
        <v>38</v>
      </c>
      <c r="F38" s="362" t="s">
        <v>582</v>
      </c>
      <c r="G38" s="129"/>
      <c r="H38" s="137"/>
      <c r="I38" s="114" t="str">
        <f>IF(EXACT(F38, G38), "none", IF(ISNUMBER(MATCH(G38, 'MP Analysis Input'!$A$15:$A$21, 0)), "soft", "hard"))</f>
        <v>hard</v>
      </c>
      <c r="J38" s="254">
        <v>80.099999999999994</v>
      </c>
      <c r="K38" s="238">
        <f t="shared" si="4"/>
        <v>1.0025407712429752</v>
      </c>
      <c r="O38"/>
      <c r="R38" s="239"/>
      <c r="T38" s="247"/>
      <c r="U38" s="239"/>
      <c r="AH38" s="238"/>
      <c r="CP38" s="239"/>
    </row>
    <row r="39" spans="1:94" ht="15" customHeight="1" x14ac:dyDescent="0.2">
      <c r="A39" t="s">
        <v>47</v>
      </c>
      <c r="B39" s="254">
        <v>382.46300000000002</v>
      </c>
      <c r="C39" s="254">
        <f t="shared" si="3"/>
        <v>0.59759843750000008</v>
      </c>
      <c r="D39" s="238">
        <v>5</v>
      </c>
      <c r="E39" s="255" t="s">
        <v>34</v>
      </c>
      <c r="F39" s="230" t="s">
        <v>34</v>
      </c>
      <c r="G39" s="129"/>
      <c r="H39" s="137"/>
      <c r="I39" s="114" t="str">
        <f>IF(EXACT(F39, G39), "none", IF(ISNUMBER(MATCH(G39, 'MP Analysis Input'!$A$15:$A$21, 0)), "soft", "hard"))</f>
        <v>hard</v>
      </c>
      <c r="J39" s="254">
        <v>394.8</v>
      </c>
      <c r="K39" s="238">
        <f t="shared" si="4"/>
        <v>1.0322567150286432</v>
      </c>
      <c r="O39"/>
      <c r="R39" s="239"/>
      <c r="T39" s="247"/>
      <c r="U39" s="239"/>
      <c r="AH39" s="238"/>
      <c r="CP39" s="239"/>
    </row>
    <row r="40" spans="1:94" ht="15" customHeight="1" x14ac:dyDescent="0.2">
      <c r="A40" t="s">
        <v>515</v>
      </c>
      <c r="B40" s="254">
        <v>423.01900000000001</v>
      </c>
      <c r="C40" s="254">
        <f t="shared" si="3"/>
        <v>0.66096718750000005</v>
      </c>
      <c r="D40" s="238">
        <v>5</v>
      </c>
      <c r="E40" s="255" t="s">
        <v>34</v>
      </c>
      <c r="F40" s="230" t="s">
        <v>34</v>
      </c>
      <c r="G40" s="129"/>
      <c r="H40" s="137"/>
      <c r="I40" s="114" t="str">
        <f>IF(EXACT(F40, G40), "none", IF(ISNUMBER(MATCH(G40, 'MP Analysis Input'!$A$15:$A$21, 0)), "soft", "hard"))</f>
        <v>hard</v>
      </c>
      <c r="J40" s="254">
        <v>437.2</v>
      </c>
      <c r="K40" s="238">
        <f t="shared" si="4"/>
        <v>1.033523316919571</v>
      </c>
      <c r="O40"/>
      <c r="R40" s="239"/>
      <c r="T40" s="247"/>
      <c r="U40" s="239"/>
      <c r="AH40" s="238"/>
      <c r="CP40" s="239"/>
    </row>
    <row r="41" spans="1:94" ht="15" customHeight="1" x14ac:dyDescent="0.2">
      <c r="A41" t="s">
        <v>48</v>
      </c>
      <c r="B41" s="254">
        <v>68.816999999999993</v>
      </c>
      <c r="C41" s="254">
        <f t="shared" si="3"/>
        <v>0.10752656249999999</v>
      </c>
      <c r="D41" s="238">
        <v>9</v>
      </c>
      <c r="E41" s="255" t="s">
        <v>33</v>
      </c>
      <c r="F41" s="230" t="s">
        <v>31</v>
      </c>
      <c r="G41" s="129"/>
      <c r="H41" s="137"/>
      <c r="I41" s="114" t="str">
        <f>IF(EXACT(F41, G41), "none", IF(ISNUMBER(MATCH(G41, 'MP Analysis Input'!$A$15:$A$21, 0)), "soft", "hard"))</f>
        <v>hard</v>
      </c>
      <c r="J41" s="254">
        <v>76.466999999999999</v>
      </c>
      <c r="K41" s="238">
        <f t="shared" si="4"/>
        <v>1.1111643925192904</v>
      </c>
      <c r="O41"/>
      <c r="R41" s="239"/>
      <c r="T41" s="247"/>
      <c r="U41" s="239"/>
      <c r="AH41" s="238"/>
      <c r="CP41" s="239"/>
    </row>
    <row r="42" spans="1:94" ht="15" customHeight="1" x14ac:dyDescent="0.2">
      <c r="A42" t="s">
        <v>516</v>
      </c>
      <c r="B42" s="254">
        <v>1049.749</v>
      </c>
      <c r="C42" s="254">
        <f t="shared" si="3"/>
        <v>1.6402328125000001</v>
      </c>
      <c r="D42" s="238">
        <v>7</v>
      </c>
      <c r="E42" s="255" t="s">
        <v>34</v>
      </c>
      <c r="F42" s="339" t="s">
        <v>522</v>
      </c>
      <c r="G42" s="129"/>
      <c r="H42" s="137"/>
      <c r="I42" s="114" t="str">
        <f>IF(EXACT(F42, G42), "none", IF(ISNUMBER(MATCH(G42, 'MP Analysis Input'!$A$15:$A$21, 0)), "soft", "hard"))</f>
        <v>hard</v>
      </c>
      <c r="J42" s="254">
        <v>1087.0999999999999</v>
      </c>
      <c r="K42" s="238">
        <f t="shared" si="4"/>
        <v>1.0355808864785772</v>
      </c>
      <c r="O42"/>
      <c r="R42" s="239"/>
      <c r="T42" s="247"/>
      <c r="U42" s="239"/>
      <c r="AH42" s="238"/>
      <c r="CP42" s="239"/>
    </row>
    <row r="43" spans="1:94" ht="15" customHeight="1" x14ac:dyDescent="0.2">
      <c r="A43" t="s">
        <v>49</v>
      </c>
      <c r="B43" s="254">
        <v>514.17499999999995</v>
      </c>
      <c r="C43" s="254">
        <f t="shared" si="3"/>
        <v>0.80339843749999995</v>
      </c>
      <c r="D43" s="238">
        <v>7</v>
      </c>
      <c r="E43" s="255" t="s">
        <v>34</v>
      </c>
      <c r="F43" s="362" t="s">
        <v>582</v>
      </c>
      <c r="G43" s="129"/>
      <c r="H43" s="137"/>
      <c r="I43" s="114" t="str">
        <f>IF(EXACT(F43, G43), "none", IF(ISNUMBER(MATCH(G43, 'MP Analysis Input'!$A$15:$A$21, 0)), "soft", "hard"))</f>
        <v>hard</v>
      </c>
      <c r="J43" s="254">
        <v>523</v>
      </c>
      <c r="K43" s="238">
        <f t="shared" si="4"/>
        <v>1.0171634171245199</v>
      </c>
      <c r="O43"/>
      <c r="R43" s="239"/>
      <c r="T43" s="247"/>
      <c r="U43" s="239"/>
      <c r="AH43" s="238"/>
      <c r="CP43" s="239"/>
    </row>
    <row r="44" spans="1:94" ht="15" customHeight="1" x14ac:dyDescent="0.2">
      <c r="A44" t="s">
        <v>50</v>
      </c>
      <c r="B44" s="254">
        <v>595.84699999999998</v>
      </c>
      <c r="C44" s="254">
        <f t="shared" si="3"/>
        <v>0.93101093749999997</v>
      </c>
      <c r="D44" s="238">
        <v>7</v>
      </c>
      <c r="E44" s="255" t="s">
        <v>34</v>
      </c>
      <c r="F44" s="393" t="s">
        <v>579</v>
      </c>
      <c r="G44" s="129"/>
      <c r="H44" s="137"/>
      <c r="I44" s="114" t="str">
        <f>IF(EXACT(F44, G44), "none", IF(ISNUMBER(MATCH(G44, 'MP Analysis Input'!$A$15:$A$21, 0)), "soft", "hard"))</f>
        <v>hard</v>
      </c>
      <c r="J44" s="254">
        <v>606</v>
      </c>
      <c r="K44" s="238">
        <f t="shared" si="4"/>
        <v>1.0170396091614122</v>
      </c>
      <c r="O44"/>
      <c r="R44" s="239"/>
      <c r="T44" s="247"/>
      <c r="U44" s="239"/>
      <c r="AH44" s="238"/>
      <c r="CP44" s="239"/>
    </row>
    <row r="45" spans="1:94" ht="15" customHeight="1" x14ac:dyDescent="0.2">
      <c r="A45" t="s">
        <v>51</v>
      </c>
      <c r="B45" s="254">
        <v>336.52199999999999</v>
      </c>
      <c r="C45" s="254">
        <f t="shared" si="3"/>
        <v>0.52581562500000001</v>
      </c>
      <c r="D45" s="238">
        <v>7</v>
      </c>
      <c r="E45" s="255" t="s">
        <v>34</v>
      </c>
      <c r="F45" s="362" t="s">
        <v>582</v>
      </c>
      <c r="G45" s="129"/>
      <c r="H45" s="137"/>
      <c r="I45" s="114" t="str">
        <f>IF(EXACT(F45, G45), "none", IF(ISNUMBER(MATCH(G45, 'MP Analysis Input'!$A$15:$A$21, 0)), "soft", "hard"))</f>
        <v>hard</v>
      </c>
      <c r="J45" s="254">
        <v>343.09699999999998</v>
      </c>
      <c r="K45" s="238">
        <f t="shared" si="4"/>
        <v>1.0195380985492777</v>
      </c>
      <c r="O45"/>
      <c r="R45" s="239"/>
      <c r="T45" s="247"/>
      <c r="U45" s="239"/>
      <c r="AH45" s="238"/>
      <c r="CP45" s="239"/>
    </row>
    <row r="46" spans="1:94" ht="15" customHeight="1" x14ac:dyDescent="0.2">
      <c r="A46" t="s">
        <v>52</v>
      </c>
      <c r="B46" s="254">
        <v>535.28099999999995</v>
      </c>
      <c r="C46" s="254">
        <f t="shared" si="3"/>
        <v>0.83637656249999992</v>
      </c>
      <c r="D46" s="238">
        <v>4</v>
      </c>
      <c r="E46" s="255" t="s">
        <v>34</v>
      </c>
      <c r="F46" s="230" t="s">
        <v>34</v>
      </c>
      <c r="G46" s="129"/>
      <c r="H46" s="137"/>
      <c r="I46" s="114" t="str">
        <f>IF(EXACT(F46, G46), "none", IF(ISNUMBER(MATCH(G46, 'MP Analysis Input'!$A$15:$A$21, 0)), "soft", "hard"))</f>
        <v>hard</v>
      </c>
      <c r="J46" s="254">
        <v>544.5</v>
      </c>
      <c r="K46" s="238">
        <f t="shared" si="4"/>
        <v>1.017222729743817</v>
      </c>
      <c r="O46"/>
      <c r="R46" s="239"/>
      <c r="T46" s="247"/>
      <c r="U46" s="239"/>
      <c r="AH46" s="238"/>
      <c r="CP46" s="239"/>
    </row>
    <row r="47" spans="1:94" ht="15" customHeight="1" x14ac:dyDescent="0.2">
      <c r="A47" t="s">
        <v>53</v>
      </c>
      <c r="B47" s="254">
        <v>21.41</v>
      </c>
      <c r="C47" s="254">
        <f t="shared" si="3"/>
        <v>3.3453125E-2</v>
      </c>
      <c r="D47" s="238">
        <v>7</v>
      </c>
      <c r="E47" s="255" t="s">
        <v>34</v>
      </c>
      <c r="F47" s="230" t="s">
        <v>34</v>
      </c>
      <c r="G47" s="129"/>
      <c r="H47" s="137"/>
      <c r="I47" s="114" t="str">
        <f>IF(EXACT(F47, G47), "none", IF(ISNUMBER(MATCH(G47, 'MP Analysis Input'!$A$15:$A$21, 0)), "soft", "hard"))</f>
        <v>hard</v>
      </c>
      <c r="J47" s="254">
        <v>21.404</v>
      </c>
      <c r="K47" s="238">
        <f t="shared" si="4"/>
        <v>0.99971975712283978</v>
      </c>
      <c r="O47"/>
      <c r="R47" s="239"/>
      <c r="T47" s="247"/>
      <c r="U47" s="239"/>
      <c r="AH47" s="238"/>
      <c r="CP47" s="239"/>
    </row>
    <row r="48" spans="1:94" ht="15" customHeight="1" x14ac:dyDescent="0.2">
      <c r="A48" t="s">
        <v>505</v>
      </c>
      <c r="B48" s="254">
        <v>1129.8340000000001</v>
      </c>
      <c r="C48" s="254">
        <f t="shared" si="3"/>
        <v>1.7653656250000003</v>
      </c>
      <c r="D48" s="238">
        <v>4</v>
      </c>
      <c r="E48" s="255" t="s">
        <v>34</v>
      </c>
      <c r="F48" s="230" t="s">
        <v>598</v>
      </c>
      <c r="G48" s="129"/>
      <c r="H48" s="137"/>
      <c r="I48" s="114" t="str">
        <f>IF(EXACT(F48, G48), "none", IF(ISNUMBER(MATCH(G48, 'MP Analysis Input'!$A$15:$A$21, 0)), "soft", "hard"))</f>
        <v>hard</v>
      </c>
      <c r="J48" s="254">
        <v>1060.3</v>
      </c>
      <c r="K48" s="238">
        <f t="shared" si="4"/>
        <v>0.93845644581416376</v>
      </c>
      <c r="O48"/>
      <c r="R48" s="239"/>
      <c r="T48" s="247"/>
      <c r="U48" s="239"/>
      <c r="AH48" s="238"/>
      <c r="CP48" s="239"/>
    </row>
    <row r="49" spans="1:94" ht="15" customHeight="1" x14ac:dyDescent="0.2">
      <c r="A49" t="s">
        <v>54</v>
      </c>
      <c r="B49" s="254">
        <v>247.893</v>
      </c>
      <c r="C49" s="254">
        <f t="shared" si="3"/>
        <v>0.38733281250000001</v>
      </c>
      <c r="D49" s="238">
        <v>7</v>
      </c>
      <c r="E49" s="255" t="s">
        <v>55</v>
      </c>
      <c r="F49" s="230" t="s">
        <v>55</v>
      </c>
      <c r="G49" s="129"/>
      <c r="H49" s="137"/>
      <c r="I49" s="114" t="str">
        <f>IF(EXACT(F49, G49), "none", IF(ISNUMBER(MATCH(G49, 'MP Analysis Input'!$A$15:$A$21, 0)), "soft", "hard"))</f>
        <v>hard</v>
      </c>
      <c r="J49" s="254">
        <v>249.56299999999999</v>
      </c>
      <c r="K49" s="238">
        <f t="shared" si="4"/>
        <v>1.0067367775612865</v>
      </c>
      <c r="O49"/>
      <c r="R49" s="239"/>
      <c r="T49" s="247"/>
      <c r="U49" s="239"/>
      <c r="AH49" s="238"/>
      <c r="CP49" s="239"/>
    </row>
    <row r="50" spans="1:94" ht="15" customHeight="1" x14ac:dyDescent="0.2">
      <c r="A50" t="s">
        <v>506</v>
      </c>
      <c r="B50" s="254">
        <v>671.27800000000002</v>
      </c>
      <c r="C50" s="254">
        <f t="shared" si="3"/>
        <v>1.0488718750000001</v>
      </c>
      <c r="D50" s="238">
        <v>7</v>
      </c>
      <c r="E50" s="255" t="s">
        <v>38</v>
      </c>
      <c r="F50" s="230" t="s">
        <v>523</v>
      </c>
      <c r="G50" s="129"/>
      <c r="H50" s="137"/>
      <c r="I50" s="114" t="str">
        <f>IF(EXACT(F50, G50), "none", IF(ISNUMBER(MATCH(G50, 'MP Analysis Input'!$A$15:$A$21, 0)), "soft", "hard"))</f>
        <v>hard</v>
      </c>
      <c r="J50" s="254">
        <v>703.7</v>
      </c>
      <c r="K50" s="238">
        <f t="shared" si="4"/>
        <v>1.0482989163952938</v>
      </c>
      <c r="O50"/>
      <c r="R50" s="239"/>
      <c r="T50" s="247"/>
      <c r="U50" s="239"/>
      <c r="AH50" s="238"/>
      <c r="CP50" s="239"/>
    </row>
    <row r="51" spans="1:94" ht="15" customHeight="1" x14ac:dyDescent="0.2">
      <c r="A51" t="s">
        <v>591</v>
      </c>
      <c r="B51" s="254">
        <v>506</v>
      </c>
      <c r="C51" s="254">
        <f t="shared" si="3"/>
        <v>0.79062500000000002</v>
      </c>
      <c r="D51" s="238">
        <v>7.1</v>
      </c>
      <c r="E51" s="255" t="s">
        <v>33</v>
      </c>
      <c r="F51" s="230" t="s">
        <v>31</v>
      </c>
      <c r="G51" s="129"/>
      <c r="H51" s="137"/>
      <c r="I51" s="114" t="str">
        <f>IF(EXACT(F51, G51), "none", IF(ISNUMBER(MATCH(G51, 'MP Analysis Input'!$A$15:$A$21, 0)), "soft", "hard"))</f>
        <v>hard</v>
      </c>
      <c r="J51" s="254">
        <v>506</v>
      </c>
      <c r="K51" s="238">
        <f t="shared" si="4"/>
        <v>1</v>
      </c>
      <c r="O51"/>
      <c r="R51" s="239"/>
      <c r="T51" s="247"/>
      <c r="U51" s="239"/>
      <c r="AH51" s="238"/>
      <c r="CP51" s="239"/>
    </row>
    <row r="52" spans="1:94" ht="15" customHeight="1" x14ac:dyDescent="0.2">
      <c r="A52" t="s">
        <v>56</v>
      </c>
      <c r="B52" s="254">
        <v>580.17999999999995</v>
      </c>
      <c r="C52" s="254">
        <f t="shared" si="3"/>
        <v>0.90653125000000001</v>
      </c>
      <c r="D52" s="238">
        <v>7.1</v>
      </c>
      <c r="E52" s="255" t="s">
        <v>33</v>
      </c>
      <c r="F52" s="230" t="s">
        <v>57</v>
      </c>
      <c r="G52" s="129"/>
      <c r="H52" s="137"/>
      <c r="I52" s="114" t="str">
        <f>IF(EXACT(F52, G52), "none", IF(ISNUMBER(MATCH(G52, 'MP Analysis Input'!$A$15:$A$21, 0)), "soft", "hard"))</f>
        <v>hard</v>
      </c>
      <c r="J52" s="254">
        <v>617.93499999999995</v>
      </c>
      <c r="K52" s="238">
        <f t="shared" si="4"/>
        <v>1.0650746320107554</v>
      </c>
      <c r="O52"/>
      <c r="R52" s="239"/>
      <c r="T52" s="247"/>
      <c r="U52" s="239"/>
      <c r="AH52" s="238"/>
      <c r="CP52" s="239"/>
    </row>
    <row r="53" spans="1:94" ht="15" customHeight="1" x14ac:dyDescent="0.2">
      <c r="A53" t="s">
        <v>563</v>
      </c>
      <c r="B53" s="254">
        <v>23.673999999999999</v>
      </c>
      <c r="C53" s="254">
        <f>B54*0.0015625</f>
        <v>0.24287343750000001</v>
      </c>
      <c r="D53" s="238">
        <v>7</v>
      </c>
      <c r="E53" s="255" t="s">
        <v>38</v>
      </c>
      <c r="F53" s="230" t="s">
        <v>38</v>
      </c>
      <c r="G53" s="129"/>
      <c r="H53" s="137"/>
      <c r="I53" s="114" t="str">
        <f>IF(EXACT(F53, G53), "none", IF(ISNUMBER(MATCH(G53, 'MP Analysis Input'!$A$15:$A$21, 0)), "soft", "hard"))</f>
        <v>hard</v>
      </c>
      <c r="J53" s="254">
        <v>24.8</v>
      </c>
      <c r="K53" s="238">
        <f t="shared" si="4"/>
        <v>1.0475627270423249</v>
      </c>
      <c r="O53"/>
      <c r="R53" s="239"/>
      <c r="T53" s="247"/>
      <c r="U53" s="239"/>
      <c r="AH53" s="238"/>
      <c r="CP53" s="239"/>
    </row>
    <row r="54" spans="1:94" ht="15" customHeight="1" x14ac:dyDescent="0.2">
      <c r="A54" t="s">
        <v>564</v>
      </c>
      <c r="B54" s="254">
        <v>155.43899999999999</v>
      </c>
      <c r="C54" s="254">
        <f>B53*0.0015625</f>
        <v>3.6990624999999999E-2</v>
      </c>
      <c r="D54" s="238">
        <v>7</v>
      </c>
      <c r="E54" s="255" t="s">
        <v>38</v>
      </c>
      <c r="F54" s="331" t="s">
        <v>38</v>
      </c>
      <c r="G54" s="129"/>
      <c r="H54" s="137"/>
      <c r="I54" s="114" t="str">
        <f>IF(EXACT(F54, G54), "none", IF(ISNUMBER(MATCH(G54, 'MP Analysis Input'!$A$15:$A$21, 0)), "soft", "hard"))</f>
        <v>hard</v>
      </c>
      <c r="J54" s="254">
        <v>158.5</v>
      </c>
      <c r="K54" s="238">
        <f t="shared" si="4"/>
        <v>1.0196926125361074</v>
      </c>
      <c r="O54"/>
      <c r="R54" s="239"/>
      <c r="T54" s="247"/>
      <c r="U54" s="239"/>
      <c r="AH54" s="238"/>
      <c r="CP54" s="239"/>
    </row>
    <row r="55" spans="1:94" ht="15" customHeight="1" x14ac:dyDescent="0.2">
      <c r="A55" s="238" t="s">
        <v>561</v>
      </c>
      <c r="B55" s="254">
        <v>84.44</v>
      </c>
      <c r="C55" s="254">
        <f t="shared" ref="C55:C86" si="5">B55*0.0015625</f>
        <v>0.13193750000000001</v>
      </c>
      <c r="D55" s="238">
        <v>5</v>
      </c>
      <c r="E55" s="255" t="s">
        <v>38</v>
      </c>
      <c r="F55" s="425" t="s">
        <v>579</v>
      </c>
      <c r="G55" s="129"/>
      <c r="H55" s="137"/>
      <c r="I55" s="114" t="str">
        <f>IF(EXACT(F55, G55), "none", IF(ISNUMBER(MATCH(G55, 'MP Analysis Input'!$A$15:$A$21, 0)), "soft", "hard"))</f>
        <v>hard</v>
      </c>
      <c r="J55" s="254">
        <v>86.9</v>
      </c>
      <c r="K55" s="238">
        <f t="shared" si="4"/>
        <v>1.0291331122690668</v>
      </c>
      <c r="O55"/>
      <c r="R55" s="239"/>
      <c r="T55" s="247"/>
      <c r="U55" s="239"/>
      <c r="AH55" s="238"/>
      <c r="CP55" s="239"/>
    </row>
    <row r="56" spans="1:94" s="357" customFormat="1" ht="15" customHeight="1" x14ac:dyDescent="0.2">
      <c r="A56" s="238" t="s">
        <v>562</v>
      </c>
      <c r="B56" s="254">
        <v>241.83799999999999</v>
      </c>
      <c r="C56" s="254">
        <f t="shared" si="5"/>
        <v>0.37787187500000002</v>
      </c>
      <c r="D56" s="238">
        <v>5</v>
      </c>
      <c r="E56" s="255" t="s">
        <v>38</v>
      </c>
      <c r="F56" s="230" t="s">
        <v>579</v>
      </c>
      <c r="G56" s="129"/>
      <c r="H56" s="137"/>
      <c r="I56" s="114" t="str">
        <f>IF(EXACT(F56, G56), "none", IF(ISNUMBER(MATCH(G56, 'MP Analysis Input'!$A$15:$A$21, 0)), "soft", "hard"))</f>
        <v>hard</v>
      </c>
      <c r="J56" s="254">
        <v>245.9</v>
      </c>
      <c r="K56" s="238">
        <f t="shared" si="4"/>
        <v>1.0167963678164722</v>
      </c>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t="s">
        <v>61</v>
      </c>
      <c r="B57" s="254">
        <v>45.517000000000003</v>
      </c>
      <c r="C57" s="254">
        <f t="shared" si="5"/>
        <v>7.1120312500000005E-2</v>
      </c>
      <c r="D57" s="238">
        <v>9</v>
      </c>
      <c r="E57" s="255" t="s">
        <v>33</v>
      </c>
      <c r="F57" s="230" t="s">
        <v>62</v>
      </c>
      <c r="G57" s="129"/>
      <c r="H57" s="137"/>
      <c r="I57" s="114" t="str">
        <f>IF(EXACT(F57, G57), "none", IF(ISNUMBER(MATCH(G57, 'MP Analysis Input'!$A$15:$A$21, 0)), "soft", "hard"))</f>
        <v>hard</v>
      </c>
      <c r="J57" s="254">
        <v>50.402999999999999</v>
      </c>
      <c r="K57" s="238">
        <f t="shared" si="4"/>
        <v>1.1073445086451215</v>
      </c>
      <c r="O57"/>
      <c r="R57" s="239"/>
      <c r="T57" s="247"/>
      <c r="U57" s="239"/>
      <c r="AH57" s="238"/>
      <c r="CP57" s="239"/>
    </row>
    <row r="58" spans="1:94" s="357" customFormat="1" ht="15" customHeight="1" x14ac:dyDescent="0.2">
      <c r="A58" t="s">
        <v>63</v>
      </c>
      <c r="B58" s="254">
        <v>93.635000000000005</v>
      </c>
      <c r="C58" s="254">
        <f t="shared" si="5"/>
        <v>0.1463046875</v>
      </c>
      <c r="D58" s="238">
        <v>9</v>
      </c>
      <c r="E58" s="255" t="s">
        <v>33</v>
      </c>
      <c r="F58" s="230" t="s">
        <v>62</v>
      </c>
      <c r="G58" s="129"/>
      <c r="H58" s="137"/>
      <c r="I58" s="114" t="str">
        <f>IF(EXACT(F58, G58), "none", IF(ISNUMBER(MATCH(G58, 'MP Analysis Input'!$A$15:$A$21, 0)), "soft", "hard"))</f>
        <v>hard</v>
      </c>
      <c r="J58" s="254">
        <v>101.733</v>
      </c>
      <c r="K58" s="238">
        <f t="shared" si="4"/>
        <v>1.0864847546323491</v>
      </c>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572</v>
      </c>
      <c r="B59" s="254">
        <v>12.757999999999999</v>
      </c>
      <c r="C59" s="254">
        <f t="shared" si="5"/>
        <v>1.9934375000000001E-2</v>
      </c>
      <c r="D59" s="238">
        <v>5</v>
      </c>
      <c r="E59" s="255" t="s">
        <v>34</v>
      </c>
      <c r="F59" s="230" t="s">
        <v>46</v>
      </c>
      <c r="G59" s="129"/>
      <c r="H59" s="137"/>
      <c r="I59" s="114" t="str">
        <f>IF(EXACT(F59, G59), "none", IF(ISNUMBER(MATCH(G59, 'MP Analysis Input'!$A$15:$A$21, 0)), "soft", "hard"))</f>
        <v>hard</v>
      </c>
      <c r="J59" s="254">
        <v>14.3</v>
      </c>
      <c r="K59" s="238">
        <f t="shared" si="4"/>
        <v>1.1208653393948895</v>
      </c>
      <c r="O59"/>
      <c r="R59" s="239"/>
      <c r="T59" s="247"/>
      <c r="U59" s="239"/>
      <c r="AH59" s="238"/>
      <c r="CP59" s="239"/>
    </row>
    <row r="60" spans="1:94" ht="15" customHeight="1" x14ac:dyDescent="0.2">
      <c r="A60" t="s">
        <v>571</v>
      </c>
      <c r="B60" s="254">
        <v>112.783</v>
      </c>
      <c r="C60" s="254">
        <f t="shared" si="5"/>
        <v>0.17622343750000002</v>
      </c>
      <c r="D60" s="238">
        <v>5</v>
      </c>
      <c r="E60" s="255" t="s">
        <v>34</v>
      </c>
      <c r="F60" s="230" t="s">
        <v>46</v>
      </c>
      <c r="G60" s="129"/>
      <c r="H60" s="137"/>
      <c r="I60" s="114" t="str">
        <f>IF(EXACT(F60, G60), "none", IF(ISNUMBER(MATCH(G60, 'MP Analysis Input'!$A$15:$A$21, 0)), "soft", "hard"))</f>
        <v>hard</v>
      </c>
      <c r="J60" s="254">
        <v>118.2</v>
      </c>
      <c r="K60" s="238">
        <f t="shared" si="4"/>
        <v>1.0480302882526622</v>
      </c>
      <c r="O60"/>
      <c r="R60" s="239"/>
      <c r="T60" s="247"/>
      <c r="U60" s="239"/>
      <c r="AH60" s="238"/>
      <c r="CP60" s="239"/>
    </row>
    <row r="61" spans="1:94" ht="15" customHeight="1" x14ac:dyDescent="0.2">
      <c r="A61" t="s">
        <v>67</v>
      </c>
      <c r="B61" s="254">
        <v>68.626000000000005</v>
      </c>
      <c r="C61" s="254">
        <f t="shared" si="5"/>
        <v>0.10722812500000001</v>
      </c>
      <c r="D61" s="238">
        <v>5</v>
      </c>
      <c r="E61" s="255" t="s">
        <v>38</v>
      </c>
      <c r="F61" s="230" t="s">
        <v>46</v>
      </c>
      <c r="G61" s="129"/>
      <c r="H61" s="137"/>
      <c r="I61" s="114" t="str">
        <f>IF(EXACT(F61, G61), "none", IF(ISNUMBER(MATCH(G61, 'MP Analysis Input'!$A$15:$A$21, 0)), "soft", "hard"))</f>
        <v>hard</v>
      </c>
      <c r="J61" s="254">
        <v>75.102999999999994</v>
      </c>
      <c r="K61" s="238">
        <f t="shared" si="4"/>
        <v>1.0943811383440676</v>
      </c>
      <c r="O61"/>
      <c r="R61" s="239"/>
      <c r="T61" s="247"/>
      <c r="U61" s="239"/>
      <c r="AH61" s="238"/>
      <c r="CP61" s="239"/>
    </row>
    <row r="62" spans="1:94" ht="15" customHeight="1" x14ac:dyDescent="0.2">
      <c r="A62" t="s">
        <v>517</v>
      </c>
      <c r="B62" s="254">
        <v>170.28299999999999</v>
      </c>
      <c r="C62" s="254">
        <f t="shared" si="5"/>
        <v>0.26606718749999997</v>
      </c>
      <c r="D62" s="238">
        <v>5</v>
      </c>
      <c r="E62" s="255" t="s">
        <v>38</v>
      </c>
      <c r="F62" s="331" t="s">
        <v>42</v>
      </c>
      <c r="G62" s="129"/>
      <c r="H62" s="137"/>
      <c r="I62" s="114" t="str">
        <f>IF(EXACT(F62, G62), "none", IF(ISNUMBER(MATCH(G62, 'MP Analysis Input'!$A$15:$A$21, 0)), "soft", "hard"))</f>
        <v>hard</v>
      </c>
      <c r="J62" s="254">
        <v>181</v>
      </c>
      <c r="K62" s="238">
        <f t="shared" si="4"/>
        <v>1.0629364058655297</v>
      </c>
      <c r="O62"/>
      <c r="R62" s="239"/>
      <c r="T62" s="247"/>
      <c r="U62" s="239"/>
      <c r="AH62" s="238"/>
      <c r="CP62" s="239"/>
    </row>
    <row r="63" spans="1:94" ht="15" customHeight="1" x14ac:dyDescent="0.2">
      <c r="A63" t="s">
        <v>71</v>
      </c>
      <c r="B63" s="254">
        <v>59.097999999999999</v>
      </c>
      <c r="C63" s="254">
        <f t="shared" si="5"/>
        <v>9.234062500000001E-2</v>
      </c>
      <c r="D63" s="238">
        <v>5</v>
      </c>
      <c r="E63" s="255" t="s">
        <v>42</v>
      </c>
      <c r="F63" s="331" t="s">
        <v>42</v>
      </c>
      <c r="G63" s="129"/>
      <c r="H63" s="137"/>
      <c r="I63" s="114" t="str">
        <f>IF(EXACT(F63, G63), "none", IF(ISNUMBER(MATCH(G63, 'MP Analysis Input'!$A$15:$A$21, 0)), "soft", "hard"))</f>
        <v>hard</v>
      </c>
      <c r="J63" s="254">
        <v>65.525999999999996</v>
      </c>
      <c r="K63" s="238">
        <f t="shared" si="4"/>
        <v>1.1087684862431892</v>
      </c>
      <c r="O63"/>
      <c r="R63" s="239"/>
      <c r="T63" s="247"/>
      <c r="U63" s="239"/>
      <c r="AH63" s="238"/>
      <c r="CP63" s="239"/>
    </row>
    <row r="64" spans="1:94" ht="15" customHeight="1" x14ac:dyDescent="0.2">
      <c r="A64" t="s">
        <v>58</v>
      </c>
      <c r="B64" s="254">
        <v>124.245</v>
      </c>
      <c r="C64" s="254">
        <f t="shared" si="5"/>
        <v>0.19413281250000003</v>
      </c>
      <c r="D64" s="238">
        <v>9</v>
      </c>
      <c r="E64" s="255" t="s">
        <v>33</v>
      </c>
      <c r="F64" s="230" t="s">
        <v>31</v>
      </c>
      <c r="G64" s="129"/>
      <c r="H64" s="137"/>
      <c r="I64" s="114" t="str">
        <f>IF(EXACT(F64, G64), "none", IF(ISNUMBER(MATCH(G64, 'MP Analysis Input'!$A$15:$A$21, 0)), "soft", "hard"))</f>
        <v>hard</v>
      </c>
      <c r="J64" s="254">
        <v>139.09299999999999</v>
      </c>
      <c r="K64" s="238">
        <f t="shared" si="4"/>
        <v>1.1195058151233448</v>
      </c>
      <c r="O64"/>
      <c r="R64" s="239"/>
      <c r="T64" s="247"/>
      <c r="U64" s="239"/>
      <c r="AH64" s="238"/>
      <c r="CP64" s="239"/>
    </row>
    <row r="65" spans="1:94" ht="15" customHeight="1" x14ac:dyDescent="0.2">
      <c r="A65" t="s">
        <v>59</v>
      </c>
      <c r="B65" s="254">
        <v>85.938000000000002</v>
      </c>
      <c r="C65" s="254">
        <f t="shared" si="5"/>
        <v>0.134278125</v>
      </c>
      <c r="D65" s="238">
        <v>10</v>
      </c>
      <c r="E65" s="255" t="s">
        <v>33</v>
      </c>
      <c r="F65" s="230" t="s">
        <v>31</v>
      </c>
      <c r="G65" s="129"/>
      <c r="H65" s="137"/>
      <c r="I65" s="114" t="str">
        <f>IF(EXACT(F65, G65), "none", IF(ISNUMBER(MATCH(G65, 'MP Analysis Input'!$A$15:$A$21, 0)), "soft", "hard"))</f>
        <v>hard</v>
      </c>
      <c r="J65" s="254">
        <v>104.304</v>
      </c>
      <c r="K65" s="238">
        <f t="shared" si="4"/>
        <v>1.2137122111289533</v>
      </c>
      <c r="O65"/>
      <c r="R65" s="239"/>
      <c r="T65" s="247"/>
      <c r="U65" s="239"/>
      <c r="AH65" s="238"/>
      <c r="CP65" s="239"/>
    </row>
    <row r="66" spans="1:94" ht="15" customHeight="1" x14ac:dyDescent="0.2">
      <c r="A66" s="238" t="s">
        <v>60</v>
      </c>
      <c r="B66" s="254">
        <v>43.533999999999999</v>
      </c>
      <c r="C66" s="254">
        <f t="shared" si="5"/>
        <v>6.8021874999999996E-2</v>
      </c>
      <c r="D66" s="238">
        <v>10</v>
      </c>
      <c r="E66" s="255" t="s">
        <v>33</v>
      </c>
      <c r="F66" s="230" t="s">
        <v>31</v>
      </c>
      <c r="G66" s="129"/>
      <c r="H66" s="137"/>
      <c r="I66" s="114" t="str">
        <f>IF(EXACT(F66, G66), "none", IF(ISNUMBER(MATCH(G66, 'MP Analysis Input'!$A$15:$A$21, 0)), "soft", "hard"))</f>
        <v>hard</v>
      </c>
      <c r="J66" s="254">
        <v>55.835000000000001</v>
      </c>
      <c r="K66" s="238">
        <f t="shared" si="4"/>
        <v>1.2825607571093858</v>
      </c>
      <c r="O66"/>
      <c r="R66" s="239"/>
      <c r="T66" s="247"/>
      <c r="U66" s="239"/>
      <c r="AH66" s="238"/>
      <c r="CP66" s="239"/>
    </row>
    <row r="67" spans="1:94" s="360" customFormat="1" ht="15" customHeight="1" x14ac:dyDescent="0.2">
      <c r="A67" t="s">
        <v>64</v>
      </c>
      <c r="B67" s="254">
        <v>267.67700000000002</v>
      </c>
      <c r="C67" s="254">
        <f t="shared" si="5"/>
        <v>0.41824531250000008</v>
      </c>
      <c r="D67" s="238">
        <v>7</v>
      </c>
      <c r="E67" s="255" t="s">
        <v>34</v>
      </c>
      <c r="F67" s="425" t="s">
        <v>579</v>
      </c>
      <c r="G67" s="129"/>
      <c r="H67" s="137"/>
      <c r="I67" s="114" t="str">
        <f>IF(EXACT(F67, G67), "none", IF(ISNUMBER(MATCH(G67, 'MP Analysis Input'!$A$15:$A$21, 0)), "soft", "hard"))</f>
        <v>hard</v>
      </c>
      <c r="J67" s="254">
        <v>274.48</v>
      </c>
      <c r="K67" s="238">
        <f t="shared" si="4"/>
        <v>1.0254149590738091</v>
      </c>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65</v>
      </c>
      <c r="B68" s="254">
        <v>39.585999999999999</v>
      </c>
      <c r="C68" s="254">
        <f t="shared" si="5"/>
        <v>6.1853125000000002E-2</v>
      </c>
      <c r="D68" s="238">
        <v>7</v>
      </c>
      <c r="E68" s="255" t="s">
        <v>38</v>
      </c>
      <c r="F68" s="362" t="s">
        <v>582</v>
      </c>
      <c r="G68" s="129"/>
      <c r="H68" s="137"/>
      <c r="I68" s="114" t="str">
        <f>IF(EXACT(F68, G68), "none", IF(ISNUMBER(MATCH(G68, 'MP Analysis Input'!$A$15:$A$21, 0)), "soft", "hard"))</f>
        <v>hard</v>
      </c>
      <c r="J68" s="254">
        <v>43.76</v>
      </c>
      <c r="K68" s="238">
        <f t="shared" si="4"/>
        <v>1.1054413176375486</v>
      </c>
      <c r="O68"/>
      <c r="R68" s="239"/>
      <c r="T68" s="247"/>
      <c r="U68" s="239"/>
      <c r="AH68" s="238"/>
      <c r="CP68" s="239"/>
    </row>
    <row r="69" spans="1:94" ht="15" customHeight="1" x14ac:dyDescent="0.2">
      <c r="A69" t="s">
        <v>66</v>
      </c>
      <c r="B69" s="254">
        <v>349.733</v>
      </c>
      <c r="C69" s="254">
        <f t="shared" si="5"/>
        <v>0.54645781250000003</v>
      </c>
      <c r="D69" s="238">
        <v>9</v>
      </c>
      <c r="E69" s="255" t="s">
        <v>33</v>
      </c>
      <c r="F69" s="230" t="s">
        <v>31</v>
      </c>
      <c r="G69" s="129"/>
      <c r="H69" s="137"/>
      <c r="I69" s="114" t="str">
        <f>IF(EXACT(F69, G69), "none", IF(ISNUMBER(MATCH(G69, 'MP Analysis Input'!$A$15:$A$21, 0)), "soft", "hard"))</f>
        <v>hard</v>
      </c>
      <c r="J69" s="254">
        <v>367.71899999999999</v>
      </c>
      <c r="K69" s="238">
        <f t="shared" si="4"/>
        <v>1.0514278034958096</v>
      </c>
      <c r="O69"/>
      <c r="R69" s="239"/>
      <c r="T69" s="247"/>
      <c r="U69" s="239"/>
      <c r="AH69" s="238"/>
      <c r="CP69" s="239"/>
    </row>
    <row r="70" spans="1:94" ht="15" customHeight="1" x14ac:dyDescent="0.2">
      <c r="A70" t="s">
        <v>68</v>
      </c>
      <c r="B70" s="254">
        <v>176.53200000000001</v>
      </c>
      <c r="C70" s="254">
        <f t="shared" si="5"/>
        <v>0.27583125000000003</v>
      </c>
      <c r="D70" s="238">
        <v>7</v>
      </c>
      <c r="E70" s="255" t="s">
        <v>34</v>
      </c>
      <c r="F70" s="423" t="s">
        <v>581</v>
      </c>
      <c r="G70" s="129"/>
      <c r="H70" s="137"/>
      <c r="I70" s="114" t="str">
        <f>IF(EXACT(F70, G70), "none", IF(ISNUMBER(MATCH(G70, 'MP Analysis Input'!$A$15:$A$21, 0)), "soft", "hard"))</f>
        <v>hard</v>
      </c>
      <c r="J70" s="254">
        <v>193.6</v>
      </c>
      <c r="K70" s="238">
        <f t="shared" si="4"/>
        <v>1.0966850202796092</v>
      </c>
      <c r="O70"/>
      <c r="R70" s="239"/>
      <c r="T70" s="247"/>
      <c r="U70" s="239"/>
      <c r="AH70" s="238"/>
      <c r="CP70" s="239"/>
    </row>
    <row r="71" spans="1:94" ht="15" customHeight="1" x14ac:dyDescent="0.2">
      <c r="A71" s="238" t="s">
        <v>507</v>
      </c>
      <c r="B71" s="254">
        <v>234.45699999999999</v>
      </c>
      <c r="C71" s="254">
        <f t="shared" si="5"/>
        <v>0.36633906250000003</v>
      </c>
      <c r="D71" s="238">
        <v>1</v>
      </c>
      <c r="E71" s="255" t="s">
        <v>38</v>
      </c>
      <c r="F71" s="331" t="s">
        <v>556</v>
      </c>
      <c r="G71" s="129"/>
      <c r="H71" s="137"/>
      <c r="I71" s="114" t="str">
        <f>IF(EXACT(F71, G71), "none", IF(ISNUMBER(MATCH(G71, 'MP Analysis Input'!$A$15:$A$21, 0)), "soft", "hard"))</f>
        <v>hard</v>
      </c>
      <c r="J71" s="254">
        <v>252.5</v>
      </c>
      <c r="K71" s="238">
        <f t="shared" si="4"/>
        <v>1.0769565421377907</v>
      </c>
      <c r="O71"/>
      <c r="R71" s="239"/>
      <c r="T71" s="247"/>
      <c r="U71" s="239"/>
      <c r="AH71" s="238"/>
      <c r="CP71" s="239"/>
    </row>
    <row r="72" spans="1:94" s="357" customFormat="1" ht="15" customHeight="1" x14ac:dyDescent="0.2">
      <c r="A72" t="s">
        <v>567</v>
      </c>
      <c r="B72" s="254">
        <v>128.61199999999999</v>
      </c>
      <c r="C72" s="254">
        <f t="shared" si="5"/>
        <v>0.20095625</v>
      </c>
      <c r="D72" s="238">
        <v>1</v>
      </c>
      <c r="E72" s="255" t="s">
        <v>38</v>
      </c>
      <c r="F72" s="401" t="s">
        <v>38</v>
      </c>
      <c r="G72" s="129"/>
      <c r="H72" s="137"/>
      <c r="I72" s="114" t="str">
        <f>IF(EXACT(F72, G72), "none", IF(ISNUMBER(MATCH(G72, 'MP Analysis Input'!$A$15:$A$21, 0)), "soft", "hard"))</f>
        <v>hard</v>
      </c>
      <c r="J72" s="254">
        <v>132.19999999999999</v>
      </c>
      <c r="K72" s="238">
        <f t="shared" si="4"/>
        <v>1.0278978633409013</v>
      </c>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568</v>
      </c>
      <c r="B73" s="254">
        <v>85.301000000000002</v>
      </c>
      <c r="C73" s="254">
        <f t="shared" si="5"/>
        <v>0.13328281250000001</v>
      </c>
      <c r="D73" s="238">
        <v>1</v>
      </c>
      <c r="E73" s="255" t="s">
        <v>38</v>
      </c>
      <c r="F73" s="401" t="s">
        <v>38</v>
      </c>
      <c r="G73" s="129"/>
      <c r="H73" s="137"/>
      <c r="I73" s="114" t="str">
        <f>IF(EXACT(F73, G73), "none", IF(ISNUMBER(MATCH(G73, 'MP Analysis Input'!$A$15:$A$21, 0)), "soft", "hard"))</f>
        <v>hard</v>
      </c>
      <c r="J73" s="254">
        <v>87.9</v>
      </c>
      <c r="K73" s="238">
        <f t="shared" si="4"/>
        <v>1.030468575983869</v>
      </c>
      <c r="O73"/>
      <c r="R73" s="239"/>
      <c r="T73" s="247"/>
      <c r="U73" s="239"/>
      <c r="AH73" s="238"/>
      <c r="CP73" s="239"/>
    </row>
    <row r="74" spans="1:94" ht="15" customHeight="1" x14ac:dyDescent="0.2">
      <c r="A74" s="238" t="s">
        <v>69</v>
      </c>
      <c r="B74" s="254">
        <v>465.08800000000002</v>
      </c>
      <c r="C74" s="254">
        <f t="shared" si="5"/>
        <v>0.72670000000000012</v>
      </c>
      <c r="D74" s="238">
        <v>1</v>
      </c>
      <c r="E74" s="255" t="s">
        <v>38</v>
      </c>
      <c r="F74" s="401" t="s">
        <v>38</v>
      </c>
      <c r="G74" s="129"/>
      <c r="H74" s="137"/>
      <c r="I74" s="114" t="str">
        <f>IF(EXACT(F74, G74), "none", IF(ISNUMBER(MATCH(G74, 'MP Analysis Input'!$A$15:$A$21, 0)), "soft", "hard"))</f>
        <v>hard</v>
      </c>
      <c r="J74" s="254">
        <v>475.8</v>
      </c>
      <c r="K74" s="238">
        <f t="shared" si="4"/>
        <v>1.0230322003577816</v>
      </c>
      <c r="O74"/>
      <c r="R74" s="239"/>
      <c r="T74" s="247"/>
      <c r="U74" s="239"/>
      <c r="AH74" s="238"/>
      <c r="CP74" s="239"/>
    </row>
    <row r="75" spans="1:94" s="357" customFormat="1" ht="15" customHeight="1" x14ac:dyDescent="0.2">
      <c r="A75" t="s">
        <v>565</v>
      </c>
      <c r="B75" s="254">
        <v>42.408999999999999</v>
      </c>
      <c r="C75" s="254">
        <f t="shared" si="5"/>
        <v>6.6264062499999998E-2</v>
      </c>
      <c r="D75" s="238">
        <v>1</v>
      </c>
      <c r="E75" s="255" t="s">
        <v>38</v>
      </c>
      <c r="F75" s="401" t="s">
        <v>38</v>
      </c>
      <c r="G75" s="129"/>
      <c r="H75" s="137"/>
      <c r="I75" s="114" t="str">
        <f>IF(EXACT(F75, G75), "none", IF(ISNUMBER(MATCH(G75, 'MP Analysis Input'!$A$15:$A$21, 0)), "soft", "hard"))</f>
        <v>hard</v>
      </c>
      <c r="J75" s="254">
        <v>45.9</v>
      </c>
      <c r="K75" s="238">
        <f t="shared" si="4"/>
        <v>1.0823174326204343</v>
      </c>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566</v>
      </c>
      <c r="B76" s="254">
        <v>173.28899999999999</v>
      </c>
      <c r="C76" s="254">
        <f t="shared" si="5"/>
        <v>0.27076406250000001</v>
      </c>
      <c r="D76" s="238">
        <v>1</v>
      </c>
      <c r="E76" s="255" t="s">
        <v>38</v>
      </c>
      <c r="F76" s="426" t="s">
        <v>38</v>
      </c>
      <c r="G76" s="129"/>
      <c r="H76" s="137"/>
      <c r="I76" s="114" t="str">
        <f>IF(EXACT(F76, G76), "none", IF(ISNUMBER(MATCH(G76, 'MP Analysis Input'!$A$15:$A$21, 0)), "soft", "hard"))</f>
        <v>hard</v>
      </c>
      <c r="J76" s="254">
        <v>179.5</v>
      </c>
      <c r="K76" s="238">
        <f t="shared" si="4"/>
        <v>1.0358418595525394</v>
      </c>
      <c r="O76"/>
      <c r="R76" s="239"/>
      <c r="T76" s="247"/>
      <c r="U76" s="239"/>
      <c r="AH76" s="238"/>
      <c r="CP76" s="239"/>
    </row>
    <row r="77" spans="1:94" ht="15" customHeight="1" x14ac:dyDescent="0.2">
      <c r="A77" t="s">
        <v>518</v>
      </c>
      <c r="B77" s="254">
        <v>1084.33</v>
      </c>
      <c r="C77" s="254">
        <f t="shared" si="5"/>
        <v>1.6942656249999999</v>
      </c>
      <c r="D77" s="238">
        <v>1</v>
      </c>
      <c r="E77" s="255" t="s">
        <v>38</v>
      </c>
      <c r="F77" s="426" t="s">
        <v>38</v>
      </c>
      <c r="G77" s="129"/>
      <c r="H77" s="137"/>
      <c r="I77" s="114" t="str">
        <f>IF(EXACT(F77, G77), "none", IF(ISNUMBER(MATCH(G77, 'MP Analysis Input'!$A$15:$A$21, 0)), "soft", "hard"))</f>
        <v>hard</v>
      </c>
      <c r="J77" s="254">
        <v>1099.5999999999999</v>
      </c>
      <c r="K77" s="238">
        <f t="shared" si="4"/>
        <v>1.0140824287809063</v>
      </c>
      <c r="O77"/>
      <c r="R77" s="239"/>
      <c r="T77" s="247"/>
      <c r="U77" s="239"/>
      <c r="AH77" s="238"/>
      <c r="CP77" s="239"/>
    </row>
    <row r="78" spans="1:94" ht="15" customHeight="1" x14ac:dyDescent="0.2">
      <c r="A78" t="s">
        <v>70</v>
      </c>
      <c r="B78" s="254">
        <v>42.365000000000002</v>
      </c>
      <c r="C78" s="254">
        <f t="shared" si="5"/>
        <v>6.6195312500000006E-2</v>
      </c>
      <c r="D78" s="238">
        <v>4</v>
      </c>
      <c r="E78" s="255" t="s">
        <v>38</v>
      </c>
      <c r="F78" s="230" t="s">
        <v>46</v>
      </c>
      <c r="G78" s="129"/>
      <c r="H78" s="137"/>
      <c r="I78" s="114" t="str">
        <f>IF(EXACT(F78, G78), "none", IF(ISNUMBER(MATCH(G78, 'MP Analysis Input'!$A$15:$A$21, 0)), "soft", "hard"))</f>
        <v>hard</v>
      </c>
      <c r="J78" s="254">
        <v>42.511000000000003</v>
      </c>
      <c r="K78" s="238">
        <f t="shared" si="4"/>
        <v>1.0034462410008262</v>
      </c>
      <c r="O78"/>
      <c r="R78" s="239"/>
      <c r="T78" s="247"/>
      <c r="U78" s="239"/>
      <c r="AH78" s="238"/>
      <c r="CP78" s="239"/>
    </row>
    <row r="79" spans="1:94" ht="15" customHeight="1" x14ac:dyDescent="0.2">
      <c r="A79" t="s">
        <v>72</v>
      </c>
      <c r="B79" s="254">
        <v>167.33099999999999</v>
      </c>
      <c r="C79" s="254">
        <f t="shared" si="5"/>
        <v>0.2614546875</v>
      </c>
      <c r="D79" s="238">
        <v>7</v>
      </c>
      <c r="E79" s="255" t="s">
        <v>38</v>
      </c>
      <c r="F79" s="362" t="s">
        <v>582</v>
      </c>
      <c r="G79" s="129"/>
      <c r="H79" s="137"/>
      <c r="I79" s="114" t="str">
        <f>IF(EXACT(F79, G79), "none", IF(ISNUMBER(MATCH(G79, 'MP Analysis Input'!$A$15:$A$21, 0)), "soft", "hard"))</f>
        <v>hard</v>
      </c>
      <c r="J79" s="254">
        <v>161.25800000000001</v>
      </c>
      <c r="K79" s="238">
        <f t="shared" si="4"/>
        <v>0.9637066652323838</v>
      </c>
      <c r="O79"/>
      <c r="R79" s="239"/>
      <c r="T79" s="247"/>
      <c r="U79" s="239"/>
      <c r="AH79" s="238"/>
      <c r="CP79" s="239"/>
    </row>
    <row r="80" spans="1:94" ht="15" customHeight="1" x14ac:dyDescent="0.2">
      <c r="A80" t="s">
        <v>73</v>
      </c>
      <c r="B80" s="254">
        <v>251.45400000000001</v>
      </c>
      <c r="C80" s="254">
        <f t="shared" si="5"/>
        <v>0.39289687500000003</v>
      </c>
      <c r="D80" s="238">
        <v>1</v>
      </c>
      <c r="E80" s="255" t="s">
        <v>38</v>
      </c>
      <c r="F80" s="401" t="s">
        <v>38</v>
      </c>
      <c r="G80" s="129"/>
      <c r="H80" s="137"/>
      <c r="I80" s="114" t="str">
        <f>IF(EXACT(F80, G80), "none", IF(ISNUMBER(MATCH(G80, 'MP Analysis Input'!$A$15:$A$21, 0)), "soft", "hard"))</f>
        <v>hard</v>
      </c>
      <c r="J80" s="254">
        <v>257.3</v>
      </c>
      <c r="K80" s="238">
        <f t="shared" si="4"/>
        <v>1.0232487850660559</v>
      </c>
      <c r="O80"/>
      <c r="R80" s="239"/>
      <c r="T80" s="247"/>
      <c r="U80" s="239"/>
      <c r="AH80" s="238"/>
      <c r="CP80" s="239"/>
    </row>
    <row r="81" spans="1:94" ht="15" customHeight="1" x14ac:dyDescent="0.2">
      <c r="A81" t="s">
        <v>74</v>
      </c>
      <c r="B81" s="254">
        <v>805.34299999999996</v>
      </c>
      <c r="C81" s="254">
        <f t="shared" si="5"/>
        <v>1.2583484375</v>
      </c>
      <c r="D81" s="238">
        <v>1</v>
      </c>
      <c r="E81" s="255" t="s">
        <v>38</v>
      </c>
      <c r="F81" s="401" t="s">
        <v>597</v>
      </c>
      <c r="G81" s="129"/>
      <c r="H81" s="137"/>
      <c r="I81" s="114" t="str">
        <f>IF(EXACT(F81, G81), "none", IF(ISNUMBER(MATCH(G81, 'MP Analysis Input'!$A$15:$A$21, 0)), "soft", "hard"))</f>
        <v>hard</v>
      </c>
      <c r="J81" s="254">
        <v>818.3</v>
      </c>
      <c r="K81" s="238">
        <f t="shared" si="4"/>
        <v>1.0160887969473875</v>
      </c>
      <c r="O81"/>
      <c r="R81" s="239"/>
      <c r="T81" s="247"/>
      <c r="U81" s="239"/>
      <c r="AH81" s="238"/>
      <c r="CP81" s="239"/>
    </row>
    <row r="82" spans="1:94" ht="15" customHeight="1" x14ac:dyDescent="0.2">
      <c r="A82" t="s">
        <v>508</v>
      </c>
      <c r="B82" s="254">
        <v>825.09400000000005</v>
      </c>
      <c r="C82" s="254">
        <f t="shared" si="5"/>
        <v>1.2892093750000002</v>
      </c>
      <c r="D82" s="238">
        <v>1</v>
      </c>
      <c r="E82" s="255" t="s">
        <v>38</v>
      </c>
      <c r="F82" s="367" t="s">
        <v>38</v>
      </c>
      <c r="G82" s="129"/>
      <c r="H82" s="137"/>
      <c r="I82" s="114" t="str">
        <f>IF(EXACT(F82, G82), "none", IF(ISNUMBER(MATCH(G82, 'MP Analysis Input'!$A$15:$A$21, 0)), "soft", "hard"))</f>
        <v>hard</v>
      </c>
      <c r="J82" s="254">
        <v>851.2</v>
      </c>
      <c r="K82" s="238">
        <f t="shared" si="4"/>
        <v>1.0316400313176437</v>
      </c>
      <c r="O82"/>
      <c r="R82" s="239"/>
      <c r="T82" s="247"/>
      <c r="U82" s="239"/>
      <c r="AH82" s="238"/>
      <c r="CP82" s="239"/>
    </row>
    <row r="83" spans="1:94" ht="15" customHeight="1" x14ac:dyDescent="0.2">
      <c r="A83" t="s">
        <v>75</v>
      </c>
      <c r="B83" s="254">
        <v>43.914000000000001</v>
      </c>
      <c r="C83" s="254">
        <f t="shared" si="5"/>
        <v>6.8615625E-2</v>
      </c>
      <c r="D83" s="238">
        <v>5</v>
      </c>
      <c r="E83" s="255" t="s">
        <v>38</v>
      </c>
      <c r="F83" s="230" t="s">
        <v>42</v>
      </c>
      <c r="G83" s="129"/>
      <c r="H83" s="137"/>
      <c r="I83" s="114" t="str">
        <f>IF(EXACT(F83, G83), "none", IF(ISNUMBER(MATCH(G83, 'MP Analysis Input'!$A$15:$A$21, 0)), "soft", "hard"))</f>
        <v>hard</v>
      </c>
      <c r="J83" s="254">
        <v>50.593000000000004</v>
      </c>
      <c r="K83" s="238">
        <f t="shared" si="4"/>
        <v>1.152092726693082</v>
      </c>
      <c r="O83"/>
      <c r="R83" s="239"/>
      <c r="T83" s="247"/>
      <c r="U83" s="239"/>
      <c r="AH83" s="238"/>
      <c r="CP83" s="239"/>
    </row>
    <row r="84" spans="1:94" ht="15" customHeight="1" x14ac:dyDescent="0.2">
      <c r="A84" t="s">
        <v>76</v>
      </c>
      <c r="B84" s="254">
        <v>530.98900000000003</v>
      </c>
      <c r="C84" s="254">
        <f t="shared" si="5"/>
        <v>0.82967031250000012</v>
      </c>
      <c r="D84" s="238">
        <v>1</v>
      </c>
      <c r="E84" s="255" t="s">
        <v>38</v>
      </c>
      <c r="F84" s="230" t="s">
        <v>38</v>
      </c>
      <c r="G84" s="129"/>
      <c r="H84" s="137"/>
      <c r="I84" s="114" t="str">
        <f>IF(EXACT(F84, G84), "none", IF(ISNUMBER(MATCH(G84, 'MP Analysis Input'!$A$15:$A$21, 0)), "soft", "hard"))</f>
        <v>hard</v>
      </c>
      <c r="J84" s="254">
        <v>550.13699999999994</v>
      </c>
      <c r="K84" s="238">
        <f t="shared" si="4"/>
        <v>1.0360610106800705</v>
      </c>
      <c r="O84"/>
      <c r="R84" s="239"/>
      <c r="T84" s="247"/>
      <c r="U84" s="239"/>
      <c r="AH84" s="238"/>
      <c r="CP84" s="239"/>
    </row>
    <row r="85" spans="1:94" ht="15" customHeight="1" x14ac:dyDescent="0.2">
      <c r="A85" t="s">
        <v>77</v>
      </c>
      <c r="B85" s="254">
        <v>536.10299999999995</v>
      </c>
      <c r="C85" s="254">
        <f t="shared" si="5"/>
        <v>0.83766093749999992</v>
      </c>
      <c r="D85" s="238">
        <v>1</v>
      </c>
      <c r="E85" s="255" t="s">
        <v>38</v>
      </c>
      <c r="F85" s="230" t="s">
        <v>38</v>
      </c>
      <c r="G85" s="129"/>
      <c r="H85" s="137"/>
      <c r="I85" s="114" t="str">
        <f>IF(EXACT(F85, G85), "none", IF(ISNUMBER(MATCH(G85, 'MP Analysis Input'!$A$15:$A$21, 0)), "soft", "hard"))</f>
        <v>hard</v>
      </c>
      <c r="J85" s="254">
        <v>547.74800000000005</v>
      </c>
      <c r="K85" s="238">
        <f t="shared" si="4"/>
        <v>1.0217215721605739</v>
      </c>
      <c r="O85"/>
      <c r="R85" s="239"/>
      <c r="T85" s="247"/>
      <c r="U85" s="239"/>
      <c r="AH85" s="238"/>
      <c r="CP85" s="239"/>
    </row>
    <row r="86" spans="1:94" ht="15" customHeight="1" x14ac:dyDescent="0.2">
      <c r="A86" t="s">
        <v>554</v>
      </c>
      <c r="B86" s="254">
        <v>423.17899999999997</v>
      </c>
      <c r="C86" s="254">
        <f t="shared" si="5"/>
        <v>0.66121718750000003</v>
      </c>
      <c r="D86" s="238">
        <v>7.1</v>
      </c>
      <c r="E86" s="255" t="s">
        <v>38</v>
      </c>
      <c r="F86" s="230" t="s">
        <v>524</v>
      </c>
      <c r="G86" s="129"/>
      <c r="H86" s="137"/>
      <c r="I86" s="114" t="str">
        <f>IF(EXACT(F86, G86), "none", IF(ISNUMBER(MATCH(G86, 'MP Analysis Input'!$A$15:$A$21, 0)), "soft", "hard"))</f>
        <v>hard</v>
      </c>
      <c r="J86" s="254">
        <v>455.3</v>
      </c>
      <c r="K86" s="238">
        <f t="shared" si="4"/>
        <v>1.075904050059195</v>
      </c>
      <c r="O86"/>
      <c r="R86" s="239"/>
      <c r="T86" s="247"/>
      <c r="U86" s="239"/>
      <c r="AH86" s="238"/>
      <c r="CP86" s="239"/>
    </row>
    <row r="87" spans="1:94" ht="15" customHeight="1" x14ac:dyDescent="0.2">
      <c r="A87" t="s">
        <v>557</v>
      </c>
      <c r="B87" s="254">
        <v>285.39600000000002</v>
      </c>
      <c r="C87" s="254">
        <f t="shared" ref="C87:C118" si="6">B87*0.0015625</f>
        <v>0.44593125000000006</v>
      </c>
      <c r="D87" s="238">
        <v>7.1</v>
      </c>
      <c r="E87" s="255" t="s">
        <v>38</v>
      </c>
      <c r="F87" s="230" t="s">
        <v>525</v>
      </c>
      <c r="G87" s="129"/>
      <c r="H87" s="137"/>
      <c r="I87" s="114" t="str">
        <f>IF(EXACT(F87, G87), "none", IF(ISNUMBER(MATCH(G87, 'MP Analysis Input'!$A$15:$A$21, 0)), "soft", "hard"))</f>
        <v>hard</v>
      </c>
      <c r="J87" s="254">
        <v>301.60000000000002</v>
      </c>
      <c r="K87" s="238">
        <f t="shared" ref="K87:K150" si="7">J87/B87</f>
        <v>1.0567772498563399</v>
      </c>
      <c r="O87"/>
      <c r="R87" s="239"/>
      <c r="T87" s="247"/>
      <c r="U87" s="239"/>
      <c r="AH87" s="238"/>
      <c r="CP87" s="239"/>
    </row>
    <row r="88" spans="1:94" ht="15" customHeight="1" x14ac:dyDescent="0.2">
      <c r="A88" t="s">
        <v>78</v>
      </c>
      <c r="B88" s="254">
        <v>211.53700000000001</v>
      </c>
      <c r="C88" s="254">
        <f t="shared" si="6"/>
        <v>0.33052656250000001</v>
      </c>
      <c r="D88" s="238">
        <v>5</v>
      </c>
      <c r="E88" s="255" t="s">
        <v>34</v>
      </c>
      <c r="F88" s="92" t="s">
        <v>598</v>
      </c>
      <c r="G88" s="129"/>
      <c r="H88" s="137"/>
      <c r="I88" s="114" t="str">
        <f>IF(EXACT(F88, G88), "none", IF(ISNUMBER(MATCH(G88, 'MP Analysis Input'!$A$15:$A$21, 0)), "soft", "hard"))</f>
        <v>hard</v>
      </c>
      <c r="J88" s="254">
        <v>220.75800000000001</v>
      </c>
      <c r="K88" s="238">
        <f t="shared" si="7"/>
        <v>1.0435904829887916</v>
      </c>
      <c r="O88"/>
      <c r="R88" s="239"/>
      <c r="T88" s="247"/>
      <c r="U88" s="239"/>
      <c r="AH88" s="238"/>
      <c r="CP88" s="239"/>
    </row>
    <row r="89" spans="1:94" ht="15" customHeight="1" x14ac:dyDescent="0.2">
      <c r="A89" t="s">
        <v>509</v>
      </c>
      <c r="B89" s="254">
        <v>465.15100000000001</v>
      </c>
      <c r="C89" s="254">
        <f t="shared" si="6"/>
        <v>0.72679843750000006</v>
      </c>
      <c r="D89" s="238">
        <v>5</v>
      </c>
      <c r="E89" s="255" t="s">
        <v>34</v>
      </c>
      <c r="F89" s="92" t="s">
        <v>598</v>
      </c>
      <c r="G89" s="129"/>
      <c r="H89" s="137"/>
      <c r="I89" s="114" t="str">
        <f>IF(EXACT(F89, G89), "none", IF(ISNUMBER(MATCH(G89, 'MP Analysis Input'!$A$15:$A$21, 0)), "soft", "hard"))</f>
        <v>hard</v>
      </c>
      <c r="J89" s="254">
        <v>481.7</v>
      </c>
      <c r="K89" s="238">
        <f t="shared" si="7"/>
        <v>1.0355776941251336</v>
      </c>
      <c r="O89"/>
      <c r="R89" s="239"/>
      <c r="T89" s="247"/>
      <c r="U89" s="239"/>
      <c r="AH89" s="238"/>
      <c r="CP89" s="239"/>
    </row>
    <row r="90" spans="1:94" ht="15" customHeight="1" x14ac:dyDescent="0.2">
      <c r="A90" t="s">
        <v>79</v>
      </c>
      <c r="B90" s="254">
        <v>248.489</v>
      </c>
      <c r="C90" s="254">
        <f t="shared" si="6"/>
        <v>0.38826406250000001</v>
      </c>
      <c r="D90" s="238">
        <v>5</v>
      </c>
      <c r="E90" s="255" t="s">
        <v>34</v>
      </c>
      <c r="F90" s="230" t="s">
        <v>42</v>
      </c>
      <c r="G90" s="129"/>
      <c r="H90" s="137"/>
      <c r="I90" s="114" t="str">
        <f>IF(EXACT(F90, G90), "none", IF(ISNUMBER(MATCH(G90, 'MP Analysis Input'!$A$15:$A$21, 0)), "soft", "hard"))</f>
        <v>hard</v>
      </c>
      <c r="J90" s="254">
        <v>259.24700000000001</v>
      </c>
      <c r="K90" s="238">
        <f t="shared" si="7"/>
        <v>1.0432936669228818</v>
      </c>
      <c r="O90"/>
      <c r="R90" s="239"/>
      <c r="T90" s="247"/>
      <c r="U90" s="239"/>
      <c r="AH90" s="238"/>
      <c r="CP90" s="239"/>
    </row>
    <row r="91" spans="1:94" ht="15" customHeight="1" x14ac:dyDescent="0.2">
      <c r="A91" t="s">
        <v>519</v>
      </c>
      <c r="B91" s="254">
        <v>148.994</v>
      </c>
      <c r="C91" s="254">
        <f t="shared" si="6"/>
        <v>0.232803125</v>
      </c>
      <c r="D91" s="238">
        <v>5</v>
      </c>
      <c r="E91" s="255" t="s">
        <v>38</v>
      </c>
      <c r="F91" s="230" t="s">
        <v>558</v>
      </c>
      <c r="G91" s="129"/>
      <c r="H91" s="137"/>
      <c r="I91" s="114" t="str">
        <f>IF(EXACT(F91, G91), "none", IF(ISNUMBER(MATCH(G91, 'MP Analysis Input'!$A$15:$A$21, 0)), "soft", "hard"))</f>
        <v>hard</v>
      </c>
      <c r="J91" s="254">
        <v>163.69999999999999</v>
      </c>
      <c r="K91" s="238">
        <f t="shared" si="7"/>
        <v>1.0987019611527979</v>
      </c>
      <c r="O91"/>
      <c r="R91" s="239"/>
      <c r="T91" s="247"/>
      <c r="U91" s="239"/>
      <c r="AH91" s="238"/>
      <c r="CP91" s="239"/>
    </row>
    <row r="92" spans="1:94" ht="15" customHeight="1" x14ac:dyDescent="0.2">
      <c r="A92" t="s">
        <v>559</v>
      </c>
      <c r="B92" s="254">
        <v>651.11</v>
      </c>
      <c r="C92" s="254">
        <f t="shared" si="6"/>
        <v>1.0173593750000001</v>
      </c>
      <c r="D92" s="238">
        <v>7.1</v>
      </c>
      <c r="E92" s="255" t="s">
        <v>38</v>
      </c>
      <c r="F92" s="256" t="s">
        <v>526</v>
      </c>
      <c r="G92" s="129"/>
      <c r="H92" s="137"/>
      <c r="I92" s="114" t="str">
        <f>IF(EXACT(F92, G92), "none", IF(ISNUMBER(MATCH(G92, 'MP Analysis Input'!$A$15:$A$21, 0)), "soft", "hard"))</f>
        <v>hard</v>
      </c>
      <c r="J92" s="254">
        <v>689.6</v>
      </c>
      <c r="K92" s="238">
        <f t="shared" si="7"/>
        <v>1.0591144353488657</v>
      </c>
      <c r="O92"/>
      <c r="R92" s="239"/>
      <c r="T92" s="247"/>
      <c r="U92" s="239"/>
      <c r="AH92" s="238"/>
      <c r="CP92" s="239"/>
    </row>
    <row r="93" spans="1:94" ht="15" customHeight="1" x14ac:dyDescent="0.2">
      <c r="A93" t="s">
        <v>80</v>
      </c>
      <c r="B93" s="254">
        <v>307.87099999999998</v>
      </c>
      <c r="C93" s="254">
        <f t="shared" si="6"/>
        <v>0.48104843749999998</v>
      </c>
      <c r="D93" s="238">
        <v>5</v>
      </c>
      <c r="E93" s="255" t="s">
        <v>34</v>
      </c>
      <c r="F93" s="367" t="s">
        <v>34</v>
      </c>
      <c r="G93" s="129"/>
      <c r="H93" s="137"/>
      <c r="I93" s="114" t="str">
        <f>IF(EXACT(F93, G93), "none", IF(ISNUMBER(MATCH(G93, 'MP Analysis Input'!$A$15:$A$21, 0)), "soft", "hard"))</f>
        <v>hard</v>
      </c>
      <c r="J93" s="254">
        <v>316.89999999999998</v>
      </c>
      <c r="K93" s="238">
        <f t="shared" si="7"/>
        <v>1.02932721821802</v>
      </c>
      <c r="O93"/>
      <c r="R93" s="239"/>
      <c r="T93" s="247"/>
      <c r="U93" s="239"/>
      <c r="AH93" s="238"/>
      <c r="CP93" s="239"/>
    </row>
    <row r="94" spans="1:94" ht="15" customHeight="1" x14ac:dyDescent="0.2">
      <c r="A94" t="s">
        <v>81</v>
      </c>
      <c r="B94" s="254">
        <v>161.22300000000001</v>
      </c>
      <c r="C94" s="254">
        <f t="shared" si="6"/>
        <v>0.25191093750000004</v>
      </c>
      <c r="D94" s="238">
        <v>5</v>
      </c>
      <c r="E94" s="255" t="s">
        <v>34</v>
      </c>
      <c r="F94" s="230" t="s">
        <v>34</v>
      </c>
      <c r="G94" s="129"/>
      <c r="H94" s="137"/>
      <c r="I94" s="114" t="str">
        <f>IF(EXACT(F94, G94), "none", IF(ISNUMBER(MATCH(G94, 'MP Analysis Input'!$A$15:$A$21, 0)), "soft", "hard"))</f>
        <v>hard</v>
      </c>
      <c r="J94" s="254">
        <v>172.8</v>
      </c>
      <c r="K94" s="238">
        <f t="shared" si="7"/>
        <v>1.0718073723972386</v>
      </c>
      <c r="O94"/>
      <c r="R94" s="239"/>
      <c r="T94" s="247"/>
      <c r="U94" s="239"/>
      <c r="AH94" s="238"/>
      <c r="CP94" s="239"/>
    </row>
    <row r="95" spans="1:94" ht="15" customHeight="1" x14ac:dyDescent="0.2">
      <c r="A95" t="s">
        <v>82</v>
      </c>
      <c r="B95" s="254">
        <v>62.765000000000001</v>
      </c>
      <c r="C95" s="254">
        <f t="shared" si="6"/>
        <v>9.8070312500000006E-2</v>
      </c>
      <c r="D95" s="238">
        <v>7.1</v>
      </c>
      <c r="E95" s="255" t="s">
        <v>33</v>
      </c>
      <c r="F95" s="256" t="s">
        <v>527</v>
      </c>
      <c r="G95" s="129"/>
      <c r="H95" s="137"/>
      <c r="I95" s="114" t="str">
        <f>IF(EXACT(F95, G95), "none", IF(ISNUMBER(MATCH(G95, 'MP Analysis Input'!$A$15:$A$21, 0)), "soft", "hard"))</f>
        <v>hard</v>
      </c>
      <c r="J95" s="254">
        <v>74.540999999999997</v>
      </c>
      <c r="K95" s="238">
        <f t="shared" si="7"/>
        <v>1.1876204891261053</v>
      </c>
      <c r="O95"/>
      <c r="R95" s="239"/>
      <c r="T95" s="247"/>
      <c r="U95" s="239"/>
      <c r="AH95" s="238"/>
      <c r="CP95" s="239"/>
    </row>
    <row r="96" spans="1:94" ht="15" customHeight="1" x14ac:dyDescent="0.2">
      <c r="A96" t="s">
        <v>83</v>
      </c>
      <c r="B96" s="254">
        <v>25.96</v>
      </c>
      <c r="C96" s="254">
        <f t="shared" si="6"/>
        <v>4.0562500000000001E-2</v>
      </c>
      <c r="D96" s="238">
        <v>7.2</v>
      </c>
      <c r="E96" s="255" t="s">
        <v>33</v>
      </c>
      <c r="F96" s="256" t="s">
        <v>527</v>
      </c>
      <c r="G96" s="129"/>
      <c r="H96" s="137"/>
      <c r="I96" s="114" t="str">
        <f>IF(EXACT(F96, G96), "none", IF(ISNUMBER(MATCH(G96, 'MP Analysis Input'!$A$15:$A$21, 0)), "soft", "hard"))</f>
        <v>hard</v>
      </c>
      <c r="J96" s="254">
        <v>38.154000000000003</v>
      </c>
      <c r="K96" s="238">
        <f t="shared" si="7"/>
        <v>1.4697226502311249</v>
      </c>
      <c r="O96"/>
      <c r="R96" s="239"/>
      <c r="T96" s="247"/>
      <c r="U96" s="239"/>
      <c r="AH96" s="238"/>
      <c r="CP96" s="239"/>
    </row>
    <row r="97" spans="1:94" ht="15" customHeight="1" x14ac:dyDescent="0.2">
      <c r="A97" t="s">
        <v>84</v>
      </c>
      <c r="B97" s="254">
        <v>578.4</v>
      </c>
      <c r="C97" s="254">
        <f t="shared" si="6"/>
        <v>0.90375000000000005</v>
      </c>
      <c r="D97" s="238">
        <v>9</v>
      </c>
      <c r="E97" s="255" t="s">
        <v>33</v>
      </c>
      <c r="F97" s="230" t="s">
        <v>31</v>
      </c>
      <c r="G97" s="129"/>
      <c r="H97" s="137"/>
      <c r="I97" s="114" t="str">
        <f>IF(EXACT(F97, G97), "none", IF(ISNUMBER(MATCH(G97, 'MP Analysis Input'!$A$15:$A$21, 0)), "soft", "hard"))</f>
        <v>hard</v>
      </c>
      <c r="J97" s="254">
        <v>604.01400000000001</v>
      </c>
      <c r="K97" s="238">
        <f t="shared" si="7"/>
        <v>1.0442842323651453</v>
      </c>
      <c r="O97"/>
      <c r="R97" s="239"/>
      <c r="T97" s="247"/>
      <c r="U97" s="239"/>
      <c r="AH97" s="238"/>
      <c r="CP97" s="239"/>
    </row>
    <row r="98" spans="1:94" ht="15" customHeight="1" x14ac:dyDescent="0.2">
      <c r="A98" t="s">
        <v>85</v>
      </c>
      <c r="B98" s="254">
        <v>62.814</v>
      </c>
      <c r="C98" s="254">
        <f t="shared" si="6"/>
        <v>9.8146875000000008E-2</v>
      </c>
      <c r="D98" s="238">
        <v>5</v>
      </c>
      <c r="E98" s="255" t="s">
        <v>34</v>
      </c>
      <c r="F98" s="230" t="s">
        <v>31</v>
      </c>
      <c r="G98" s="129"/>
      <c r="H98" s="137"/>
      <c r="I98" s="114" t="str">
        <f>IF(EXACT(F98, G98), "none", IF(ISNUMBER(MATCH(G98, 'MP Analysis Input'!$A$15:$A$21, 0)), "soft", "hard"))</f>
        <v>hard</v>
      </c>
      <c r="J98" s="254">
        <v>67.614000000000004</v>
      </c>
      <c r="K98" s="238">
        <f t="shared" si="7"/>
        <v>1.0764160855860159</v>
      </c>
      <c r="O98"/>
      <c r="R98" s="239"/>
      <c r="T98" s="247"/>
      <c r="U98" s="239"/>
      <c r="AH98" s="238"/>
      <c r="CP98" s="239"/>
    </row>
    <row r="99" spans="1:94" ht="15" customHeight="1" x14ac:dyDescent="0.2">
      <c r="A99" t="s">
        <v>86</v>
      </c>
      <c r="B99" s="254">
        <v>86.566000000000003</v>
      </c>
      <c r="C99" s="254">
        <f t="shared" si="6"/>
        <v>0.13525937500000002</v>
      </c>
      <c r="D99" s="238">
        <v>5</v>
      </c>
      <c r="E99" s="255" t="s">
        <v>34</v>
      </c>
      <c r="F99" s="230" t="s">
        <v>31</v>
      </c>
      <c r="G99" s="129"/>
      <c r="H99" s="137"/>
      <c r="I99" s="114" t="str">
        <f>IF(EXACT(F99, G99), "none", IF(ISNUMBER(MATCH(G99, 'MP Analysis Input'!$A$15:$A$21, 0)), "soft", "hard"))</f>
        <v>hard</v>
      </c>
      <c r="J99" s="254">
        <v>91.647000000000006</v>
      </c>
      <c r="K99" s="238">
        <f t="shared" si="7"/>
        <v>1.05869509969272</v>
      </c>
      <c r="O99"/>
      <c r="R99" s="239"/>
      <c r="T99" s="247"/>
      <c r="U99" s="239"/>
      <c r="AH99" s="238"/>
      <c r="CP99" s="239"/>
    </row>
    <row r="100" spans="1:94" ht="15" customHeight="1" x14ac:dyDescent="0.2">
      <c r="A100" t="s">
        <v>87</v>
      </c>
      <c r="B100" s="254">
        <v>27.388000000000002</v>
      </c>
      <c r="C100" s="254">
        <f t="shared" si="6"/>
        <v>4.2793750000000005E-2</v>
      </c>
      <c r="D100" s="238">
        <v>9</v>
      </c>
      <c r="E100" s="255" t="s">
        <v>33</v>
      </c>
      <c r="F100" s="230" t="s">
        <v>31</v>
      </c>
      <c r="G100" s="129"/>
      <c r="H100" s="137"/>
      <c r="I100" s="114" t="str">
        <f>IF(EXACT(F100, G100), "none", IF(ISNUMBER(MATCH(G100, 'MP Analysis Input'!$A$15:$A$21, 0)), "soft", "hard"))</f>
        <v>hard</v>
      </c>
      <c r="J100" s="254">
        <v>31.122</v>
      </c>
      <c r="K100" s="238">
        <f t="shared" si="7"/>
        <v>1.1363370819336935</v>
      </c>
      <c r="O100"/>
      <c r="R100" s="239"/>
      <c r="T100" s="247"/>
      <c r="U100" s="239"/>
      <c r="AH100" s="238"/>
      <c r="CP100" s="239"/>
    </row>
    <row r="101" spans="1:94" ht="15" customHeight="1" x14ac:dyDescent="0.2">
      <c r="A101" t="s">
        <v>510</v>
      </c>
      <c r="B101" s="254">
        <v>274.71300000000002</v>
      </c>
      <c r="C101" s="254">
        <f t="shared" si="6"/>
        <v>0.42923906250000005</v>
      </c>
      <c r="D101" s="238">
        <v>5</v>
      </c>
      <c r="E101" s="255" t="s">
        <v>38</v>
      </c>
      <c r="F101" s="256" t="s">
        <v>528</v>
      </c>
      <c r="G101" s="129"/>
      <c r="H101" s="137"/>
      <c r="I101" s="114" t="str">
        <f>IF(EXACT(F101, G101), "none", IF(ISNUMBER(MATCH(G101, 'MP Analysis Input'!$A$15:$A$21, 0)), "soft", "hard"))</f>
        <v>hard</v>
      </c>
      <c r="J101" s="254">
        <v>289.7</v>
      </c>
      <c r="K101" s="238">
        <f t="shared" si="7"/>
        <v>1.0545551175226509</v>
      </c>
      <c r="O101"/>
      <c r="R101" s="239"/>
      <c r="T101" s="247"/>
      <c r="U101" s="239"/>
      <c r="AH101" s="238"/>
      <c r="CP101" s="239"/>
    </row>
    <row r="102" spans="1:94" ht="15" customHeight="1" x14ac:dyDescent="0.2">
      <c r="A102" t="s">
        <v>511</v>
      </c>
      <c r="B102" s="254">
        <v>341.40499999999997</v>
      </c>
      <c r="C102" s="254">
        <f t="shared" si="6"/>
        <v>0.53344531249999994</v>
      </c>
      <c r="D102" s="238">
        <v>5</v>
      </c>
      <c r="E102" s="255" t="s">
        <v>38</v>
      </c>
      <c r="F102" s="256" t="s">
        <v>529</v>
      </c>
      <c r="G102" s="129"/>
      <c r="H102" s="137"/>
      <c r="I102" s="114" t="str">
        <f>IF(EXACT(F102, G102), "none", IF(ISNUMBER(MATCH(G102, 'MP Analysis Input'!$A$15:$A$21, 0)), "soft", "hard"))</f>
        <v>hard</v>
      </c>
      <c r="J102" s="254">
        <v>358.9</v>
      </c>
      <c r="K102" s="238">
        <f t="shared" si="7"/>
        <v>1.0512441235482786</v>
      </c>
      <c r="O102"/>
      <c r="R102" s="239"/>
      <c r="T102" s="247"/>
      <c r="U102" s="239"/>
      <c r="AH102" s="238"/>
      <c r="CP102" s="239"/>
    </row>
    <row r="103" spans="1:94" ht="15" customHeight="1" x14ac:dyDescent="0.2">
      <c r="A103" t="s">
        <v>88</v>
      </c>
      <c r="B103" s="254">
        <v>265.78699999999998</v>
      </c>
      <c r="C103" s="254">
        <f t="shared" si="6"/>
        <v>0.41529218749999997</v>
      </c>
      <c r="D103" s="238">
        <v>5</v>
      </c>
      <c r="E103" s="255" t="s">
        <v>34</v>
      </c>
      <c r="F103" s="367" t="s">
        <v>34</v>
      </c>
      <c r="G103" s="129"/>
      <c r="H103" s="137"/>
      <c r="I103" s="114" t="str">
        <f>IF(EXACT(F103, G103), "none", IF(ISNUMBER(MATCH(G103, 'MP Analysis Input'!$A$15:$A$21, 0)), "soft", "hard"))</f>
        <v>hard</v>
      </c>
      <c r="J103" s="254">
        <v>274.81900000000002</v>
      </c>
      <c r="K103" s="238">
        <f t="shared" si="7"/>
        <v>1.033982098447253</v>
      </c>
      <c r="O103"/>
      <c r="R103" s="239"/>
      <c r="T103" s="247"/>
      <c r="U103" s="239"/>
      <c r="AH103" s="238"/>
      <c r="CP103" s="239"/>
    </row>
    <row r="104" spans="1:94" ht="15" customHeight="1" x14ac:dyDescent="0.2">
      <c r="A104" t="s">
        <v>512</v>
      </c>
      <c r="B104" s="254">
        <v>375.62700000000001</v>
      </c>
      <c r="C104" s="254">
        <f t="shared" si="6"/>
        <v>0.58691718749999999</v>
      </c>
      <c r="D104" s="238">
        <v>5</v>
      </c>
      <c r="E104" s="255" t="s">
        <v>34</v>
      </c>
      <c r="F104" s="230" t="s">
        <v>560</v>
      </c>
      <c r="G104" s="129"/>
      <c r="H104" s="137"/>
      <c r="I104" s="114" t="str">
        <f>IF(EXACT(F104, G104), "none", IF(ISNUMBER(MATCH(G104, 'MP Analysis Input'!$A$15:$A$21, 0)), "soft", "hard"))</f>
        <v>hard</v>
      </c>
      <c r="J104" s="254">
        <v>391.9</v>
      </c>
      <c r="K104" s="238">
        <f t="shared" si="7"/>
        <v>1.0433222318949382</v>
      </c>
      <c r="O104"/>
      <c r="R104" s="239"/>
      <c r="T104" s="247"/>
      <c r="U104" s="239"/>
      <c r="AH104" s="238"/>
      <c r="CP104" s="239"/>
    </row>
    <row r="105" spans="1:94" ht="15" customHeight="1" x14ac:dyDescent="0.2">
      <c r="A105" t="s">
        <v>89</v>
      </c>
      <c r="B105" s="254">
        <v>19.385000000000002</v>
      </c>
      <c r="C105" s="254">
        <f t="shared" si="6"/>
        <v>3.0289062500000005E-2</v>
      </c>
      <c r="D105" s="238">
        <v>7</v>
      </c>
      <c r="E105" s="255" t="s">
        <v>42</v>
      </c>
      <c r="F105" s="230" t="s">
        <v>42</v>
      </c>
      <c r="G105" s="129"/>
      <c r="H105" s="137"/>
      <c r="I105" s="114" t="str">
        <f>IF(EXACT(F105, G105), "none", IF(ISNUMBER(MATCH(G105, 'MP Analysis Input'!$A$15:$A$21, 0)), "soft", "hard"))</f>
        <v>hard</v>
      </c>
      <c r="J105" s="254">
        <v>22.895</v>
      </c>
      <c r="K105" s="238">
        <f t="shared" si="7"/>
        <v>1.1810678359556357</v>
      </c>
      <c r="O105"/>
      <c r="R105" s="239"/>
      <c r="T105" s="247"/>
      <c r="U105" s="239"/>
      <c r="AH105" s="238"/>
      <c r="CP105" s="239"/>
    </row>
    <row r="106" spans="1:94" ht="15" customHeight="1" x14ac:dyDescent="0.2">
      <c r="A106" t="s">
        <v>90</v>
      </c>
      <c r="B106" s="254">
        <v>130.30600000000001</v>
      </c>
      <c r="C106" s="254">
        <f t="shared" si="6"/>
        <v>0.20360312500000002</v>
      </c>
      <c r="D106" s="238">
        <v>5</v>
      </c>
      <c r="E106" s="255" t="s">
        <v>42</v>
      </c>
      <c r="F106" s="230" t="s">
        <v>42</v>
      </c>
      <c r="G106" s="129"/>
      <c r="H106" s="137"/>
      <c r="I106" s="114" t="str">
        <f>IF(EXACT(F106, G106), "none", IF(ISNUMBER(MATCH(G106, 'MP Analysis Input'!$A$15:$A$21, 0)), "soft", "hard"))</f>
        <v>hard</v>
      </c>
      <c r="J106" s="254">
        <v>139.511</v>
      </c>
      <c r="K106" s="238">
        <f t="shared" si="7"/>
        <v>1.0706414132887203</v>
      </c>
      <c r="O106"/>
      <c r="R106" s="239"/>
      <c r="T106" s="247"/>
      <c r="U106" s="239"/>
      <c r="AH106" s="238"/>
      <c r="CP106" s="239"/>
    </row>
    <row r="107" spans="1:94" ht="15" customHeight="1" x14ac:dyDescent="0.2">
      <c r="A107" t="s">
        <v>91</v>
      </c>
      <c r="B107" s="254">
        <v>72.668000000000006</v>
      </c>
      <c r="C107" s="254">
        <f t="shared" si="6"/>
        <v>0.11354375000000001</v>
      </c>
      <c r="D107" s="238">
        <v>5</v>
      </c>
      <c r="E107" s="255" t="s">
        <v>42</v>
      </c>
      <c r="F107" s="230" t="s">
        <v>42</v>
      </c>
      <c r="G107" s="129"/>
      <c r="H107" s="137"/>
      <c r="I107" s="114" t="str">
        <f>IF(EXACT(F107, G107), "none", IF(ISNUMBER(MATCH(G107, 'MP Analysis Input'!$A$15:$A$21, 0)), "soft", "hard"))</f>
        <v>hard</v>
      </c>
      <c r="J107" s="254">
        <v>78.438999999999993</v>
      </c>
      <c r="K107" s="238">
        <f t="shared" si="7"/>
        <v>1.0794159740188252</v>
      </c>
      <c r="O107"/>
      <c r="R107" s="239"/>
      <c r="T107" s="247"/>
      <c r="U107" s="239"/>
      <c r="AH107" s="238"/>
      <c r="CP107" s="239"/>
    </row>
    <row r="108" spans="1:94" ht="15" customHeight="1" x14ac:dyDescent="0.2">
      <c r="A108" t="s">
        <v>92</v>
      </c>
      <c r="B108" s="254">
        <v>137.33000000000001</v>
      </c>
      <c r="C108" s="254">
        <f t="shared" si="6"/>
        <v>0.21457812500000004</v>
      </c>
      <c r="D108" s="238">
        <v>7.2</v>
      </c>
      <c r="E108" s="255" t="s">
        <v>33</v>
      </c>
      <c r="F108" s="230" t="s">
        <v>33</v>
      </c>
      <c r="G108" s="129"/>
      <c r="H108" s="137"/>
      <c r="I108" s="114" t="str">
        <f>IF(EXACT(F108, G108), "none", IF(ISNUMBER(MATCH(G108, 'MP Analysis Input'!$A$15:$A$21, 0)), "soft", "hard"))</f>
        <v>hard</v>
      </c>
      <c r="J108" s="254">
        <v>137.94999999999999</v>
      </c>
      <c r="K108" s="238">
        <f t="shared" si="7"/>
        <v>1.0045146726862302</v>
      </c>
      <c r="O108"/>
      <c r="R108" s="239"/>
      <c r="T108" s="247"/>
      <c r="U108" s="239"/>
      <c r="AH108" s="238"/>
      <c r="CP108" s="239"/>
    </row>
    <row r="109" spans="1:94" ht="15" customHeight="1" x14ac:dyDescent="0.2">
      <c r="A109" t="s">
        <v>93</v>
      </c>
      <c r="B109" s="254">
        <v>115.625</v>
      </c>
      <c r="C109" s="254">
        <f t="shared" si="6"/>
        <v>0.1806640625</v>
      </c>
      <c r="D109" s="238">
        <v>7.2</v>
      </c>
      <c r="E109" s="255" t="s">
        <v>33</v>
      </c>
      <c r="F109" s="230" t="s">
        <v>33</v>
      </c>
      <c r="G109" s="129"/>
      <c r="H109" s="137"/>
      <c r="I109" s="114" t="str">
        <f>IF(EXACT(F109, G109), "none", IF(ISNUMBER(MATCH(G109, 'MP Analysis Input'!$A$15:$A$21, 0)), "soft", "hard"))</f>
        <v>hard</v>
      </c>
      <c r="J109" s="254">
        <v>116.148</v>
      </c>
      <c r="K109" s="238">
        <f t="shared" si="7"/>
        <v>1.0045232432432432</v>
      </c>
      <c r="O109"/>
      <c r="R109" s="239"/>
      <c r="T109" s="247"/>
      <c r="U109" s="239"/>
      <c r="AH109" s="238"/>
      <c r="CP109" s="239"/>
    </row>
    <row r="110" spans="1:94" ht="15" customHeight="1" x14ac:dyDescent="0.2">
      <c r="A110" t="s">
        <v>520</v>
      </c>
      <c r="B110" s="254">
        <v>350.37900000000002</v>
      </c>
      <c r="C110" s="254">
        <f t="shared" si="6"/>
        <v>0.54746718750000001</v>
      </c>
      <c r="D110" s="238">
        <v>7.1</v>
      </c>
      <c r="E110" s="255" t="s">
        <v>33</v>
      </c>
      <c r="F110" s="92" t="s">
        <v>583</v>
      </c>
      <c r="G110" s="129"/>
      <c r="H110" s="137"/>
      <c r="I110" s="114" t="str">
        <f>IF(EXACT(F110, G110), "none", IF(ISNUMBER(MATCH(G110, 'MP Analysis Input'!$A$15:$A$21, 0)), "soft", "hard"))</f>
        <v>hard</v>
      </c>
      <c r="J110" s="254">
        <v>369</v>
      </c>
      <c r="K110" s="238">
        <f t="shared" si="7"/>
        <v>1.0531453083660836</v>
      </c>
      <c r="O110"/>
      <c r="R110" s="239"/>
      <c r="T110" s="247"/>
      <c r="U110" s="239"/>
      <c r="AH110" s="238"/>
      <c r="CP110" s="239"/>
    </row>
    <row r="111" spans="1:94" ht="15" customHeight="1" x14ac:dyDescent="0.2">
      <c r="A111" t="s">
        <v>453</v>
      </c>
      <c r="B111" s="254">
        <v>80.224999999999994</v>
      </c>
      <c r="C111" s="254">
        <f t="shared" si="6"/>
        <v>0.12535156249999999</v>
      </c>
      <c r="D111" s="238">
        <v>9</v>
      </c>
      <c r="E111" s="255" t="s">
        <v>33</v>
      </c>
      <c r="F111" s="230" t="s">
        <v>578</v>
      </c>
      <c r="G111" s="129"/>
      <c r="H111" s="137"/>
      <c r="I111" s="114" t="str">
        <f>IF(EXACT(F111, G111), "none", IF(ISNUMBER(MATCH(G111, 'MP Analysis Input'!$A$15:$A$21, 0)), "soft", "hard"))</f>
        <v>hard</v>
      </c>
      <c r="J111" s="254">
        <v>91.721000000000004</v>
      </c>
      <c r="K111" s="238">
        <f t="shared" si="7"/>
        <v>1.1432969772514803</v>
      </c>
      <c r="O111"/>
      <c r="R111" s="239"/>
      <c r="T111" s="247"/>
      <c r="U111" s="239"/>
      <c r="AH111" s="238"/>
      <c r="CP111" s="239"/>
    </row>
    <row r="112" spans="1:94" ht="15" customHeight="1" x14ac:dyDescent="0.2">
      <c r="A112" t="s">
        <v>94</v>
      </c>
      <c r="B112" s="254">
        <v>36.587000000000003</v>
      </c>
      <c r="C112" s="254">
        <f t="shared" si="6"/>
        <v>5.7167187500000008E-2</v>
      </c>
      <c r="D112" s="238">
        <v>9</v>
      </c>
      <c r="E112" s="255" t="s">
        <v>33</v>
      </c>
      <c r="F112" s="362" t="s">
        <v>582</v>
      </c>
      <c r="G112" s="129"/>
      <c r="H112" s="137"/>
      <c r="I112" s="114" t="str">
        <f>IF(EXACT(F112, G112), "none", IF(ISNUMBER(MATCH(G112, 'MP Analysis Input'!$A$15:$A$21, 0)), "soft", "hard"))</f>
        <v>hard</v>
      </c>
      <c r="J112" s="254">
        <v>41.738999999999997</v>
      </c>
      <c r="K112" s="238">
        <f t="shared" si="7"/>
        <v>1.1408150435947193</v>
      </c>
      <c r="O112"/>
      <c r="R112" s="239"/>
      <c r="T112" s="247"/>
      <c r="U112" s="239"/>
      <c r="AH112" s="238"/>
      <c r="CP112" s="239"/>
    </row>
    <row r="113" spans="1:94" ht="15" customHeight="1" x14ac:dyDescent="0.2">
      <c r="A113" t="s">
        <v>95</v>
      </c>
      <c r="B113" s="254">
        <v>27.504000000000001</v>
      </c>
      <c r="C113" s="254">
        <f t="shared" si="6"/>
        <v>4.2975000000000006E-2</v>
      </c>
      <c r="D113" s="238">
        <v>9</v>
      </c>
      <c r="E113" s="255" t="s">
        <v>33</v>
      </c>
      <c r="F113" s="362" t="s">
        <v>582</v>
      </c>
      <c r="G113" s="129"/>
      <c r="H113" s="137"/>
      <c r="I113" s="114" t="str">
        <f>IF(EXACT(F113, G113), "none", IF(ISNUMBER(MATCH(G113, 'MP Analysis Input'!$A$15:$A$21, 0)), "soft", "hard"))</f>
        <v>hard</v>
      </c>
      <c r="J113" s="254">
        <v>31.41</v>
      </c>
      <c r="K113" s="238">
        <f t="shared" si="7"/>
        <v>1.1420157068062826</v>
      </c>
      <c r="O113"/>
      <c r="R113" s="239"/>
      <c r="T113" s="247"/>
      <c r="U113" s="239"/>
      <c r="AH113" s="238"/>
      <c r="CP113" s="239"/>
    </row>
    <row r="114" spans="1:94" ht="15" customHeight="1" x14ac:dyDescent="0.2">
      <c r="A114" t="s">
        <v>521</v>
      </c>
      <c r="B114" s="254">
        <v>108.309</v>
      </c>
      <c r="C114" s="254">
        <f t="shared" si="6"/>
        <v>0.1692328125</v>
      </c>
      <c r="D114" s="238">
        <v>9</v>
      </c>
      <c r="E114" s="255" t="s">
        <v>33</v>
      </c>
      <c r="F114" s="92" t="s">
        <v>583</v>
      </c>
      <c r="G114" s="129"/>
      <c r="H114" s="137"/>
      <c r="I114" s="114" t="str">
        <f>IF(EXACT(F114, G114), "none", IF(ISNUMBER(MATCH(G114, 'MP Analysis Input'!$A$15:$A$21, 0)), "soft", "hard"))</f>
        <v>hard</v>
      </c>
      <c r="J114" s="254">
        <v>114.6</v>
      </c>
      <c r="K114" s="238">
        <f t="shared" si="7"/>
        <v>1.0580838157493837</v>
      </c>
      <c r="O114"/>
      <c r="R114" s="239"/>
      <c r="T114" s="247"/>
      <c r="U114" s="239"/>
      <c r="AH114" s="238"/>
      <c r="CP114" s="239"/>
    </row>
    <row r="115" spans="1:94" ht="15" customHeight="1" x14ac:dyDescent="0.2">
      <c r="A115" t="s">
        <v>96</v>
      </c>
      <c r="B115" s="254">
        <v>103.611</v>
      </c>
      <c r="C115" s="254">
        <f t="shared" si="6"/>
        <v>0.16189218750000001</v>
      </c>
      <c r="D115" s="238">
        <v>2</v>
      </c>
      <c r="E115" s="255" t="s">
        <v>38</v>
      </c>
      <c r="F115" s="230" t="s">
        <v>46</v>
      </c>
      <c r="G115" s="129"/>
      <c r="H115" s="137"/>
      <c r="I115" s="114" t="str">
        <f>IF(EXACT(F115, G115), "none", IF(ISNUMBER(MATCH(G115, 'MP Analysis Input'!$A$15:$A$21, 0)), "soft", "hard"))</f>
        <v>hard</v>
      </c>
      <c r="J115" s="254">
        <v>108.995</v>
      </c>
      <c r="K115" s="238">
        <f t="shared" si="7"/>
        <v>1.0519635945990291</v>
      </c>
      <c r="O115"/>
      <c r="R115" s="239"/>
      <c r="T115" s="247"/>
      <c r="U115" s="239"/>
      <c r="AH115" s="238"/>
      <c r="CP115" s="239"/>
    </row>
    <row r="116" spans="1:94" ht="15" customHeight="1" x14ac:dyDescent="0.2">
      <c r="A116" t="s">
        <v>97</v>
      </c>
      <c r="B116" s="254">
        <v>35.481000000000002</v>
      </c>
      <c r="C116" s="254">
        <f t="shared" si="6"/>
        <v>5.5439062500000004E-2</v>
      </c>
      <c r="D116" s="238">
        <v>2</v>
      </c>
      <c r="E116" s="255" t="s">
        <v>38</v>
      </c>
      <c r="F116" s="230" t="s">
        <v>42</v>
      </c>
      <c r="G116" s="129"/>
      <c r="H116" s="137"/>
      <c r="I116" s="114" t="str">
        <f>IF(EXACT(F116, G116), "none", IF(ISNUMBER(MATCH(G116, 'MP Analysis Input'!$A$15:$A$21, 0)), "soft", "hard"))</f>
        <v>hard</v>
      </c>
      <c r="J116" s="254">
        <v>40.85</v>
      </c>
      <c r="K116" s="238">
        <f t="shared" si="7"/>
        <v>1.1513204250162059</v>
      </c>
      <c r="O116"/>
      <c r="R116" s="239"/>
      <c r="T116" s="247"/>
      <c r="U116" s="239"/>
      <c r="AH116" s="238"/>
      <c r="CP116" s="239"/>
    </row>
    <row r="117" spans="1:94" ht="15" customHeight="1" x14ac:dyDescent="0.2">
      <c r="A117" t="s">
        <v>98</v>
      </c>
      <c r="B117" s="254">
        <v>311.52</v>
      </c>
      <c r="C117" s="254">
        <f t="shared" si="6"/>
        <v>0.48675000000000002</v>
      </c>
      <c r="D117" s="238">
        <v>2</v>
      </c>
      <c r="E117" s="255" t="s">
        <v>38</v>
      </c>
      <c r="F117" s="230" t="s">
        <v>46</v>
      </c>
      <c r="G117" s="129"/>
      <c r="H117" s="137"/>
      <c r="I117" s="114" t="str">
        <f>IF(EXACT(F117, G117), "none", IF(ISNUMBER(MATCH(G117, 'MP Analysis Input'!$A$15:$A$21, 0)), "soft", "hard"))</f>
        <v>hard</v>
      </c>
      <c r="J117" s="254">
        <v>320.19799999999998</v>
      </c>
      <c r="K117" s="238">
        <f t="shared" si="7"/>
        <v>1.027856959424756</v>
      </c>
      <c r="O117"/>
      <c r="R117" s="239"/>
      <c r="T117" s="247"/>
      <c r="U117" s="239"/>
      <c r="AH117" s="238"/>
      <c r="CP117" s="239"/>
    </row>
    <row r="118" spans="1:94" ht="15" customHeight="1" x14ac:dyDescent="0.2">
      <c r="A118" t="s">
        <v>99</v>
      </c>
      <c r="B118" s="254">
        <v>76.474999999999994</v>
      </c>
      <c r="C118" s="254">
        <f t="shared" si="6"/>
        <v>0.1194921875</v>
      </c>
      <c r="D118" s="238">
        <v>5</v>
      </c>
      <c r="E118" s="255" t="s">
        <v>38</v>
      </c>
      <c r="F118" s="230" t="s">
        <v>38</v>
      </c>
      <c r="G118" s="129"/>
      <c r="H118" s="137"/>
      <c r="I118" s="114" t="str">
        <f>IF(EXACT(F118, G118), "none", IF(ISNUMBER(MATCH(G118, 'MP Analysis Input'!$A$15:$A$21, 0)), "soft", "hard"))</f>
        <v>hard</v>
      </c>
      <c r="J118" s="254">
        <v>77.894000000000005</v>
      </c>
      <c r="K118" s="238">
        <f t="shared" si="7"/>
        <v>1.0185550833605754</v>
      </c>
      <c r="O118"/>
      <c r="R118" s="239"/>
      <c r="T118" s="247"/>
      <c r="U118" s="239"/>
      <c r="AH118" s="238"/>
      <c r="CP118" s="239"/>
    </row>
    <row r="119" spans="1:94" ht="15" customHeight="1" x14ac:dyDescent="0.2">
      <c r="A119" t="s">
        <v>100</v>
      </c>
      <c r="B119" s="254">
        <v>379.62200000000001</v>
      </c>
      <c r="C119" s="254">
        <f t="shared" ref="C119:C150" si="8">B119*0.0015625</f>
        <v>0.59315937500000004</v>
      </c>
      <c r="D119" s="238">
        <v>2</v>
      </c>
      <c r="E119" s="255" t="s">
        <v>38</v>
      </c>
      <c r="F119" s="230" t="s">
        <v>46</v>
      </c>
      <c r="G119" s="129"/>
      <c r="H119" s="137"/>
      <c r="I119" s="114" t="str">
        <f>IF(EXACT(F119, G119), "none", IF(ISNUMBER(MATCH(G119, 'MP Analysis Input'!$A$15:$A$21, 0)), "soft", "hard"))</f>
        <v>hard</v>
      </c>
      <c r="J119" s="254">
        <v>388.346</v>
      </c>
      <c r="K119" s="238">
        <f t="shared" si="7"/>
        <v>1.0229807545400424</v>
      </c>
      <c r="O119"/>
      <c r="R119" s="239"/>
      <c r="T119" s="247"/>
      <c r="U119" s="239"/>
      <c r="AH119" s="238"/>
      <c r="CP119" s="239"/>
    </row>
    <row r="120" spans="1:94" ht="15" customHeight="1" x14ac:dyDescent="0.2">
      <c r="A120" t="s">
        <v>101</v>
      </c>
      <c r="B120" s="254">
        <v>144.904</v>
      </c>
      <c r="C120" s="254">
        <f t="shared" si="8"/>
        <v>0.22641250000000002</v>
      </c>
      <c r="D120" s="238">
        <v>1</v>
      </c>
      <c r="E120" s="255" t="s">
        <v>38</v>
      </c>
      <c r="F120" s="230" t="s">
        <v>38</v>
      </c>
      <c r="G120" s="129"/>
      <c r="H120" s="137"/>
      <c r="I120" s="114" t="str">
        <f>IF(EXACT(F120, G120), "none", IF(ISNUMBER(MATCH(G120, 'MP Analysis Input'!$A$15:$A$21, 0)), "soft", "hard"))</f>
        <v>hard</v>
      </c>
      <c r="J120" s="254">
        <v>150.06299999999999</v>
      </c>
      <c r="K120" s="238">
        <f t="shared" si="7"/>
        <v>1.0356028819080219</v>
      </c>
      <c r="O120"/>
      <c r="R120" s="239"/>
      <c r="T120" s="247"/>
      <c r="U120" s="239"/>
      <c r="AH120" s="238"/>
      <c r="CP120" s="239"/>
    </row>
    <row r="121" spans="1:94" ht="15" customHeight="1" x14ac:dyDescent="0.2">
      <c r="A121" t="s">
        <v>102</v>
      </c>
      <c r="B121" s="254">
        <v>86.08</v>
      </c>
      <c r="C121" s="254">
        <f t="shared" si="8"/>
        <v>0.13450000000000001</v>
      </c>
      <c r="D121" s="238">
        <v>5</v>
      </c>
      <c r="E121" s="255" t="s">
        <v>38</v>
      </c>
      <c r="F121" s="230" t="s">
        <v>38</v>
      </c>
      <c r="G121" s="129"/>
      <c r="H121" s="137"/>
      <c r="I121" s="114" t="str">
        <f>IF(EXACT(F121, G121), "none", IF(ISNUMBER(MATCH(G121, 'MP Analysis Input'!$A$15:$A$21, 0)), "soft", "hard"))</f>
        <v>hard</v>
      </c>
      <c r="J121" s="254">
        <v>87.82</v>
      </c>
      <c r="K121" s="238">
        <f t="shared" si="7"/>
        <v>1.0202137546468402</v>
      </c>
      <c r="O121"/>
      <c r="R121" s="239"/>
      <c r="T121" s="247"/>
      <c r="U121" s="239"/>
      <c r="AH121" s="238"/>
      <c r="CP121" s="239"/>
    </row>
    <row r="122" spans="1:94" ht="15" customHeight="1" x14ac:dyDescent="0.2">
      <c r="A122" t="s">
        <v>103</v>
      </c>
      <c r="B122" s="254">
        <v>154.79300000000001</v>
      </c>
      <c r="C122" s="254">
        <f t="shared" si="8"/>
        <v>0.24186406250000003</v>
      </c>
      <c r="D122" s="238">
        <v>1</v>
      </c>
      <c r="E122" s="255" t="s">
        <v>34</v>
      </c>
      <c r="F122" s="230" t="s">
        <v>34</v>
      </c>
      <c r="G122" s="129"/>
      <c r="H122" s="137"/>
      <c r="I122" s="114" t="str">
        <f>IF(EXACT(F122, G122), "none", IF(ISNUMBER(MATCH(G122, 'MP Analysis Input'!$A$15:$A$21, 0)), "soft", "hard"))</f>
        <v>hard</v>
      </c>
      <c r="J122" s="254">
        <v>162.28700000000001</v>
      </c>
      <c r="K122" s="238">
        <f t="shared" si="7"/>
        <v>1.0484130419334208</v>
      </c>
      <c r="O122"/>
      <c r="R122" s="239"/>
      <c r="T122" s="247"/>
      <c r="U122" s="239"/>
      <c r="AH122" s="238"/>
      <c r="CP122" s="239"/>
    </row>
    <row r="123" spans="1:94" ht="15" customHeight="1" x14ac:dyDescent="0.2">
      <c r="A123" t="s">
        <v>104</v>
      </c>
      <c r="B123" s="254">
        <v>59.188000000000002</v>
      </c>
      <c r="C123" s="254">
        <f t="shared" si="8"/>
        <v>9.2481250000000015E-2</v>
      </c>
      <c r="D123" s="238">
        <v>1</v>
      </c>
      <c r="E123" s="255" t="s">
        <v>34</v>
      </c>
      <c r="F123" s="230" t="s">
        <v>34</v>
      </c>
      <c r="G123" s="129"/>
      <c r="H123" s="137"/>
      <c r="I123" s="114" t="str">
        <f>IF(EXACT(F123, G123), "none", IF(ISNUMBER(MATCH(G123, 'MP Analysis Input'!$A$15:$A$21, 0)), "soft", "hard"))</f>
        <v>hard</v>
      </c>
      <c r="J123" s="254">
        <v>67.558000000000007</v>
      </c>
      <c r="K123" s="238">
        <f t="shared" si="7"/>
        <v>1.1414138000946139</v>
      </c>
      <c r="O123"/>
      <c r="R123" s="239"/>
      <c r="T123" s="247"/>
      <c r="U123" s="239"/>
      <c r="AH123" s="238"/>
      <c r="CP123" s="239"/>
    </row>
    <row r="124" spans="1:94" ht="15" customHeight="1" x14ac:dyDescent="0.2">
      <c r="A124" t="s">
        <v>105</v>
      </c>
      <c r="B124" s="254">
        <v>80.873999999999995</v>
      </c>
      <c r="C124" s="254">
        <f t="shared" si="8"/>
        <v>0.12636562500000001</v>
      </c>
      <c r="D124" s="238">
        <v>5</v>
      </c>
      <c r="E124" s="255" t="s">
        <v>38</v>
      </c>
      <c r="F124" s="92" t="s">
        <v>38</v>
      </c>
      <c r="G124" s="129"/>
      <c r="H124" s="137"/>
      <c r="I124" s="114" t="str">
        <f>IF(EXACT(F124, G124), "none", IF(ISNUMBER(MATCH(G124, 'MP Analysis Input'!$A$15:$A$21, 0)), "soft", "hard"))</f>
        <v>hard</v>
      </c>
      <c r="J124" s="254">
        <v>83.932000000000002</v>
      </c>
      <c r="K124" s="238">
        <f t="shared" si="7"/>
        <v>1.0378119049385464</v>
      </c>
      <c r="O124"/>
      <c r="R124" s="239"/>
      <c r="T124" s="247"/>
      <c r="U124" s="239"/>
      <c r="AH124" s="238"/>
      <c r="CP124" s="239"/>
    </row>
    <row r="125" spans="1:94" ht="15" customHeight="1" x14ac:dyDescent="0.2">
      <c r="A125" t="s">
        <v>106</v>
      </c>
      <c r="B125" s="254">
        <v>19.736000000000001</v>
      </c>
      <c r="C125" s="254">
        <f t="shared" si="8"/>
        <v>3.0837500000000004E-2</v>
      </c>
      <c r="D125" s="238">
        <v>7</v>
      </c>
      <c r="E125" s="255" t="s">
        <v>107</v>
      </c>
      <c r="F125" s="230" t="s">
        <v>38</v>
      </c>
      <c r="G125" s="129"/>
      <c r="H125" s="137"/>
      <c r="I125" s="114" t="str">
        <f>IF(EXACT(F125, G125), "none", IF(ISNUMBER(MATCH(G125, 'MP Analysis Input'!$A$15:$A$21, 0)), "soft", "hard"))</f>
        <v>hard</v>
      </c>
      <c r="J125" s="254">
        <v>20.143000000000001</v>
      </c>
      <c r="K125" s="238">
        <f t="shared" si="7"/>
        <v>1.0206222132144305</v>
      </c>
      <c r="O125"/>
      <c r="R125" s="239"/>
      <c r="T125" s="247"/>
      <c r="U125" s="239"/>
      <c r="AH125" s="238"/>
      <c r="CP125" s="239"/>
    </row>
    <row r="126" spans="1:94" ht="15" customHeight="1" x14ac:dyDescent="0.2">
      <c r="A126" t="s">
        <v>108</v>
      </c>
      <c r="B126" s="254">
        <v>15.308</v>
      </c>
      <c r="C126" s="254">
        <f t="shared" si="8"/>
        <v>2.3918750000000003E-2</v>
      </c>
      <c r="D126" s="238">
        <v>5</v>
      </c>
      <c r="E126" s="255" t="s">
        <v>38</v>
      </c>
      <c r="F126" s="92" t="s">
        <v>38</v>
      </c>
      <c r="G126" s="129"/>
      <c r="H126" s="137"/>
      <c r="I126" s="114" t="str">
        <f>IF(EXACT(F126, G126), "none", IF(ISNUMBER(MATCH(G126, 'MP Analysis Input'!$A$15:$A$21, 0)), "soft", "hard"))</f>
        <v>hard</v>
      </c>
      <c r="J126" s="254">
        <v>19.917000000000002</v>
      </c>
      <c r="K126" s="238">
        <f t="shared" si="7"/>
        <v>1.3010844003135618</v>
      </c>
      <c r="O126"/>
      <c r="R126" s="239"/>
      <c r="T126" s="247"/>
      <c r="U126" s="239"/>
      <c r="AH126" s="238"/>
      <c r="CP126" s="239"/>
    </row>
    <row r="127" spans="1:94" ht="15" customHeight="1" x14ac:dyDescent="0.2">
      <c r="A127" t="s">
        <v>109</v>
      </c>
      <c r="B127" s="254">
        <v>124.86499999999999</v>
      </c>
      <c r="C127" s="254">
        <f t="shared" si="8"/>
        <v>0.19510156249999999</v>
      </c>
      <c r="D127" s="238">
        <v>1</v>
      </c>
      <c r="E127" s="255" t="s">
        <v>38</v>
      </c>
      <c r="F127" s="362" t="s">
        <v>582</v>
      </c>
      <c r="G127" s="129"/>
      <c r="H127" s="137"/>
      <c r="I127" s="114" t="str">
        <f>IF(EXACT(F127, G127), "none", IF(ISNUMBER(MATCH(G127, 'MP Analysis Input'!$A$15:$A$21, 0)), "soft", "hard"))</f>
        <v>hard</v>
      </c>
      <c r="J127" s="254">
        <v>139.39699999999999</v>
      </c>
      <c r="K127" s="238">
        <f t="shared" si="7"/>
        <v>1.1163816922276057</v>
      </c>
      <c r="O127"/>
      <c r="R127" s="239"/>
      <c r="T127" s="247"/>
      <c r="U127" s="239"/>
      <c r="AH127" s="238"/>
      <c r="CP127" s="239"/>
    </row>
    <row r="128" spans="1:94" ht="15" customHeight="1" x14ac:dyDescent="0.2">
      <c r="A128" t="s">
        <v>110</v>
      </c>
      <c r="B128" s="254">
        <v>77.819999999999993</v>
      </c>
      <c r="C128" s="254">
        <f t="shared" si="8"/>
        <v>0.12159375</v>
      </c>
      <c r="D128" s="238">
        <v>7</v>
      </c>
      <c r="E128" s="255" t="s">
        <v>34</v>
      </c>
      <c r="F128" s="362" t="s">
        <v>582</v>
      </c>
      <c r="G128" s="129"/>
      <c r="H128" s="137"/>
      <c r="I128" s="114" t="str">
        <f>IF(EXACT(F128, G128), "none", IF(ISNUMBER(MATCH(G128, 'MP Analysis Input'!$A$15:$A$21, 0)), "soft", "hard"))</f>
        <v>hard</v>
      </c>
      <c r="J128" s="254">
        <v>81.070999999999998</v>
      </c>
      <c r="K128" s="238">
        <f t="shared" si="7"/>
        <v>1.0417758930866101</v>
      </c>
      <c r="O128"/>
      <c r="R128" s="239"/>
      <c r="T128" s="247"/>
      <c r="U128" s="239"/>
      <c r="AH128" s="238"/>
      <c r="CP128" s="239"/>
    </row>
    <row r="129" spans="1:94" ht="15" customHeight="1" x14ac:dyDescent="0.2">
      <c r="A129" t="s">
        <v>111</v>
      </c>
      <c r="B129" s="254">
        <v>37.465000000000003</v>
      </c>
      <c r="C129" s="254">
        <f t="shared" si="8"/>
        <v>5.8539062500000009E-2</v>
      </c>
      <c r="D129" s="238">
        <v>1</v>
      </c>
      <c r="E129" s="255" t="s">
        <v>107</v>
      </c>
      <c r="F129" s="230" t="s">
        <v>107</v>
      </c>
      <c r="G129" s="129"/>
      <c r="H129" s="137"/>
      <c r="I129" s="114" t="str">
        <f>IF(EXACT(F129, G129), "none", IF(ISNUMBER(MATCH(G129, 'MP Analysis Input'!$A$15:$A$21, 0)), "soft", "hard"))</f>
        <v>hard</v>
      </c>
      <c r="J129" s="254">
        <v>40.165999999999997</v>
      </c>
      <c r="K129" s="238">
        <f t="shared" si="7"/>
        <v>1.0720939543574</v>
      </c>
      <c r="O129"/>
      <c r="R129" s="239"/>
      <c r="T129" s="247"/>
      <c r="U129" s="239"/>
      <c r="AH129" s="238"/>
      <c r="CP129" s="239"/>
    </row>
    <row r="130" spans="1:94" ht="15" customHeight="1" x14ac:dyDescent="0.2">
      <c r="A130" t="s">
        <v>112</v>
      </c>
      <c r="B130" s="254">
        <v>18.797000000000001</v>
      </c>
      <c r="C130" s="254">
        <f t="shared" si="8"/>
        <v>2.9370312500000002E-2</v>
      </c>
      <c r="D130" s="238">
        <v>1</v>
      </c>
      <c r="E130" s="255" t="s">
        <v>107</v>
      </c>
      <c r="F130" s="230" t="s">
        <v>107</v>
      </c>
      <c r="G130" s="129"/>
      <c r="H130" s="137"/>
      <c r="I130" s="114" t="str">
        <f>IF(EXACT(F130, G130), "none", IF(ISNUMBER(MATCH(G130, 'MP Analysis Input'!$A$15:$A$21, 0)), "soft", "hard"))</f>
        <v>hard</v>
      </c>
      <c r="J130" s="254">
        <v>19.809000000000001</v>
      </c>
      <c r="K130" s="238">
        <f t="shared" si="7"/>
        <v>1.0538383784646486</v>
      </c>
      <c r="O130"/>
      <c r="R130" s="239"/>
      <c r="T130" s="247"/>
      <c r="U130" s="239"/>
      <c r="AH130" s="238"/>
      <c r="CP130" s="239"/>
    </row>
    <row r="131" spans="1:94" ht="15" customHeight="1" x14ac:dyDescent="0.2">
      <c r="A131" t="s">
        <v>113</v>
      </c>
      <c r="B131" s="254">
        <v>33.917000000000002</v>
      </c>
      <c r="C131" s="254">
        <f t="shared" si="8"/>
        <v>5.2995312500000002E-2</v>
      </c>
      <c r="D131" s="238">
        <v>5</v>
      </c>
      <c r="E131" s="255" t="s">
        <v>34</v>
      </c>
      <c r="F131" s="230" t="s">
        <v>38</v>
      </c>
      <c r="G131" s="129"/>
      <c r="H131" s="137"/>
      <c r="I131" s="114" t="str">
        <f>IF(EXACT(F131, G131), "none", IF(ISNUMBER(MATCH(G131, 'MP Analysis Input'!$A$15:$A$21, 0)), "soft", "hard"))</f>
        <v>hard</v>
      </c>
      <c r="J131" s="254">
        <v>43.616</v>
      </c>
      <c r="K131" s="238">
        <f t="shared" si="7"/>
        <v>1.2859627915204763</v>
      </c>
      <c r="O131"/>
      <c r="R131" s="239"/>
      <c r="T131" s="247"/>
      <c r="U131" s="239"/>
      <c r="AH131" s="238"/>
      <c r="CP131" s="239"/>
    </row>
    <row r="132" spans="1:94" ht="15" customHeight="1" x14ac:dyDescent="0.2">
      <c r="A132" t="s">
        <v>114</v>
      </c>
      <c r="B132" s="254">
        <v>36.985999999999997</v>
      </c>
      <c r="C132" s="254">
        <f t="shared" si="8"/>
        <v>5.7790624999999998E-2</v>
      </c>
      <c r="D132" s="238">
        <v>1</v>
      </c>
      <c r="E132" s="255" t="s">
        <v>107</v>
      </c>
      <c r="F132" s="230" t="s">
        <v>107</v>
      </c>
      <c r="G132" s="129"/>
      <c r="H132" s="137"/>
      <c r="I132" s="114" t="str">
        <f>IF(EXACT(F132, G132), "none", IF(ISNUMBER(MATCH(G132, 'MP Analysis Input'!$A$15:$A$21, 0)), "soft", "hard"))</f>
        <v>hard</v>
      </c>
      <c r="J132" s="254">
        <v>40.177999999999997</v>
      </c>
      <c r="K132" s="238">
        <f t="shared" si="7"/>
        <v>1.0863029254312442</v>
      </c>
      <c r="O132"/>
      <c r="R132" s="239"/>
      <c r="T132" s="247"/>
      <c r="U132" s="239"/>
      <c r="AH132" s="238"/>
      <c r="CP132" s="239"/>
    </row>
    <row r="133" spans="1:94" ht="15" customHeight="1" x14ac:dyDescent="0.2">
      <c r="A133" t="s">
        <v>115</v>
      </c>
      <c r="B133" s="254">
        <v>38.033000000000001</v>
      </c>
      <c r="C133" s="254">
        <f t="shared" si="8"/>
        <v>5.9426562500000002E-2</v>
      </c>
      <c r="D133" s="238">
        <v>1</v>
      </c>
      <c r="E133" s="255" t="s">
        <v>107</v>
      </c>
      <c r="F133" s="230" t="s">
        <v>107</v>
      </c>
      <c r="G133" s="129"/>
      <c r="H133" s="137"/>
      <c r="I133" s="114" t="str">
        <f>IF(EXACT(F133, G133), "none", IF(ISNUMBER(MATCH(G133, 'MP Analysis Input'!$A$15:$A$21, 0)), "soft", "hard"))</f>
        <v>hard</v>
      </c>
      <c r="J133" s="254">
        <v>40.165999999999997</v>
      </c>
      <c r="K133" s="238">
        <f t="shared" si="7"/>
        <v>1.0560828753976808</v>
      </c>
      <c r="O133"/>
      <c r="R133" s="239"/>
      <c r="T133" s="247"/>
      <c r="U133" s="239"/>
      <c r="AH133" s="238"/>
      <c r="CP133" s="239"/>
    </row>
    <row r="134" spans="1:94" ht="15" customHeight="1" x14ac:dyDescent="0.2">
      <c r="A134" t="s">
        <v>116</v>
      </c>
      <c r="B134" s="254">
        <v>38.323999999999998</v>
      </c>
      <c r="C134" s="254">
        <f t="shared" si="8"/>
        <v>5.9881249999999997E-2</v>
      </c>
      <c r="D134" s="238">
        <v>1</v>
      </c>
      <c r="E134" s="255" t="s">
        <v>107</v>
      </c>
      <c r="F134" s="230" t="s">
        <v>107</v>
      </c>
      <c r="G134" s="129"/>
      <c r="H134" s="137"/>
      <c r="I134" s="114" t="str">
        <f>IF(EXACT(F134, G134), "none", IF(ISNUMBER(MATCH(G134, 'MP Analysis Input'!$A$15:$A$21, 0)), "soft", "hard"))</f>
        <v>hard</v>
      </c>
      <c r="J134" s="254">
        <v>40.167000000000002</v>
      </c>
      <c r="K134" s="238">
        <f t="shared" si="7"/>
        <v>1.0480899697317609</v>
      </c>
      <c r="O134"/>
      <c r="R134" s="239"/>
      <c r="T134" s="247"/>
      <c r="U134" s="239"/>
      <c r="AH134" s="238"/>
      <c r="CP134" s="239"/>
    </row>
    <row r="135" spans="1:94" ht="13.5" customHeight="1" x14ac:dyDescent="0.2">
      <c r="A135" t="s">
        <v>117</v>
      </c>
      <c r="B135" s="254">
        <v>37.905000000000001</v>
      </c>
      <c r="C135" s="254">
        <f t="shared" si="8"/>
        <v>5.9226562500000003E-2</v>
      </c>
      <c r="D135" s="238">
        <v>1</v>
      </c>
      <c r="E135" s="255" t="s">
        <v>107</v>
      </c>
      <c r="F135" s="230" t="s">
        <v>107</v>
      </c>
      <c r="G135" s="129"/>
      <c r="H135" s="137"/>
      <c r="I135" s="114" t="str">
        <f>IF(EXACT(F135, G135), "none", IF(ISNUMBER(MATCH(G135, 'MP Analysis Input'!$A$15:$A$21, 0)), "soft", "hard"))</f>
        <v>hard</v>
      </c>
      <c r="J135" s="254">
        <v>40.165999999999997</v>
      </c>
      <c r="K135" s="238">
        <f t="shared" si="7"/>
        <v>1.0596491228070175</v>
      </c>
      <c r="O135"/>
      <c r="R135" s="239"/>
      <c r="T135" s="247"/>
      <c r="U135" s="239"/>
      <c r="AH135" s="238"/>
      <c r="CP135" s="239"/>
    </row>
    <row r="136" spans="1:94" ht="13.5" customHeight="1" x14ac:dyDescent="0.2">
      <c r="A136" t="s">
        <v>118</v>
      </c>
      <c r="B136" s="254">
        <v>39.189</v>
      </c>
      <c r="C136" s="254">
        <f t="shared" si="8"/>
        <v>6.1232812500000004E-2</v>
      </c>
      <c r="D136" s="238">
        <v>1</v>
      </c>
      <c r="E136" s="255" t="s">
        <v>107</v>
      </c>
      <c r="F136" s="230" t="s">
        <v>107</v>
      </c>
      <c r="G136" s="129"/>
      <c r="H136" s="137"/>
      <c r="I136" s="114" t="str">
        <f>IF(EXACT(F136, G136), "none", IF(ISNUMBER(MATCH(G136, 'MP Analysis Input'!$A$15:$A$21, 0)), "soft", "hard"))</f>
        <v>hard</v>
      </c>
      <c r="J136" s="254">
        <v>40.168999999999997</v>
      </c>
      <c r="K136" s="238">
        <f t="shared" si="7"/>
        <v>1.0250070172752557</v>
      </c>
      <c r="O136"/>
      <c r="R136" s="239"/>
      <c r="T136" s="247"/>
      <c r="U136" s="239"/>
      <c r="AH136" s="238"/>
      <c r="CP136" s="239"/>
    </row>
    <row r="137" spans="1:94" x14ac:dyDescent="0.2">
      <c r="A137" t="s">
        <v>119</v>
      </c>
      <c r="B137" s="254">
        <v>39.128</v>
      </c>
      <c r="C137" s="254">
        <f t="shared" si="8"/>
        <v>6.1137500000000004E-2</v>
      </c>
      <c r="D137" s="238">
        <v>1</v>
      </c>
      <c r="E137" s="255" t="s">
        <v>107</v>
      </c>
      <c r="F137" s="230" t="s">
        <v>107</v>
      </c>
      <c r="G137" s="129"/>
      <c r="H137" s="137"/>
      <c r="I137" s="114" t="str">
        <f>IF(EXACT(F137, G137), "none", IF(ISNUMBER(MATCH(G137, 'MP Analysis Input'!$A$15:$A$21, 0)), "soft", "hard"))</f>
        <v>hard</v>
      </c>
      <c r="J137" s="254">
        <v>40.152000000000001</v>
      </c>
      <c r="K137" s="238">
        <f t="shared" si="7"/>
        <v>1.0261705172766307</v>
      </c>
      <c r="O137"/>
      <c r="R137" s="239"/>
      <c r="T137" s="247"/>
      <c r="U137" s="239"/>
      <c r="AH137" s="238"/>
      <c r="CP137" s="239"/>
    </row>
    <row r="138" spans="1:94" x14ac:dyDescent="0.2">
      <c r="A138" t="s">
        <v>120</v>
      </c>
      <c r="B138" s="254">
        <v>38.56</v>
      </c>
      <c r="C138" s="254">
        <f t="shared" si="8"/>
        <v>6.0250000000000005E-2</v>
      </c>
      <c r="D138" s="238">
        <v>1</v>
      </c>
      <c r="E138" s="255" t="s">
        <v>107</v>
      </c>
      <c r="F138" s="230" t="s">
        <v>107</v>
      </c>
      <c r="G138" s="129"/>
      <c r="H138" s="137"/>
      <c r="I138" s="114" t="str">
        <f>IF(EXACT(F138, G138), "none", IF(ISNUMBER(MATCH(G138, 'MP Analysis Input'!$A$15:$A$21, 0)), "soft", "hard"))</f>
        <v>hard</v>
      </c>
      <c r="J138" s="254">
        <v>40.168999999999997</v>
      </c>
      <c r="K138" s="238">
        <f t="shared" si="7"/>
        <v>1.0417271784232365</v>
      </c>
      <c r="O138"/>
      <c r="R138" s="239"/>
      <c r="T138" s="247"/>
      <c r="U138" s="239"/>
      <c r="AH138" s="238"/>
      <c r="CP138" s="239"/>
    </row>
    <row r="139" spans="1:94" x14ac:dyDescent="0.2">
      <c r="A139" t="s">
        <v>121</v>
      </c>
      <c r="B139" s="254">
        <v>39.073999999999998</v>
      </c>
      <c r="C139" s="254">
        <f t="shared" si="8"/>
        <v>6.1053125E-2</v>
      </c>
      <c r="D139" s="238">
        <v>1</v>
      </c>
      <c r="E139" s="255" t="s">
        <v>107</v>
      </c>
      <c r="F139" s="230" t="s">
        <v>107</v>
      </c>
      <c r="G139" s="129"/>
      <c r="H139" s="137"/>
      <c r="I139" s="114" t="str">
        <f>IF(EXACT(F139, G139), "none", IF(ISNUMBER(MATCH(G139, 'MP Analysis Input'!$A$15:$A$21, 0)), "soft", "hard"))</f>
        <v>hard</v>
      </c>
      <c r="J139" s="254">
        <v>40.176000000000002</v>
      </c>
      <c r="K139" s="238">
        <f t="shared" si="7"/>
        <v>1.0282028970671035</v>
      </c>
      <c r="O139"/>
      <c r="R139" s="239"/>
      <c r="T139" s="247"/>
      <c r="U139" s="239"/>
      <c r="AH139" s="238"/>
      <c r="CP139" s="239"/>
    </row>
    <row r="140" spans="1:94" x14ac:dyDescent="0.2">
      <c r="A140" t="s">
        <v>122</v>
      </c>
      <c r="B140" s="254">
        <v>39.164999999999999</v>
      </c>
      <c r="C140" s="254">
        <f t="shared" si="8"/>
        <v>6.1195312500000001E-2</v>
      </c>
      <c r="D140" s="238">
        <v>1</v>
      </c>
      <c r="E140" s="255" t="s">
        <v>107</v>
      </c>
      <c r="F140" s="230" t="s">
        <v>107</v>
      </c>
      <c r="G140" s="129"/>
      <c r="H140" s="137"/>
      <c r="I140" s="114" t="str">
        <f>IF(EXACT(F140, G140), "none", IF(ISNUMBER(MATCH(G140, 'MP Analysis Input'!$A$15:$A$21, 0)), "soft", "hard"))</f>
        <v>hard</v>
      </c>
      <c r="J140" s="254">
        <v>40.171999999999997</v>
      </c>
      <c r="K140" s="238">
        <f t="shared" si="7"/>
        <v>1.0257117324141451</v>
      </c>
      <c r="O140"/>
      <c r="R140" s="239"/>
      <c r="T140" s="247"/>
      <c r="U140" s="239"/>
      <c r="AH140" s="238"/>
      <c r="CP140" s="239"/>
    </row>
    <row r="141" spans="1:94" x14ac:dyDescent="0.2">
      <c r="A141" t="s">
        <v>123</v>
      </c>
      <c r="B141" s="254">
        <v>39.292000000000002</v>
      </c>
      <c r="C141" s="254">
        <f t="shared" si="8"/>
        <v>6.1393750000000004E-2</v>
      </c>
      <c r="D141" s="238">
        <v>1</v>
      </c>
      <c r="E141" s="255" t="s">
        <v>107</v>
      </c>
      <c r="F141" s="230" t="s">
        <v>107</v>
      </c>
      <c r="G141" s="129"/>
      <c r="H141" s="137"/>
      <c r="I141" s="114" t="str">
        <f>IF(EXACT(F141, G141), "none", IF(ISNUMBER(MATCH(G141, 'MP Analysis Input'!$A$15:$A$21, 0)), "soft", "hard"))</f>
        <v>hard</v>
      </c>
      <c r="J141" s="254">
        <v>40.155000000000001</v>
      </c>
      <c r="K141" s="238">
        <f t="shared" si="7"/>
        <v>1.0219637585259085</v>
      </c>
      <c r="O141"/>
      <c r="R141" s="239"/>
      <c r="T141" s="247"/>
      <c r="U141" s="239"/>
      <c r="AH141" s="238"/>
      <c r="CP141" s="239"/>
    </row>
    <row r="142" spans="1:94" x14ac:dyDescent="0.2">
      <c r="A142" t="s">
        <v>124</v>
      </c>
      <c r="B142" s="254">
        <v>39.122</v>
      </c>
      <c r="C142" s="254">
        <f t="shared" si="8"/>
        <v>6.1128125000000005E-2</v>
      </c>
      <c r="D142" s="238">
        <v>1</v>
      </c>
      <c r="E142" s="255" t="s">
        <v>107</v>
      </c>
      <c r="F142" s="230" t="s">
        <v>107</v>
      </c>
      <c r="G142" s="129"/>
      <c r="H142" s="137"/>
      <c r="I142" s="114" t="str">
        <f>IF(EXACT(F142, G142), "none", IF(ISNUMBER(MATCH(G142, 'MP Analysis Input'!$A$15:$A$21, 0)), "soft", "hard"))</f>
        <v>hard</v>
      </c>
      <c r="J142" s="254">
        <v>40.17</v>
      </c>
      <c r="K142" s="238">
        <f t="shared" si="7"/>
        <v>1.0267879965236952</v>
      </c>
      <c r="O142"/>
      <c r="R142" s="239"/>
      <c r="T142" s="247"/>
      <c r="U142" s="239"/>
      <c r="AH142" s="238"/>
      <c r="CP142" s="239"/>
    </row>
    <row r="143" spans="1:94" x14ac:dyDescent="0.2">
      <c r="A143" t="s">
        <v>125</v>
      </c>
      <c r="B143" s="254">
        <v>39.024000000000001</v>
      </c>
      <c r="C143" s="254">
        <f t="shared" si="8"/>
        <v>6.0975000000000001E-2</v>
      </c>
      <c r="D143" s="238">
        <v>1</v>
      </c>
      <c r="E143" s="255" t="s">
        <v>107</v>
      </c>
      <c r="F143" s="230" t="s">
        <v>107</v>
      </c>
      <c r="G143" s="129"/>
      <c r="H143" s="137"/>
      <c r="I143" s="114" t="str">
        <f>IF(EXACT(F143, G143), "none", IF(ISNUMBER(MATCH(G143, 'MP Analysis Input'!$A$15:$A$21, 0)), "soft", "hard"))</f>
        <v>hard</v>
      </c>
      <c r="J143" s="254">
        <v>40.14</v>
      </c>
      <c r="K143" s="238">
        <f t="shared" si="7"/>
        <v>1.0285977859778597</v>
      </c>
      <c r="O143"/>
      <c r="R143" s="239"/>
      <c r="T143" s="247"/>
      <c r="U143" s="239"/>
      <c r="AH143" s="238"/>
      <c r="CP143" s="239"/>
    </row>
    <row r="144" spans="1:94" x14ac:dyDescent="0.2">
      <c r="A144" t="s">
        <v>126</v>
      </c>
      <c r="B144" s="254">
        <v>37.923000000000002</v>
      </c>
      <c r="C144" s="254">
        <f t="shared" si="8"/>
        <v>5.9254687500000007E-2</v>
      </c>
      <c r="D144" s="238">
        <v>1</v>
      </c>
      <c r="E144" s="255" t="s">
        <v>107</v>
      </c>
      <c r="F144" s="230" t="s">
        <v>107</v>
      </c>
      <c r="G144" s="129"/>
      <c r="H144" s="137"/>
      <c r="I144" s="114" t="str">
        <f>IF(EXACT(F144, G144), "none", IF(ISNUMBER(MATCH(G144, 'MP Analysis Input'!$A$15:$A$21, 0)), "soft", "hard"))</f>
        <v>hard</v>
      </c>
      <c r="J144" s="254">
        <v>40.161000000000001</v>
      </c>
      <c r="K144" s="238">
        <f t="shared" si="7"/>
        <v>1.0590143184874614</v>
      </c>
      <c r="O144"/>
      <c r="R144" s="239"/>
      <c r="T144" s="247"/>
      <c r="U144" s="239"/>
      <c r="AH144" s="238"/>
      <c r="CP144" s="239"/>
    </row>
    <row r="145" spans="1:94" x14ac:dyDescent="0.2">
      <c r="A145" t="s">
        <v>127</v>
      </c>
      <c r="B145" s="254">
        <v>38.264000000000003</v>
      </c>
      <c r="C145" s="254">
        <f t="shared" si="8"/>
        <v>5.9787500000000007E-2</v>
      </c>
      <c r="D145" s="238">
        <v>1</v>
      </c>
      <c r="E145" s="255" t="s">
        <v>107</v>
      </c>
      <c r="F145" s="230" t="s">
        <v>107</v>
      </c>
      <c r="G145" s="129"/>
      <c r="H145" s="137"/>
      <c r="I145" s="114" t="str">
        <f>IF(EXACT(F145, G145), "none", IF(ISNUMBER(MATCH(G145, 'MP Analysis Input'!$A$15:$A$21, 0)), "soft", "hard"))</f>
        <v>hard</v>
      </c>
      <c r="J145" s="254">
        <v>40.173999999999999</v>
      </c>
      <c r="K145" s="238">
        <f t="shared" si="7"/>
        <v>1.0499163704787788</v>
      </c>
      <c r="O145"/>
      <c r="R145" s="239"/>
      <c r="T145" s="247"/>
      <c r="U145" s="239"/>
      <c r="AH145" s="238"/>
      <c r="CP145" s="239"/>
    </row>
    <row r="146" spans="1:94" x14ac:dyDescent="0.2">
      <c r="A146" t="s">
        <v>128</v>
      </c>
      <c r="B146" s="254">
        <v>38.265000000000001</v>
      </c>
      <c r="C146" s="254">
        <f t="shared" si="8"/>
        <v>5.9789062500000004E-2</v>
      </c>
      <c r="D146" s="238">
        <v>1</v>
      </c>
      <c r="E146" s="255" t="s">
        <v>107</v>
      </c>
      <c r="F146" s="230" t="s">
        <v>107</v>
      </c>
      <c r="G146" s="129"/>
      <c r="H146" s="137"/>
      <c r="I146" s="114" t="str">
        <f>IF(EXACT(F146, G146), "none", IF(ISNUMBER(MATCH(G146, 'MP Analysis Input'!$A$15:$A$21, 0)), "soft", "hard"))</f>
        <v>hard</v>
      </c>
      <c r="J146" s="254">
        <v>40.167999999999999</v>
      </c>
      <c r="K146" s="238">
        <f t="shared" si="7"/>
        <v>1.0497321311903829</v>
      </c>
      <c r="O146"/>
      <c r="R146" s="239"/>
      <c r="T146" s="247"/>
      <c r="U146" s="239"/>
      <c r="AH146" s="238"/>
      <c r="CP146" s="239"/>
    </row>
    <row r="147" spans="1:94" x14ac:dyDescent="0.2">
      <c r="A147" t="s">
        <v>129</v>
      </c>
      <c r="B147" s="254">
        <v>38.128</v>
      </c>
      <c r="C147" s="254">
        <f t="shared" si="8"/>
        <v>5.9575000000000003E-2</v>
      </c>
      <c r="D147" s="238">
        <v>1</v>
      </c>
      <c r="E147" s="255" t="s">
        <v>107</v>
      </c>
      <c r="F147" s="230" t="s">
        <v>107</v>
      </c>
      <c r="G147" s="129"/>
      <c r="H147" s="137"/>
      <c r="I147" s="114" t="str">
        <f>IF(EXACT(F147, G147), "none", IF(ISNUMBER(MATCH(G147, 'MP Analysis Input'!$A$15:$A$21, 0)), "soft", "hard"))</f>
        <v>hard</v>
      </c>
      <c r="J147" s="254">
        <v>40.152000000000001</v>
      </c>
      <c r="K147" s="238">
        <f t="shared" si="7"/>
        <v>1.0530843474611835</v>
      </c>
      <c r="O147"/>
      <c r="R147" s="239"/>
      <c r="T147" s="247"/>
      <c r="U147" s="239"/>
      <c r="AH147" s="238"/>
      <c r="CP147" s="239"/>
    </row>
    <row r="148" spans="1:94" x14ac:dyDescent="0.2">
      <c r="A148" t="s">
        <v>130</v>
      </c>
      <c r="B148" s="254">
        <v>39.203000000000003</v>
      </c>
      <c r="C148" s="254">
        <f t="shared" si="8"/>
        <v>6.1254687500000009E-2</v>
      </c>
      <c r="D148" s="238">
        <v>1</v>
      </c>
      <c r="E148" s="255" t="s">
        <v>107</v>
      </c>
      <c r="F148" s="230" t="s">
        <v>107</v>
      </c>
      <c r="G148" s="129"/>
      <c r="H148" s="137"/>
      <c r="I148" s="114" t="str">
        <f>IF(EXACT(F148, G148), "none", IF(ISNUMBER(MATCH(G148, 'MP Analysis Input'!$A$15:$A$21, 0)), "soft", "hard"))</f>
        <v>hard</v>
      </c>
      <c r="J148" s="254">
        <v>40.168999999999997</v>
      </c>
      <c r="K148" s="238">
        <f t="shared" si="7"/>
        <v>1.024640971354233</v>
      </c>
      <c r="O148"/>
      <c r="R148" s="239"/>
      <c r="T148" s="247"/>
      <c r="U148" s="239"/>
      <c r="AH148" s="238"/>
      <c r="CP148" s="239"/>
    </row>
    <row r="149" spans="1:94" x14ac:dyDescent="0.2">
      <c r="A149" t="s">
        <v>131</v>
      </c>
      <c r="B149" s="254">
        <v>39.235999999999997</v>
      </c>
      <c r="C149" s="254">
        <f t="shared" si="8"/>
        <v>6.130625E-2</v>
      </c>
      <c r="D149" s="238">
        <v>1</v>
      </c>
      <c r="E149" s="255" t="s">
        <v>107</v>
      </c>
      <c r="F149" s="230" t="s">
        <v>107</v>
      </c>
      <c r="G149" s="129"/>
      <c r="H149" s="137"/>
      <c r="I149" s="114" t="str">
        <f>IF(EXACT(F149, G149), "none", IF(ISNUMBER(MATCH(G149, 'MP Analysis Input'!$A$15:$A$21, 0)), "soft", "hard"))</f>
        <v>hard</v>
      </c>
      <c r="J149" s="254">
        <v>40.171999999999997</v>
      </c>
      <c r="K149" s="238">
        <f t="shared" si="7"/>
        <v>1.0238556427770416</v>
      </c>
      <c r="O149"/>
      <c r="R149" s="239"/>
      <c r="T149" s="247"/>
      <c r="U149" s="239"/>
      <c r="AH149" s="238"/>
      <c r="CP149" s="239"/>
    </row>
    <row r="150" spans="1:94" x14ac:dyDescent="0.2">
      <c r="A150" t="s">
        <v>132</v>
      </c>
      <c r="B150" s="254">
        <v>39.195</v>
      </c>
      <c r="C150" s="254">
        <f t="shared" si="8"/>
        <v>6.1242187500000003E-2</v>
      </c>
      <c r="D150" s="238">
        <v>1</v>
      </c>
      <c r="E150" s="255" t="s">
        <v>107</v>
      </c>
      <c r="F150" s="230" t="s">
        <v>107</v>
      </c>
      <c r="G150" s="129"/>
      <c r="H150" s="137"/>
      <c r="I150" s="114" t="str">
        <f>IF(EXACT(F150, G150), "none", IF(ISNUMBER(MATCH(G150, 'MP Analysis Input'!$A$15:$A$21, 0)), "soft", "hard"))</f>
        <v>hard</v>
      </c>
      <c r="J150" s="254">
        <v>40.155999999999999</v>
      </c>
      <c r="K150" s="238">
        <f t="shared" si="7"/>
        <v>1.0245184334736572</v>
      </c>
      <c r="O150"/>
      <c r="R150" s="239"/>
      <c r="T150" s="247"/>
      <c r="U150" s="239"/>
      <c r="AH150" s="238"/>
      <c r="CP150" s="239"/>
    </row>
    <row r="151" spans="1:94" x14ac:dyDescent="0.2">
      <c r="A151" t="s">
        <v>133</v>
      </c>
      <c r="B151" s="254">
        <v>39.127000000000002</v>
      </c>
      <c r="C151" s="254">
        <f t="shared" ref="C151:C182" si="9">B151*0.0015625</f>
        <v>6.1135937500000008E-2</v>
      </c>
      <c r="D151" s="238">
        <v>1</v>
      </c>
      <c r="E151" s="255" t="s">
        <v>107</v>
      </c>
      <c r="F151" s="230" t="s">
        <v>107</v>
      </c>
      <c r="G151" s="129"/>
      <c r="H151" s="137"/>
      <c r="I151" s="114" t="str">
        <f>IF(EXACT(F151, G151), "none", IF(ISNUMBER(MATCH(G151, 'MP Analysis Input'!$A$15:$A$21, 0)), "soft", "hard"))</f>
        <v>hard</v>
      </c>
      <c r="J151" s="254">
        <v>40.15</v>
      </c>
      <c r="K151" s="238">
        <f t="shared" ref="K151:K188" si="10">J151/B151</f>
        <v>1.0261456283384873</v>
      </c>
      <c r="O151"/>
      <c r="R151" s="239"/>
      <c r="T151" s="247"/>
      <c r="U151" s="239"/>
      <c r="AH151" s="238"/>
      <c r="CP151" s="239"/>
    </row>
    <row r="152" spans="1:94" x14ac:dyDescent="0.2">
      <c r="A152" t="s">
        <v>134</v>
      </c>
      <c r="B152" s="254">
        <v>39.195</v>
      </c>
      <c r="C152" s="254">
        <f t="shared" si="9"/>
        <v>6.1242187500000003E-2</v>
      </c>
      <c r="D152" s="238">
        <v>1</v>
      </c>
      <c r="E152" s="255" t="s">
        <v>107</v>
      </c>
      <c r="F152" s="230" t="s">
        <v>107</v>
      </c>
      <c r="G152" s="129"/>
      <c r="H152" s="137"/>
      <c r="I152" s="114" t="str">
        <f>IF(EXACT(F152, G152), "none", IF(ISNUMBER(MATCH(G152, 'MP Analysis Input'!$A$15:$A$21, 0)), "soft", "hard"))</f>
        <v>hard</v>
      </c>
      <c r="J152" s="254">
        <v>40.168999999999997</v>
      </c>
      <c r="K152" s="238">
        <f t="shared" si="10"/>
        <v>1.0248501084321979</v>
      </c>
      <c r="O152"/>
      <c r="R152" s="239"/>
      <c r="T152" s="247"/>
      <c r="U152" s="239"/>
      <c r="AH152" s="238"/>
      <c r="CP152" s="239"/>
    </row>
    <row r="153" spans="1:94" x14ac:dyDescent="0.2">
      <c r="A153" t="s">
        <v>135</v>
      </c>
      <c r="B153" s="254">
        <v>39.268000000000001</v>
      </c>
      <c r="C153" s="254">
        <f t="shared" si="9"/>
        <v>6.1356250000000001E-2</v>
      </c>
      <c r="D153" s="238">
        <v>1</v>
      </c>
      <c r="E153" s="255" t="s">
        <v>107</v>
      </c>
      <c r="F153" s="230" t="s">
        <v>107</v>
      </c>
      <c r="G153" s="129"/>
      <c r="H153" s="137"/>
      <c r="I153" s="114" t="str">
        <f>IF(EXACT(F153, G153), "none", IF(ISNUMBER(MATCH(G153, 'MP Analysis Input'!$A$15:$A$21, 0)), "soft", "hard"))</f>
        <v>hard</v>
      </c>
      <c r="J153" s="254">
        <v>40.174999999999997</v>
      </c>
      <c r="K153" s="238">
        <f t="shared" si="10"/>
        <v>1.0230976876846287</v>
      </c>
      <c r="O153"/>
      <c r="R153" s="239"/>
      <c r="T153" s="247"/>
      <c r="U153" s="239"/>
      <c r="AH153" s="238"/>
      <c r="CP153" s="239"/>
    </row>
    <row r="154" spans="1:94" x14ac:dyDescent="0.2">
      <c r="A154" t="s">
        <v>136</v>
      </c>
      <c r="B154" s="254">
        <v>39.215000000000003</v>
      </c>
      <c r="C154" s="254">
        <f t="shared" si="9"/>
        <v>6.1273437500000007E-2</v>
      </c>
      <c r="D154" s="238">
        <v>1</v>
      </c>
      <c r="E154" s="255" t="s">
        <v>107</v>
      </c>
      <c r="F154" s="230" t="s">
        <v>107</v>
      </c>
      <c r="G154" s="129"/>
      <c r="H154" s="137"/>
      <c r="I154" s="114" t="str">
        <f>IF(EXACT(F154, G154), "none", IF(ISNUMBER(MATCH(G154, 'MP Analysis Input'!$A$15:$A$21, 0)), "soft", "hard"))</f>
        <v>hard</v>
      </c>
      <c r="J154" s="254">
        <v>40.158999999999999</v>
      </c>
      <c r="K154" s="238">
        <f t="shared" si="10"/>
        <v>1.024072421267372</v>
      </c>
      <c r="O154"/>
      <c r="R154" s="239"/>
      <c r="T154" s="247"/>
      <c r="U154" s="239"/>
      <c r="AH154" s="238"/>
      <c r="CP154" s="239"/>
    </row>
    <row r="155" spans="1:94" x14ac:dyDescent="0.2">
      <c r="A155" t="s">
        <v>137</v>
      </c>
      <c r="B155" s="254">
        <v>39.241999999999997</v>
      </c>
      <c r="C155" s="254">
        <f t="shared" si="9"/>
        <v>6.1315624999999999E-2</v>
      </c>
      <c r="D155" s="238">
        <v>1</v>
      </c>
      <c r="E155" s="255" t="s">
        <v>107</v>
      </c>
      <c r="F155" s="230" t="s">
        <v>107</v>
      </c>
      <c r="G155" s="129"/>
      <c r="H155" s="137"/>
      <c r="I155" s="114" t="str">
        <f>IF(EXACT(F155, G155), "none", IF(ISNUMBER(MATCH(G155, 'MP Analysis Input'!$A$15:$A$21, 0)), "soft", "hard"))</f>
        <v>hard</v>
      </c>
      <c r="J155" s="254">
        <v>40.15</v>
      </c>
      <c r="K155" s="238">
        <f t="shared" si="10"/>
        <v>1.0231384740838898</v>
      </c>
      <c r="O155"/>
      <c r="R155" s="239"/>
      <c r="T155" s="247"/>
      <c r="U155" s="239"/>
      <c r="AH155" s="238"/>
      <c r="CP155" s="239"/>
    </row>
    <row r="156" spans="1:94" x14ac:dyDescent="0.2">
      <c r="A156" t="s">
        <v>138</v>
      </c>
      <c r="B156" s="254">
        <v>38.902000000000001</v>
      </c>
      <c r="C156" s="254">
        <f t="shared" si="9"/>
        <v>6.0784375000000002E-2</v>
      </c>
      <c r="D156" s="238">
        <v>1</v>
      </c>
      <c r="E156" s="255" t="s">
        <v>107</v>
      </c>
      <c r="F156" s="230" t="s">
        <v>107</v>
      </c>
      <c r="G156" s="129"/>
      <c r="H156" s="137"/>
      <c r="I156" s="114" t="str">
        <f>IF(EXACT(F156, G156), "none", IF(ISNUMBER(MATCH(G156, 'MP Analysis Input'!$A$15:$A$21, 0)), "soft", "hard"))</f>
        <v>hard</v>
      </c>
      <c r="J156" s="254">
        <v>40.146999999999998</v>
      </c>
      <c r="K156" s="238">
        <f t="shared" si="10"/>
        <v>1.0320034959642177</v>
      </c>
      <c r="O156"/>
      <c r="R156" s="239"/>
      <c r="T156" s="247"/>
      <c r="U156" s="239"/>
      <c r="AH156" s="238"/>
      <c r="CP156" s="239"/>
    </row>
    <row r="157" spans="1:94" x14ac:dyDescent="0.2">
      <c r="A157" t="s">
        <v>139</v>
      </c>
      <c r="B157" s="254">
        <v>39.201000000000001</v>
      </c>
      <c r="C157" s="254">
        <f t="shared" si="9"/>
        <v>6.1251562500000002E-2</v>
      </c>
      <c r="D157" s="238">
        <v>1</v>
      </c>
      <c r="E157" s="255" t="s">
        <v>107</v>
      </c>
      <c r="F157" s="230" t="s">
        <v>107</v>
      </c>
      <c r="G157" s="129"/>
      <c r="H157" s="137"/>
      <c r="I157" s="114" t="str">
        <f>IF(EXACT(F157, G157), "none", IF(ISNUMBER(MATCH(G157, 'MP Analysis Input'!$A$15:$A$21, 0)), "soft", "hard"))</f>
        <v>hard</v>
      </c>
      <c r="J157" s="254">
        <v>40.152999999999999</v>
      </c>
      <c r="K157" s="238">
        <f t="shared" si="10"/>
        <v>1.0242850947679905</v>
      </c>
      <c r="O157"/>
      <c r="R157" s="239"/>
      <c r="T157" s="247"/>
      <c r="U157" s="239"/>
      <c r="AH157" s="238"/>
      <c r="CP157" s="239"/>
    </row>
    <row r="158" spans="1:94" x14ac:dyDescent="0.2">
      <c r="A158" t="s">
        <v>140</v>
      </c>
      <c r="B158" s="254">
        <v>38.947000000000003</v>
      </c>
      <c r="C158" s="254">
        <f t="shared" si="9"/>
        <v>6.0854687500000004E-2</v>
      </c>
      <c r="D158" s="238">
        <v>1</v>
      </c>
      <c r="E158" s="255" t="s">
        <v>107</v>
      </c>
      <c r="F158" s="230" t="s">
        <v>107</v>
      </c>
      <c r="G158" s="129"/>
      <c r="H158" s="137"/>
      <c r="I158" s="114" t="str">
        <f>IF(EXACT(F158, G158), "none", IF(ISNUMBER(MATCH(G158, 'MP Analysis Input'!$A$15:$A$21, 0)), "soft", "hard"))</f>
        <v>hard</v>
      </c>
      <c r="J158" s="254">
        <v>40.185000000000002</v>
      </c>
      <c r="K158" s="238">
        <f t="shared" si="10"/>
        <v>1.031786787172311</v>
      </c>
      <c r="O158"/>
      <c r="R158" s="239"/>
      <c r="T158" s="247"/>
      <c r="U158" s="239"/>
      <c r="AH158" s="238"/>
      <c r="CP158" s="239"/>
    </row>
    <row r="159" spans="1:94" x14ac:dyDescent="0.2">
      <c r="A159" t="s">
        <v>141</v>
      </c>
      <c r="B159" s="254">
        <v>38.381999999999998</v>
      </c>
      <c r="C159" s="254">
        <f t="shared" si="9"/>
        <v>5.9971875000000001E-2</v>
      </c>
      <c r="D159" s="238">
        <v>1</v>
      </c>
      <c r="E159" s="255" t="s">
        <v>107</v>
      </c>
      <c r="F159" s="230" t="s">
        <v>107</v>
      </c>
      <c r="G159" s="129"/>
      <c r="H159" s="137"/>
      <c r="I159" s="114" t="str">
        <f>IF(EXACT(F159, G159), "none", IF(ISNUMBER(MATCH(G159, 'MP Analysis Input'!$A$15:$A$21, 0)), "soft", "hard"))</f>
        <v>hard</v>
      </c>
      <c r="J159" s="254">
        <v>40.162999999999997</v>
      </c>
      <c r="K159" s="238">
        <f t="shared" si="10"/>
        <v>1.0464019592517326</v>
      </c>
      <c r="O159"/>
      <c r="R159" s="239"/>
      <c r="T159" s="247"/>
      <c r="U159" s="239"/>
      <c r="AH159" s="238"/>
      <c r="CP159" s="239"/>
    </row>
    <row r="160" spans="1:94" x14ac:dyDescent="0.2">
      <c r="A160" t="s">
        <v>142</v>
      </c>
      <c r="B160" s="254">
        <v>38.512</v>
      </c>
      <c r="C160" s="254">
        <f t="shared" si="9"/>
        <v>6.0175000000000006E-2</v>
      </c>
      <c r="D160" s="238">
        <v>1</v>
      </c>
      <c r="E160" s="255" t="s">
        <v>107</v>
      </c>
      <c r="F160" s="230" t="s">
        <v>107</v>
      </c>
      <c r="G160" s="129"/>
      <c r="H160" s="137"/>
      <c r="I160" s="114" t="str">
        <f>IF(EXACT(F160, G160), "none", IF(ISNUMBER(MATCH(G160, 'MP Analysis Input'!$A$15:$A$21, 0)), "soft", "hard"))</f>
        <v>hard</v>
      </c>
      <c r="J160" s="254">
        <v>40.180999999999997</v>
      </c>
      <c r="K160" s="238">
        <f t="shared" si="10"/>
        <v>1.0433371416701287</v>
      </c>
      <c r="O160"/>
      <c r="R160" s="239"/>
      <c r="T160" s="247"/>
      <c r="U160" s="239"/>
      <c r="AH160" s="238"/>
      <c r="CP160" s="239"/>
    </row>
    <row r="161" spans="1:94" x14ac:dyDescent="0.2">
      <c r="A161" t="s">
        <v>143</v>
      </c>
      <c r="B161" s="254">
        <v>38.08</v>
      </c>
      <c r="C161" s="254">
        <f t="shared" si="9"/>
        <v>5.9499999999999997E-2</v>
      </c>
      <c r="D161" s="238">
        <v>1</v>
      </c>
      <c r="E161" s="255" t="s">
        <v>107</v>
      </c>
      <c r="F161" s="230" t="s">
        <v>107</v>
      </c>
      <c r="G161" s="129"/>
      <c r="H161" s="137"/>
      <c r="I161" s="114" t="str">
        <f>IF(EXACT(F161, G161), "none", IF(ISNUMBER(MATCH(G161, 'MP Analysis Input'!$A$15:$A$21, 0)), "soft", "hard"))</f>
        <v>hard</v>
      </c>
      <c r="J161" s="254">
        <v>40.182000000000002</v>
      </c>
      <c r="K161" s="238">
        <f t="shared" si="10"/>
        <v>1.0551995798319329</v>
      </c>
      <c r="O161"/>
      <c r="R161" s="239"/>
      <c r="T161" s="247"/>
      <c r="U161" s="239"/>
      <c r="AH161" s="238"/>
      <c r="CP161" s="239"/>
    </row>
    <row r="162" spans="1:94" x14ac:dyDescent="0.2">
      <c r="A162" t="s">
        <v>144</v>
      </c>
      <c r="B162" s="254">
        <v>38.256999999999998</v>
      </c>
      <c r="C162" s="254">
        <f t="shared" si="9"/>
        <v>5.9776562499999998E-2</v>
      </c>
      <c r="D162" s="238">
        <v>1</v>
      </c>
      <c r="E162" s="255" t="s">
        <v>107</v>
      </c>
      <c r="F162" s="230" t="s">
        <v>107</v>
      </c>
      <c r="G162" s="129"/>
      <c r="H162" s="137"/>
      <c r="I162" s="114" t="str">
        <f>IF(EXACT(F162, G162), "none", IF(ISNUMBER(MATCH(G162, 'MP Analysis Input'!$A$15:$A$21, 0)), "soft", "hard"))</f>
        <v>hard</v>
      </c>
      <c r="J162" s="254">
        <v>40.164000000000001</v>
      </c>
      <c r="K162" s="238">
        <f t="shared" si="10"/>
        <v>1.049847086807643</v>
      </c>
      <c r="O162"/>
      <c r="R162" s="239"/>
      <c r="T162" s="247"/>
      <c r="U162" s="239"/>
      <c r="AH162" s="238"/>
      <c r="CP162" s="239"/>
    </row>
    <row r="163" spans="1:94" x14ac:dyDescent="0.2">
      <c r="A163" t="s">
        <v>145</v>
      </c>
      <c r="B163" s="254">
        <v>39.249000000000002</v>
      </c>
      <c r="C163" s="254">
        <f t="shared" si="9"/>
        <v>6.1326562500000008E-2</v>
      </c>
      <c r="D163" s="238">
        <v>1</v>
      </c>
      <c r="E163" s="255" t="s">
        <v>107</v>
      </c>
      <c r="F163" s="230" t="s">
        <v>107</v>
      </c>
      <c r="G163" s="129"/>
      <c r="H163" s="137"/>
      <c r="I163" s="114" t="str">
        <f>IF(EXACT(F163, G163), "none", IF(ISNUMBER(MATCH(G163, 'MP Analysis Input'!$A$15:$A$21, 0)), "soft", "hard"))</f>
        <v>hard</v>
      </c>
      <c r="J163" s="254">
        <v>40.165999999999997</v>
      </c>
      <c r="K163" s="238">
        <f t="shared" si="10"/>
        <v>1.0233636525771357</v>
      </c>
      <c r="O163"/>
      <c r="R163" s="239"/>
      <c r="T163" s="247"/>
      <c r="U163" s="239"/>
      <c r="AH163" s="238"/>
      <c r="CP163" s="239"/>
    </row>
    <row r="164" spans="1:94" x14ac:dyDescent="0.2">
      <c r="A164" t="s">
        <v>146</v>
      </c>
      <c r="B164" s="254">
        <v>39.226999999999997</v>
      </c>
      <c r="C164" s="254">
        <f t="shared" si="9"/>
        <v>6.1292187499999998E-2</v>
      </c>
      <c r="D164" s="238">
        <v>1</v>
      </c>
      <c r="E164" s="255" t="s">
        <v>107</v>
      </c>
      <c r="F164" s="230" t="s">
        <v>107</v>
      </c>
      <c r="G164" s="129"/>
      <c r="H164" s="137"/>
      <c r="I164" s="114" t="str">
        <f>IF(EXACT(F164, G164), "none", IF(ISNUMBER(MATCH(G164, 'MP Analysis Input'!$A$15:$A$21, 0)), "soft", "hard"))</f>
        <v>hard</v>
      </c>
      <c r="J164" s="254">
        <v>40.183999999999997</v>
      </c>
      <c r="K164" s="238">
        <f t="shared" si="10"/>
        <v>1.0243964616208223</v>
      </c>
      <c r="O164"/>
      <c r="R164" s="239"/>
      <c r="T164" s="247"/>
      <c r="U164" s="239"/>
      <c r="AH164" s="238"/>
      <c r="CP164" s="239"/>
    </row>
    <row r="165" spans="1:94" x14ac:dyDescent="0.2">
      <c r="A165" t="s">
        <v>147</v>
      </c>
      <c r="B165" s="254">
        <v>39.243000000000002</v>
      </c>
      <c r="C165" s="254">
        <f t="shared" si="9"/>
        <v>6.1317187500000009E-2</v>
      </c>
      <c r="D165" s="238">
        <v>1</v>
      </c>
      <c r="E165" s="255" t="s">
        <v>107</v>
      </c>
      <c r="F165" s="230" t="s">
        <v>107</v>
      </c>
      <c r="G165" s="129"/>
      <c r="H165" s="137"/>
      <c r="I165" s="114" t="str">
        <f>IF(EXACT(F165, G165), "none", IF(ISNUMBER(MATCH(G165, 'MP Analysis Input'!$A$15:$A$21, 0)), "soft", "hard"))</f>
        <v>hard</v>
      </c>
      <c r="J165" s="254">
        <v>40.167000000000002</v>
      </c>
      <c r="K165" s="238">
        <f t="shared" si="10"/>
        <v>1.0235456004892591</v>
      </c>
      <c r="O165"/>
      <c r="R165" s="239"/>
      <c r="T165" s="247"/>
      <c r="U165" s="239"/>
      <c r="AH165" s="238"/>
      <c r="CP165" s="239"/>
    </row>
    <row r="166" spans="1:94" x14ac:dyDescent="0.2">
      <c r="A166" t="s">
        <v>148</v>
      </c>
      <c r="B166" s="254">
        <v>39.203000000000003</v>
      </c>
      <c r="C166" s="254">
        <f t="shared" si="9"/>
        <v>6.1254687500000009E-2</v>
      </c>
      <c r="D166" s="238">
        <v>1</v>
      </c>
      <c r="E166" s="255" t="s">
        <v>107</v>
      </c>
      <c r="F166" s="230" t="s">
        <v>107</v>
      </c>
      <c r="G166" s="129"/>
      <c r="H166" s="137"/>
      <c r="I166" s="114" t="str">
        <f>IF(EXACT(F166, G166), "none", IF(ISNUMBER(MATCH(G166, 'MP Analysis Input'!$A$15:$A$21, 0)), "soft", "hard"))</f>
        <v>hard</v>
      </c>
      <c r="J166" s="254">
        <v>40.149000000000001</v>
      </c>
      <c r="K166" s="238">
        <f t="shared" si="10"/>
        <v>1.0241308063158432</v>
      </c>
      <c r="O166"/>
      <c r="R166" s="239"/>
      <c r="T166" s="247"/>
      <c r="U166" s="239"/>
      <c r="AH166" s="238"/>
      <c r="CP166" s="239"/>
    </row>
    <row r="167" spans="1:94" x14ac:dyDescent="0.2">
      <c r="A167" t="s">
        <v>149</v>
      </c>
      <c r="B167" s="254">
        <v>39.19</v>
      </c>
      <c r="C167" s="254">
        <f t="shared" si="9"/>
        <v>6.1234375000000001E-2</v>
      </c>
      <c r="D167" s="238">
        <v>1</v>
      </c>
      <c r="E167" s="255" t="s">
        <v>107</v>
      </c>
      <c r="F167" s="230" t="s">
        <v>107</v>
      </c>
      <c r="G167" s="129"/>
      <c r="H167" s="137"/>
      <c r="I167" s="114" t="str">
        <f>IF(EXACT(F167, G167), "none", IF(ISNUMBER(MATCH(G167, 'MP Analysis Input'!$A$15:$A$21, 0)), "soft", "hard"))</f>
        <v>hard</v>
      </c>
      <c r="J167" s="254">
        <v>40.162999999999997</v>
      </c>
      <c r="K167" s="238">
        <f t="shared" si="10"/>
        <v>1.0248277621842306</v>
      </c>
      <c r="O167"/>
      <c r="R167" s="239"/>
      <c r="T167" s="247"/>
      <c r="U167" s="239"/>
      <c r="AH167" s="238"/>
      <c r="CP167" s="239"/>
    </row>
    <row r="168" spans="1:94" x14ac:dyDescent="0.2">
      <c r="A168" t="s">
        <v>150</v>
      </c>
      <c r="B168" s="254">
        <v>39.252000000000002</v>
      </c>
      <c r="C168" s="254">
        <f t="shared" si="9"/>
        <v>6.1331250000000004E-2</v>
      </c>
      <c r="D168" s="238">
        <v>1</v>
      </c>
      <c r="E168" s="255" t="s">
        <v>107</v>
      </c>
      <c r="F168" s="230" t="s">
        <v>107</v>
      </c>
      <c r="G168" s="129"/>
      <c r="H168" s="137"/>
      <c r="I168" s="114" t="str">
        <f>IF(EXACT(F168, G168), "none", IF(ISNUMBER(MATCH(G168, 'MP Analysis Input'!$A$15:$A$21, 0)), "soft", "hard"))</f>
        <v>hard</v>
      </c>
      <c r="J168" s="254">
        <v>40.180999999999997</v>
      </c>
      <c r="K168" s="238">
        <f t="shared" si="10"/>
        <v>1.023667583817385</v>
      </c>
      <c r="O168"/>
      <c r="R168" s="239"/>
      <c r="T168" s="247"/>
      <c r="U168" s="239"/>
      <c r="AH168" s="238"/>
      <c r="CP168" s="239"/>
    </row>
    <row r="169" spans="1:94" x14ac:dyDescent="0.2">
      <c r="A169" t="s">
        <v>151</v>
      </c>
      <c r="B169" s="254">
        <v>39.286999999999999</v>
      </c>
      <c r="C169" s="254">
        <f t="shared" si="9"/>
        <v>6.1385937500000001E-2</v>
      </c>
      <c r="D169" s="238">
        <v>1</v>
      </c>
      <c r="E169" s="255" t="s">
        <v>107</v>
      </c>
      <c r="F169" s="230" t="s">
        <v>107</v>
      </c>
      <c r="G169" s="129"/>
      <c r="H169" s="137"/>
      <c r="I169" s="114" t="str">
        <f>IF(EXACT(F169, G169), "none", IF(ISNUMBER(MATCH(G169, 'MP Analysis Input'!$A$15:$A$21, 0)), "soft", "hard"))</f>
        <v>hard</v>
      </c>
      <c r="J169" s="254">
        <v>40.167000000000002</v>
      </c>
      <c r="K169" s="238">
        <f t="shared" si="10"/>
        <v>1.0223992669330824</v>
      </c>
      <c r="O169"/>
      <c r="R169" s="239"/>
      <c r="T169" s="247"/>
      <c r="U169" s="239"/>
      <c r="AH169" s="238"/>
      <c r="CP169" s="239"/>
    </row>
    <row r="170" spans="1:94" x14ac:dyDescent="0.2">
      <c r="A170" t="s">
        <v>152</v>
      </c>
      <c r="B170" s="254">
        <v>39.206000000000003</v>
      </c>
      <c r="C170" s="254">
        <f t="shared" si="9"/>
        <v>6.1259375000000005E-2</v>
      </c>
      <c r="D170" s="238">
        <v>1</v>
      </c>
      <c r="E170" s="255" t="s">
        <v>107</v>
      </c>
      <c r="F170" s="230" t="s">
        <v>107</v>
      </c>
      <c r="G170" s="129"/>
      <c r="H170" s="137"/>
      <c r="I170" s="114" t="str">
        <f>IF(EXACT(F170, G170), "none", IF(ISNUMBER(MATCH(G170, 'MP Analysis Input'!$A$15:$A$21, 0)), "soft", "hard"))</f>
        <v>hard</v>
      </c>
      <c r="J170" s="254">
        <v>40.146000000000001</v>
      </c>
      <c r="K170" s="238">
        <f t="shared" si="10"/>
        <v>1.0239759220527469</v>
      </c>
      <c r="O170"/>
      <c r="R170" s="239"/>
      <c r="T170" s="247"/>
      <c r="U170" s="239"/>
      <c r="AH170" s="238"/>
      <c r="CP170" s="239"/>
    </row>
    <row r="171" spans="1:94" x14ac:dyDescent="0.2">
      <c r="A171" t="s">
        <v>153</v>
      </c>
      <c r="B171" s="254">
        <v>39.073999999999998</v>
      </c>
      <c r="C171" s="254">
        <f t="shared" si="9"/>
        <v>6.1053125E-2</v>
      </c>
      <c r="D171" s="238">
        <v>1</v>
      </c>
      <c r="E171" s="255" t="s">
        <v>107</v>
      </c>
      <c r="F171" s="230" t="s">
        <v>107</v>
      </c>
      <c r="G171" s="129"/>
      <c r="H171" s="137"/>
      <c r="I171" s="114" t="str">
        <f>IF(EXACT(F171, G171), "none", IF(ISNUMBER(MATCH(G171, 'MP Analysis Input'!$A$15:$A$21, 0)), "soft", "hard"))</f>
        <v>hard</v>
      </c>
      <c r="J171" s="254">
        <v>40.128999999999998</v>
      </c>
      <c r="K171" s="238">
        <f t="shared" si="10"/>
        <v>1.0270000511849311</v>
      </c>
      <c r="O171"/>
      <c r="R171" s="239"/>
      <c r="T171" s="247"/>
      <c r="U171" s="239"/>
      <c r="AH171" s="238"/>
      <c r="CP171" s="239"/>
    </row>
    <row r="172" spans="1:94" x14ac:dyDescent="0.2">
      <c r="A172" t="s">
        <v>154</v>
      </c>
      <c r="B172" s="254">
        <v>39.265000000000001</v>
      </c>
      <c r="C172" s="254">
        <f t="shared" si="9"/>
        <v>6.1351562500000005E-2</v>
      </c>
      <c r="D172" s="238">
        <v>1</v>
      </c>
      <c r="E172" s="255" t="s">
        <v>107</v>
      </c>
      <c r="F172" s="230" t="s">
        <v>107</v>
      </c>
      <c r="G172" s="129"/>
      <c r="H172" s="137"/>
      <c r="I172" s="114" t="str">
        <f>IF(EXACT(F172, G172), "none", IF(ISNUMBER(MATCH(G172, 'MP Analysis Input'!$A$15:$A$21, 0)), "soft", "hard"))</f>
        <v>hard</v>
      </c>
      <c r="J172" s="254">
        <v>40.145000000000003</v>
      </c>
      <c r="K172" s="238">
        <f t="shared" si="10"/>
        <v>1.0224118171399466</v>
      </c>
      <c r="O172"/>
      <c r="R172" s="239"/>
      <c r="T172" s="247"/>
      <c r="U172" s="239"/>
      <c r="AH172" s="238"/>
      <c r="CP172" s="239"/>
    </row>
    <row r="173" spans="1:94" x14ac:dyDescent="0.2">
      <c r="A173" t="s">
        <v>155</v>
      </c>
      <c r="B173" s="254">
        <v>37.968000000000004</v>
      </c>
      <c r="C173" s="254">
        <f t="shared" si="9"/>
        <v>5.932500000000001E-2</v>
      </c>
      <c r="D173" s="238">
        <v>1</v>
      </c>
      <c r="E173" s="255" t="s">
        <v>107</v>
      </c>
      <c r="F173" s="230" t="s">
        <v>107</v>
      </c>
      <c r="G173" s="129"/>
      <c r="H173" s="137"/>
      <c r="I173" s="114" t="str">
        <f>IF(EXACT(F173, G173), "none", IF(ISNUMBER(MATCH(G173, 'MP Analysis Input'!$A$15:$A$21, 0)), "soft", "hard"))</f>
        <v>hard</v>
      </c>
      <c r="J173" s="254">
        <v>40.149000000000001</v>
      </c>
      <c r="K173" s="238">
        <f t="shared" si="10"/>
        <v>1.0574431099873578</v>
      </c>
      <c r="O173"/>
      <c r="R173" s="239"/>
      <c r="T173" s="247"/>
      <c r="U173" s="239"/>
      <c r="AH173" s="238"/>
      <c r="CP173" s="239"/>
    </row>
    <row r="174" spans="1:94" x14ac:dyDescent="0.2">
      <c r="A174" t="s">
        <v>156</v>
      </c>
      <c r="B174" s="254">
        <v>38.323999999999998</v>
      </c>
      <c r="C174" s="254">
        <f t="shared" si="9"/>
        <v>5.9881249999999997E-2</v>
      </c>
      <c r="D174" s="238">
        <v>1</v>
      </c>
      <c r="E174" s="255" t="s">
        <v>107</v>
      </c>
      <c r="F174" s="230" t="s">
        <v>107</v>
      </c>
      <c r="G174" s="129"/>
      <c r="H174" s="137"/>
      <c r="I174" s="114" t="str">
        <f>IF(EXACT(F174, G174), "none", IF(ISNUMBER(MATCH(G174, 'MP Analysis Input'!$A$15:$A$21, 0)), "soft", "hard"))</f>
        <v>hard</v>
      </c>
      <c r="J174" s="254">
        <v>39.851999999999997</v>
      </c>
      <c r="K174" s="238">
        <f t="shared" si="10"/>
        <v>1.03987057718401</v>
      </c>
      <c r="O174"/>
      <c r="R174" s="239"/>
      <c r="T174" s="247"/>
      <c r="U174" s="239"/>
      <c r="AH174" s="238"/>
      <c r="CP174" s="239"/>
    </row>
    <row r="175" spans="1:94" x14ac:dyDescent="0.2">
      <c r="A175" t="s">
        <v>157</v>
      </c>
      <c r="B175" s="254">
        <v>39.161999999999999</v>
      </c>
      <c r="C175" s="254">
        <f t="shared" si="9"/>
        <v>6.1190624999999998E-2</v>
      </c>
      <c r="D175" s="238">
        <v>1</v>
      </c>
      <c r="E175" s="255" t="s">
        <v>107</v>
      </c>
      <c r="F175" s="230" t="s">
        <v>107</v>
      </c>
      <c r="G175" s="129"/>
      <c r="H175" s="137"/>
      <c r="I175" s="114" t="str">
        <f>IF(EXACT(F175, G175), "none", IF(ISNUMBER(MATCH(G175, 'MP Analysis Input'!$A$15:$A$21, 0)), "soft", "hard"))</f>
        <v>hard</v>
      </c>
      <c r="J175" s="254">
        <v>40.146999999999998</v>
      </c>
      <c r="K175" s="238">
        <f t="shared" si="10"/>
        <v>1.0251519329962719</v>
      </c>
      <c r="O175"/>
      <c r="R175" s="239"/>
      <c r="T175" s="247"/>
      <c r="U175" s="239"/>
      <c r="AH175" s="238"/>
      <c r="CP175" s="239"/>
    </row>
    <row r="176" spans="1:94" x14ac:dyDescent="0.2">
      <c r="A176" t="s">
        <v>158</v>
      </c>
      <c r="B176" s="254">
        <v>39.392000000000003</v>
      </c>
      <c r="C176" s="254">
        <f t="shared" si="9"/>
        <v>6.1550000000000007E-2</v>
      </c>
      <c r="D176" s="238">
        <v>1</v>
      </c>
      <c r="E176" s="255" t="s">
        <v>107</v>
      </c>
      <c r="F176" s="230" t="s">
        <v>107</v>
      </c>
      <c r="G176" s="129"/>
      <c r="H176" s="137"/>
      <c r="I176" s="114" t="str">
        <f>IF(EXACT(F176, G176), "none", IF(ISNUMBER(MATCH(G176, 'MP Analysis Input'!$A$15:$A$21, 0)), "soft", "hard"))</f>
        <v>hard</v>
      </c>
      <c r="J176" s="254">
        <v>40.152000000000001</v>
      </c>
      <c r="K176" s="238">
        <f t="shared" si="10"/>
        <v>1.019293257514216</v>
      </c>
      <c r="O176"/>
      <c r="R176" s="239"/>
      <c r="T176" s="247"/>
      <c r="U176" s="239"/>
      <c r="AH176" s="238"/>
      <c r="CP176" s="239"/>
    </row>
    <row r="177" spans="1:94" x14ac:dyDescent="0.2">
      <c r="A177" t="s">
        <v>159</v>
      </c>
      <c r="B177" s="254">
        <v>38.347999999999999</v>
      </c>
      <c r="C177" s="254">
        <f t="shared" si="9"/>
        <v>5.991875E-2</v>
      </c>
      <c r="D177" s="238">
        <v>1</v>
      </c>
      <c r="E177" s="255" t="s">
        <v>107</v>
      </c>
      <c r="F177" s="230" t="s">
        <v>107</v>
      </c>
      <c r="G177" s="129"/>
      <c r="H177" s="137"/>
      <c r="I177" s="114" t="str">
        <f>IF(EXACT(F177, G177), "none", IF(ISNUMBER(MATCH(G177, 'MP Analysis Input'!$A$15:$A$21, 0)), "soft", "hard"))</f>
        <v>hard</v>
      </c>
      <c r="J177" s="254">
        <v>40.167000000000002</v>
      </c>
      <c r="K177" s="238">
        <f t="shared" si="10"/>
        <v>1.0474340252425161</v>
      </c>
      <c r="O177"/>
      <c r="R177" s="239"/>
      <c r="T177" s="247"/>
      <c r="U177" s="239"/>
      <c r="AH177" s="238"/>
      <c r="CP177" s="239"/>
    </row>
    <row r="178" spans="1:94" x14ac:dyDescent="0.2">
      <c r="A178" t="s">
        <v>160</v>
      </c>
      <c r="B178" s="254">
        <v>38.365000000000002</v>
      </c>
      <c r="C178" s="254">
        <f t="shared" si="9"/>
        <v>5.9945312500000007E-2</v>
      </c>
      <c r="D178" s="238">
        <v>1</v>
      </c>
      <c r="E178" s="255" t="s">
        <v>107</v>
      </c>
      <c r="F178" s="230" t="s">
        <v>107</v>
      </c>
      <c r="G178" s="129"/>
      <c r="H178" s="137"/>
      <c r="I178" s="114" t="str">
        <f>IF(EXACT(F178, G178), "none", IF(ISNUMBER(MATCH(G178, 'MP Analysis Input'!$A$15:$A$21, 0)), "soft", "hard"))</f>
        <v>hard</v>
      </c>
      <c r="J178" s="254">
        <v>40.570999999999998</v>
      </c>
      <c r="K178" s="238">
        <f t="shared" si="10"/>
        <v>1.0575003258178026</v>
      </c>
      <c r="O178"/>
      <c r="R178" s="239"/>
      <c r="T178" s="247"/>
      <c r="U178" s="239"/>
      <c r="AH178" s="238"/>
      <c r="CP178" s="239"/>
    </row>
    <row r="179" spans="1:94" x14ac:dyDescent="0.2">
      <c r="A179" t="s">
        <v>161</v>
      </c>
      <c r="B179" s="254">
        <v>38.149000000000001</v>
      </c>
      <c r="C179" s="254">
        <f t="shared" si="9"/>
        <v>5.9607812500000003E-2</v>
      </c>
      <c r="D179" s="238">
        <v>1</v>
      </c>
      <c r="E179" s="255" t="s">
        <v>107</v>
      </c>
      <c r="F179" s="230" t="s">
        <v>107</v>
      </c>
      <c r="G179" s="129"/>
      <c r="H179" s="137"/>
      <c r="I179" s="114" t="str">
        <f>IF(EXACT(F179, G179), "none", IF(ISNUMBER(MATCH(G179, 'MP Analysis Input'!$A$15:$A$21, 0)), "soft", "hard"))</f>
        <v>hard</v>
      </c>
      <c r="J179" s="254">
        <v>39.920999999999999</v>
      </c>
      <c r="K179" s="238">
        <f t="shared" si="10"/>
        <v>1.0464494482162048</v>
      </c>
      <c r="O179"/>
      <c r="R179" s="239"/>
      <c r="T179" s="247"/>
      <c r="U179" s="239"/>
      <c r="AH179" s="238"/>
      <c r="CP179" s="239"/>
    </row>
    <row r="180" spans="1:94" x14ac:dyDescent="0.2">
      <c r="A180" t="s">
        <v>162</v>
      </c>
      <c r="B180" s="254">
        <v>37.206000000000003</v>
      </c>
      <c r="C180" s="254">
        <f t="shared" si="9"/>
        <v>5.8134375000000009E-2</v>
      </c>
      <c r="D180" s="238">
        <v>1</v>
      </c>
      <c r="E180" s="255" t="s">
        <v>107</v>
      </c>
      <c r="F180" s="230" t="s">
        <v>107</v>
      </c>
      <c r="G180" s="129"/>
      <c r="H180" s="137"/>
      <c r="I180" s="114" t="str">
        <f>IF(EXACT(F180, G180), "none", IF(ISNUMBER(MATCH(G180, 'MP Analysis Input'!$A$15:$A$21, 0)), "soft", "hard"))</f>
        <v>hard</v>
      </c>
      <c r="J180" s="254">
        <v>40.161000000000001</v>
      </c>
      <c r="K180" s="238">
        <f t="shared" si="10"/>
        <v>1.0794226737622963</v>
      </c>
      <c r="O180"/>
      <c r="R180" s="239"/>
      <c r="T180" s="247"/>
      <c r="U180" s="239"/>
      <c r="AH180" s="238"/>
      <c r="CP180" s="239"/>
    </row>
    <row r="181" spans="1:94" x14ac:dyDescent="0.2">
      <c r="A181" t="s">
        <v>163</v>
      </c>
      <c r="B181" s="254">
        <v>38.448</v>
      </c>
      <c r="C181" s="254">
        <f t="shared" si="9"/>
        <v>6.0075000000000003E-2</v>
      </c>
      <c r="D181" s="238">
        <v>1</v>
      </c>
      <c r="E181" s="255" t="s">
        <v>107</v>
      </c>
      <c r="F181" s="230" t="s">
        <v>107</v>
      </c>
      <c r="G181" s="129"/>
      <c r="H181" s="137"/>
      <c r="I181" s="114" t="str">
        <f>IF(EXACT(F181, G181), "none", IF(ISNUMBER(MATCH(G181, 'MP Analysis Input'!$A$15:$A$21, 0)), "soft", "hard"))</f>
        <v>hard</v>
      </c>
      <c r="J181" s="254">
        <v>40.159999999999997</v>
      </c>
      <c r="K181" s="238">
        <f t="shared" si="10"/>
        <v>1.0445276737411568</v>
      </c>
      <c r="O181"/>
      <c r="R181" s="239"/>
      <c r="T181" s="247"/>
      <c r="U181" s="239"/>
      <c r="AH181" s="238"/>
      <c r="CP181" s="239"/>
    </row>
    <row r="182" spans="1:94" x14ac:dyDescent="0.2">
      <c r="A182" t="s">
        <v>164</v>
      </c>
      <c r="B182" s="254">
        <v>39.073999999999998</v>
      </c>
      <c r="C182" s="254">
        <f t="shared" si="9"/>
        <v>6.1053125E-2</v>
      </c>
      <c r="D182" s="238">
        <v>1</v>
      </c>
      <c r="E182" s="255" t="s">
        <v>107</v>
      </c>
      <c r="F182" s="230" t="s">
        <v>107</v>
      </c>
      <c r="G182" s="129"/>
      <c r="H182" s="137"/>
      <c r="I182" s="114" t="str">
        <f>IF(EXACT(F182, G182), "none", IF(ISNUMBER(MATCH(G182, 'MP Analysis Input'!$A$15:$A$21, 0)), "soft", "hard"))</f>
        <v>hard</v>
      </c>
      <c r="J182" s="254">
        <v>40.183999999999997</v>
      </c>
      <c r="K182" s="238">
        <f t="shared" si="10"/>
        <v>1.0284076367917285</v>
      </c>
      <c r="O182"/>
      <c r="R182" s="239"/>
      <c r="T182" s="247"/>
      <c r="U182" s="239"/>
      <c r="AH182" s="238"/>
      <c r="CP182" s="239"/>
    </row>
    <row r="183" spans="1:94" x14ac:dyDescent="0.2">
      <c r="A183" t="s">
        <v>165</v>
      </c>
      <c r="B183" s="254">
        <v>39.112000000000002</v>
      </c>
      <c r="C183" s="254">
        <f t="shared" ref="C183:C188" si="11">B183*0.0015625</f>
        <v>6.1112500000000007E-2</v>
      </c>
      <c r="D183" s="238">
        <v>1</v>
      </c>
      <c r="E183" s="255" t="s">
        <v>107</v>
      </c>
      <c r="F183" s="230" t="s">
        <v>107</v>
      </c>
      <c r="G183" s="129"/>
      <c r="H183" s="137"/>
      <c r="I183" s="114" t="str">
        <f>IF(EXACT(F183, G183), "none", IF(ISNUMBER(MATCH(G183, 'MP Analysis Input'!$A$15:$A$21, 0)), "soft", "hard"))</f>
        <v>hard</v>
      </c>
      <c r="J183" s="254">
        <v>40.168999999999997</v>
      </c>
      <c r="K183" s="238">
        <f t="shared" si="10"/>
        <v>1.0270249539783185</v>
      </c>
      <c r="O183"/>
      <c r="R183" s="239"/>
      <c r="T183" s="247"/>
      <c r="U183" s="239"/>
      <c r="AH183" s="238"/>
      <c r="CP183" s="239"/>
    </row>
    <row r="184" spans="1:94" x14ac:dyDescent="0.2">
      <c r="A184" t="s">
        <v>166</v>
      </c>
      <c r="B184" s="254">
        <v>38.512999999999998</v>
      </c>
      <c r="C184" s="254">
        <f t="shared" si="11"/>
        <v>6.0176562500000003E-2</v>
      </c>
      <c r="D184" s="238">
        <v>1</v>
      </c>
      <c r="E184" s="255" t="s">
        <v>107</v>
      </c>
      <c r="F184" s="230" t="s">
        <v>107</v>
      </c>
      <c r="G184" s="129"/>
      <c r="H184" s="137"/>
      <c r="I184" s="114" t="str">
        <f>IF(EXACT(F184, G184), "none", IF(ISNUMBER(MATCH(G184, 'MP Analysis Input'!$A$15:$A$21, 0)), "soft", "hard"))</f>
        <v>hard</v>
      </c>
      <c r="J184" s="254">
        <v>40.146000000000001</v>
      </c>
      <c r="K184" s="238">
        <f t="shared" si="10"/>
        <v>1.0424012671046141</v>
      </c>
      <c r="O184"/>
      <c r="R184" s="239"/>
      <c r="T184" s="247"/>
      <c r="U184" s="239"/>
      <c r="AH184" s="238"/>
      <c r="CP184" s="239"/>
    </row>
    <row r="185" spans="1:94" x14ac:dyDescent="0.2">
      <c r="A185" t="s">
        <v>167</v>
      </c>
      <c r="B185" s="254">
        <v>38.634</v>
      </c>
      <c r="C185" s="254">
        <f t="shared" si="11"/>
        <v>6.0365625000000006E-2</v>
      </c>
      <c r="D185" s="238">
        <v>1</v>
      </c>
      <c r="E185" s="255" t="s">
        <v>107</v>
      </c>
      <c r="F185" s="230" t="s">
        <v>107</v>
      </c>
      <c r="G185" s="129"/>
      <c r="H185" s="137"/>
      <c r="I185" s="114" t="str">
        <f>IF(EXACT(F185, G185), "none", IF(ISNUMBER(MATCH(G185, 'MP Analysis Input'!$A$15:$A$21, 0)), "soft", "hard"))</f>
        <v>hard</v>
      </c>
      <c r="J185" s="254">
        <v>41.738999999999997</v>
      </c>
      <c r="K185" s="238">
        <f t="shared" si="10"/>
        <v>1.0803696226122068</v>
      </c>
      <c r="O185"/>
      <c r="R185" s="239"/>
      <c r="T185" s="247"/>
      <c r="U185" s="239"/>
      <c r="AH185" s="238"/>
      <c r="CP185" s="239"/>
    </row>
    <row r="186" spans="1:94" x14ac:dyDescent="0.2">
      <c r="A186" t="s">
        <v>168</v>
      </c>
      <c r="B186" s="254">
        <v>39.139000000000003</v>
      </c>
      <c r="C186" s="254">
        <f t="shared" si="11"/>
        <v>6.1154687500000006E-2</v>
      </c>
      <c r="D186" s="238">
        <v>1</v>
      </c>
      <c r="E186" s="255" t="s">
        <v>107</v>
      </c>
      <c r="F186" s="230" t="s">
        <v>107</v>
      </c>
      <c r="G186" s="129"/>
      <c r="H186" s="137"/>
      <c r="I186" s="114" t="str">
        <f>IF(EXACT(F186, G186), "none", IF(ISNUMBER(MATCH(G186, 'MP Analysis Input'!$A$15:$A$21, 0)), "soft", "hard"))</f>
        <v>hard</v>
      </c>
      <c r="J186" s="254">
        <v>43.216999999999999</v>
      </c>
      <c r="K186" s="238">
        <f t="shared" si="10"/>
        <v>1.1041927489205139</v>
      </c>
      <c r="O186"/>
      <c r="R186" s="239"/>
      <c r="T186" s="247"/>
      <c r="U186" s="239"/>
      <c r="AH186" s="238"/>
      <c r="CP186" s="239"/>
    </row>
    <row r="187" spans="1:94" x14ac:dyDescent="0.2">
      <c r="A187" t="s">
        <v>169</v>
      </c>
      <c r="B187" s="254">
        <v>113.66200000000001</v>
      </c>
      <c r="C187" s="254">
        <f t="shared" si="11"/>
        <v>0.17759687500000002</v>
      </c>
      <c r="D187" s="238">
        <v>4</v>
      </c>
      <c r="E187" s="255" t="s">
        <v>42</v>
      </c>
      <c r="F187" s="230" t="s">
        <v>42</v>
      </c>
      <c r="G187" s="129"/>
      <c r="H187" s="137"/>
      <c r="I187" s="114" t="str">
        <f>IF(EXACT(F187, G187), "none", IF(ISNUMBER(MATCH(G187, 'MP Analysis Input'!$A$15:$A$21, 0)), "soft", "hard"))</f>
        <v>hard</v>
      </c>
      <c r="J187" s="254">
        <v>125.15</v>
      </c>
      <c r="K187" s="238">
        <f t="shared" si="10"/>
        <v>1.1010715982474353</v>
      </c>
      <c r="O187"/>
      <c r="R187" s="239"/>
      <c r="T187" s="247"/>
      <c r="U187" s="239"/>
      <c r="AH187" s="238"/>
      <c r="CP187" s="239"/>
    </row>
    <row r="188" spans="1:94" x14ac:dyDescent="0.2">
      <c r="A188" t="s">
        <v>170</v>
      </c>
      <c r="B188" s="254">
        <v>284.726</v>
      </c>
      <c r="C188" s="254">
        <f t="shared" si="11"/>
        <v>0.444884375</v>
      </c>
      <c r="D188" s="238">
        <v>4</v>
      </c>
      <c r="E188" s="255" t="s">
        <v>34</v>
      </c>
      <c r="F188" s="230" t="s">
        <v>581</v>
      </c>
      <c r="G188" s="129"/>
      <c r="H188" s="137"/>
      <c r="I188" s="114" t="str">
        <f>IF(EXACT(F188, G188), "none", IF(ISNUMBER(MATCH(G188, 'MP Analysis Input'!$A$15:$A$21, 0)), "soft", "hard"))</f>
        <v>hard</v>
      </c>
      <c r="J188" s="254">
        <v>293.87299999999999</v>
      </c>
      <c r="K188" s="238">
        <f t="shared" si="10"/>
        <v>1.0321256225283255</v>
      </c>
      <c r="O188"/>
      <c r="R188" s="239"/>
      <c r="T188" s="247"/>
      <c r="U188" s="239"/>
      <c r="AH188" s="238"/>
      <c r="CP188" s="239"/>
    </row>
    <row r="189" spans="1:94" x14ac:dyDescent="0.2">
      <c r="K189" s="331"/>
      <c r="L189" s="238"/>
    </row>
    <row r="191" spans="1:94" x14ac:dyDescent="0.2">
      <c r="B191" s="376"/>
    </row>
  </sheetData>
  <sortState ref="A22:I188">
    <sortCondition ref="A22:A188"/>
  </sortState>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570</v>
      </c>
      <c r="C13" s="230" t="s">
        <v>457</v>
      </c>
      <c r="D13" s="230" t="s">
        <v>46</v>
      </c>
      <c r="E13" s="230"/>
      <c r="F13" s="230"/>
      <c r="G13" s="230"/>
      <c r="H13" s="230"/>
      <c r="I13" s="230"/>
      <c r="J13" s="230"/>
    </row>
    <row r="14" spans="1:28" ht="15.75" customHeight="1" x14ac:dyDescent="0.2">
      <c r="A14" s="230" t="s">
        <v>37</v>
      </c>
      <c r="B14" s="230" t="s">
        <v>444</v>
      </c>
      <c r="C14" s="230" t="s">
        <v>531</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532</v>
      </c>
      <c r="D17" s="230"/>
      <c r="E17" s="230"/>
      <c r="F17" s="230"/>
      <c r="G17" s="230"/>
      <c r="H17" s="230"/>
      <c r="I17" s="230"/>
      <c r="J17" s="230"/>
    </row>
    <row r="18" spans="1:28" ht="15.75" customHeight="1" x14ac:dyDescent="0.2">
      <c r="A18" s="230" t="s">
        <v>514</v>
      </c>
      <c r="B18" s="230" t="s">
        <v>444</v>
      </c>
      <c r="C18" s="230" t="s">
        <v>470</v>
      </c>
      <c r="D18" s="230"/>
      <c r="E18" s="230"/>
      <c r="F18" s="230"/>
      <c r="G18" s="230"/>
      <c r="H18" s="230"/>
      <c r="I18" s="230"/>
      <c r="J18" s="230"/>
    </row>
    <row r="19" spans="1:28" ht="15.75" customHeight="1" x14ac:dyDescent="0.2">
      <c r="A19" s="230" t="s">
        <v>47</v>
      </c>
      <c r="B19" s="230" t="s">
        <v>444</v>
      </c>
      <c r="C19" s="230" t="s">
        <v>533</v>
      </c>
      <c r="D19" s="230" t="s">
        <v>31</v>
      </c>
      <c r="E19" s="230" t="s">
        <v>46</v>
      </c>
      <c r="F19" s="230" t="s">
        <v>42</v>
      </c>
      <c r="G19" s="230"/>
      <c r="H19" s="230"/>
      <c r="I19" s="230"/>
      <c r="J19" s="230"/>
    </row>
    <row r="20" spans="1:28" ht="15.75" customHeight="1" x14ac:dyDescent="0.2">
      <c r="A20" s="230" t="s">
        <v>515</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534</v>
      </c>
      <c r="D21" s="230"/>
      <c r="E21" s="230"/>
      <c r="F21" s="230"/>
      <c r="G21" s="230"/>
      <c r="H21" s="230"/>
      <c r="I21" s="230"/>
      <c r="J21" s="230"/>
    </row>
    <row r="22" spans="1:28" ht="15.75" customHeight="1" x14ac:dyDescent="0.2">
      <c r="A22" s="230" t="s">
        <v>50</v>
      </c>
      <c r="B22" s="230" t="s">
        <v>444</v>
      </c>
      <c r="C22" s="230" t="s">
        <v>535</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WD'!A14</f>
        <v>Sand Fences</v>
      </c>
    </row>
    <row r="26" spans="1:28" ht="15.75" customHeight="1" x14ac:dyDescent="0.2">
      <c r="A26" s="339" t="s">
        <v>505</v>
      </c>
      <c r="B26" s="339" t="s">
        <v>444</v>
      </c>
      <c r="C26" s="230" t="s">
        <v>536</v>
      </c>
      <c r="D26" s="230"/>
      <c r="E26" s="230"/>
      <c r="F26" s="230"/>
      <c r="G26" s="230"/>
      <c r="H26" s="230"/>
      <c r="I26" s="230"/>
      <c r="J26" s="230"/>
    </row>
    <row r="27" spans="1:28" ht="15.75" customHeight="1" x14ac:dyDescent="0.2">
      <c r="A27" s="339" t="s">
        <v>506</v>
      </c>
      <c r="B27" s="339" t="s">
        <v>444</v>
      </c>
      <c r="C27" s="230" t="s">
        <v>537</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563</v>
      </c>
      <c r="B29" s="230" t="s">
        <v>444</v>
      </c>
      <c r="C29" s="230" t="s">
        <v>42</v>
      </c>
      <c r="D29" s="230"/>
      <c r="E29" s="230"/>
      <c r="F29" s="230"/>
      <c r="G29" s="230"/>
      <c r="H29" s="230"/>
      <c r="I29" s="230"/>
      <c r="J29" s="230"/>
      <c r="L29" s="330"/>
      <c r="M29" s="331"/>
      <c r="AB29" s="238" t="str">
        <f>'Design HV &amp; WD'!A24</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561</v>
      </c>
      <c r="B31" s="230" t="s">
        <v>444</v>
      </c>
      <c r="C31" s="142" t="s">
        <v>42</v>
      </c>
      <c r="D31" s="230"/>
      <c r="E31" s="230"/>
      <c r="F31" s="230"/>
      <c r="G31" s="230"/>
      <c r="H31" s="230"/>
      <c r="I31" s="230"/>
      <c r="J31" s="142"/>
      <c r="L31" s="330"/>
      <c r="M31" s="331"/>
      <c r="AB31" s="238" t="str">
        <f>'Design HV &amp; WD'!A23</f>
        <v>WF</v>
      </c>
    </row>
    <row r="32" spans="1:28" ht="15.75" customHeight="1" x14ac:dyDescent="0.2">
      <c r="A32" s="230" t="s">
        <v>562</v>
      </c>
      <c r="B32" s="230" t="s">
        <v>444</v>
      </c>
      <c r="C32" s="230" t="s">
        <v>46</v>
      </c>
      <c r="D32" s="230"/>
      <c r="E32" s="331"/>
      <c r="F32" s="230"/>
      <c r="G32" s="230"/>
      <c r="H32" s="230"/>
      <c r="I32" s="230"/>
      <c r="J32" s="230"/>
    </row>
    <row r="33" spans="1:28" ht="15.75" customHeight="1" x14ac:dyDescent="0.2">
      <c r="A33" s="339" t="s">
        <v>517</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538</v>
      </c>
      <c r="D37" s="230"/>
      <c r="E37" s="230"/>
      <c r="F37" s="230"/>
      <c r="G37" s="230"/>
      <c r="H37" s="230"/>
      <c r="I37" s="230"/>
      <c r="J37" s="230"/>
    </row>
    <row r="38" spans="1:28" ht="15.75" customHeight="1" x14ac:dyDescent="0.2">
      <c r="A38" s="230" t="s">
        <v>507</v>
      </c>
      <c r="B38" s="230" t="s">
        <v>444</v>
      </c>
      <c r="C38" s="230" t="s">
        <v>539</v>
      </c>
      <c r="D38" s="230"/>
      <c r="E38" s="230"/>
      <c r="F38" s="230"/>
      <c r="G38" s="230"/>
      <c r="H38" s="230"/>
      <c r="I38" s="230"/>
      <c r="J38" s="230"/>
    </row>
    <row r="39" spans="1:28" ht="15.75" customHeight="1" x14ac:dyDescent="0.2">
      <c r="A39" s="230" t="s">
        <v>567</v>
      </c>
      <c r="B39" s="230" t="s">
        <v>444</v>
      </c>
      <c r="C39" s="142" t="s">
        <v>42</v>
      </c>
      <c r="D39" s="142"/>
      <c r="E39" s="142"/>
      <c r="F39" s="142"/>
      <c r="G39" s="142"/>
      <c r="H39" s="142"/>
      <c r="I39" s="142"/>
      <c r="J39" s="142"/>
      <c r="L39" s="330"/>
      <c r="M39" s="331"/>
      <c r="AB39" s="238" t="str">
        <f>'Design HV &amp; WD'!A25</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69</v>
      </c>
      <c r="B41" s="230" t="s">
        <v>444</v>
      </c>
      <c r="C41" s="230" t="s">
        <v>464</v>
      </c>
      <c r="D41" s="230" t="s">
        <v>540</v>
      </c>
      <c r="E41" s="230"/>
      <c r="F41" s="230"/>
      <c r="G41" s="230"/>
      <c r="H41" s="230"/>
      <c r="I41" s="230"/>
      <c r="J41" s="230"/>
    </row>
    <row r="42" spans="1:28" ht="15.75" customHeight="1" x14ac:dyDescent="0.2">
      <c r="A42" s="230" t="s">
        <v>565</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566</v>
      </c>
      <c r="B43" s="230" t="s">
        <v>444</v>
      </c>
      <c r="C43" s="230" t="s">
        <v>46</v>
      </c>
      <c r="D43" s="230"/>
      <c r="E43" s="230"/>
      <c r="F43" s="230"/>
      <c r="G43" s="230"/>
      <c r="H43" s="230"/>
      <c r="I43" s="230"/>
      <c r="J43" s="230"/>
    </row>
    <row r="44" spans="1:28" ht="15.75" customHeight="1" x14ac:dyDescent="0.2">
      <c r="A44" s="230" t="s">
        <v>518</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541</v>
      </c>
      <c r="D47" s="230" t="s">
        <v>42</v>
      </c>
      <c r="E47" s="230"/>
      <c r="F47" s="230"/>
      <c r="G47" s="230"/>
      <c r="H47" s="230"/>
      <c r="I47" s="230"/>
      <c r="J47" s="230"/>
    </row>
    <row r="48" spans="1:28" ht="15.75" customHeight="1" x14ac:dyDescent="0.2">
      <c r="A48" s="230" t="s">
        <v>508</v>
      </c>
      <c r="B48" s="230" t="s">
        <v>444</v>
      </c>
      <c r="C48" s="230" t="s">
        <v>542</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WD'!A15</f>
        <v>Brine</v>
      </c>
    </row>
    <row r="51" spans="1:28" ht="15.75" customHeight="1" x14ac:dyDescent="0.2">
      <c r="A51" s="230" t="s">
        <v>77</v>
      </c>
      <c r="B51" s="230" t="s">
        <v>444</v>
      </c>
      <c r="C51" s="230" t="s">
        <v>463</v>
      </c>
      <c r="D51" s="230" t="s">
        <v>462</v>
      </c>
      <c r="E51" s="230"/>
      <c r="F51" s="230"/>
      <c r="G51" s="230"/>
      <c r="H51" s="230"/>
      <c r="I51" s="230"/>
      <c r="J51" s="230"/>
      <c r="AB51" s="238" t="str">
        <f>'Design HV &amp; WD'!A37</f>
        <v>SNPL_SW_DWM</v>
      </c>
    </row>
    <row r="52" spans="1:28" ht="15.75" customHeight="1" x14ac:dyDescent="0.2">
      <c r="A52" s="230" t="s">
        <v>78</v>
      </c>
      <c r="B52" s="230" t="s">
        <v>444</v>
      </c>
      <c r="C52" s="230" t="s">
        <v>458</v>
      </c>
      <c r="D52" s="230" t="s">
        <v>457</v>
      </c>
      <c r="E52" s="340"/>
      <c r="F52" s="230"/>
      <c r="G52" s="230"/>
      <c r="H52" s="230"/>
      <c r="I52" s="230"/>
      <c r="J52" s="230"/>
    </row>
    <row r="53" spans="1:28" ht="15.75" customHeight="1" x14ac:dyDescent="0.2">
      <c r="A53" s="230" t="s">
        <v>509</v>
      </c>
      <c r="B53" s="230" t="s">
        <v>444</v>
      </c>
      <c r="C53" s="230" t="s">
        <v>543</v>
      </c>
      <c r="D53" s="230" t="s">
        <v>458</v>
      </c>
      <c r="E53" s="347"/>
      <c r="F53" s="230"/>
      <c r="G53" s="230"/>
      <c r="H53" s="230"/>
      <c r="I53" s="230"/>
      <c r="J53" s="230"/>
    </row>
    <row r="54" spans="1:28" ht="15.75" customHeight="1" x14ac:dyDescent="0.2">
      <c r="A54" s="230" t="s">
        <v>79</v>
      </c>
      <c r="B54" s="230" t="s">
        <v>444</v>
      </c>
      <c r="C54" s="230" t="s">
        <v>544</v>
      </c>
      <c r="D54" s="230" t="s">
        <v>31</v>
      </c>
      <c r="E54" s="347" t="s">
        <v>46</v>
      </c>
      <c r="F54" s="230" t="s">
        <v>42</v>
      </c>
      <c r="G54" s="230"/>
      <c r="H54" s="230"/>
      <c r="I54" s="230"/>
      <c r="J54" s="230"/>
    </row>
    <row r="55" spans="1:28" ht="15.75" customHeight="1" x14ac:dyDescent="0.2">
      <c r="A55" s="230" t="s">
        <v>519</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545</v>
      </c>
      <c r="D58" s="230"/>
      <c r="E58" s="230"/>
      <c r="F58" s="230"/>
      <c r="G58" s="230"/>
      <c r="H58" s="230"/>
      <c r="I58" s="230"/>
      <c r="J58" s="230"/>
    </row>
    <row r="59" spans="1:28" ht="15.75" customHeight="1" x14ac:dyDescent="0.2">
      <c r="A59" s="339" t="s">
        <v>511</v>
      </c>
      <c r="B59" s="339" t="s">
        <v>444</v>
      </c>
      <c r="C59" s="339" t="s">
        <v>546</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547</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520</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521</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WD'!A12</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0" t="s">
        <v>169</v>
      </c>
      <c r="B82" s="340" t="s">
        <v>441</v>
      </c>
      <c r="C82" s="340" t="s">
        <v>107</v>
      </c>
      <c r="D82" s="331" t="s">
        <v>62</v>
      </c>
      <c r="E82" s="331"/>
      <c r="F82" s="331"/>
      <c r="G82" s="230"/>
      <c r="H82" s="230"/>
      <c r="I82" s="230"/>
      <c r="J82" s="230"/>
      <c r="AB82" s="238" t="str">
        <f>'Design HV &amp; WD'!A11</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548</v>
      </c>
      <c r="B89" s="155"/>
      <c r="C89" s="155" t="s">
        <v>445</v>
      </c>
    </row>
    <row r="90" spans="1:28" ht="15.75" customHeight="1" x14ac:dyDescent="0.2">
      <c r="A90" s="378" t="s">
        <v>516</v>
      </c>
      <c r="B90" s="230" t="s">
        <v>441</v>
      </c>
      <c r="C90" s="230">
        <v>1</v>
      </c>
      <c r="D90" s="230">
        <v>2</v>
      </c>
      <c r="E90" s="230"/>
      <c r="F90" s="230"/>
      <c r="G90" s="230"/>
    </row>
    <row r="91" spans="1:28" ht="15.75" customHeight="1" x14ac:dyDescent="0.2">
      <c r="A91" s="238" t="s">
        <v>554</v>
      </c>
      <c r="B91" s="230" t="s">
        <v>444</v>
      </c>
      <c r="C91" s="230">
        <v>5</v>
      </c>
      <c r="D91" s="230"/>
      <c r="E91" s="230"/>
      <c r="F91" s="230"/>
      <c r="G91" s="230"/>
    </row>
    <row r="92" spans="1:28" ht="15.75" customHeight="1" x14ac:dyDescent="0.2">
      <c r="A92" s="238" t="s">
        <v>557</v>
      </c>
      <c r="B92" s="230" t="s">
        <v>444</v>
      </c>
      <c r="C92" s="230">
        <v>5</v>
      </c>
      <c r="D92" s="230"/>
      <c r="E92" s="230"/>
      <c r="F92" s="230"/>
      <c r="G92" s="230"/>
    </row>
    <row r="93" spans="1:28" ht="15.75" customHeight="1" x14ac:dyDescent="0.2">
      <c r="A93" s="366" t="s">
        <v>559</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7" t="s">
        <v>441</v>
      </c>
      <c r="C98" s="238">
        <v>1</v>
      </c>
      <c r="D98" s="230"/>
      <c r="E98" s="230"/>
      <c r="F98" s="230"/>
      <c r="G98" s="230"/>
    </row>
    <row r="99" spans="1:8" ht="15.75" customHeight="1" x14ac:dyDescent="0.2">
      <c r="A99" s="355" t="s">
        <v>56</v>
      </c>
      <c r="B99" s="347" t="s">
        <v>441</v>
      </c>
      <c r="C99" s="230">
        <v>1</v>
      </c>
      <c r="D99" s="230"/>
      <c r="E99" s="230"/>
      <c r="F99" s="230"/>
      <c r="G99" s="230"/>
    </row>
    <row r="100" spans="1:8" ht="15.75" customHeight="1" x14ac:dyDescent="0.2">
      <c r="A100" s="355" t="s">
        <v>35</v>
      </c>
      <c r="B100" s="347" t="s">
        <v>441</v>
      </c>
      <c r="C100" s="230">
        <v>1</v>
      </c>
      <c r="D100" s="230"/>
      <c r="E100" s="230"/>
      <c r="F100" s="230"/>
      <c r="G100" s="230"/>
    </row>
    <row r="101" spans="1:8" ht="15.75" customHeight="1" x14ac:dyDescent="0.2">
      <c r="A101" s="355" t="s">
        <v>453</v>
      </c>
      <c r="B101" s="347" t="s">
        <v>441</v>
      </c>
      <c r="C101" s="230">
        <v>1</v>
      </c>
      <c r="D101" s="230">
        <v>2</v>
      </c>
      <c r="E101" s="230"/>
      <c r="F101" s="230"/>
      <c r="G101" s="230"/>
    </row>
    <row r="102" spans="1:8" ht="15.75" customHeight="1" x14ac:dyDescent="0.2">
      <c r="A102" s="355" t="s">
        <v>94</v>
      </c>
      <c r="B102" s="347" t="s">
        <v>441</v>
      </c>
      <c r="C102" s="230">
        <v>1</v>
      </c>
      <c r="D102" s="230">
        <v>2</v>
      </c>
      <c r="E102" s="230"/>
      <c r="F102" s="230"/>
      <c r="G102" s="230"/>
    </row>
    <row r="103" spans="1:8" ht="15.75" customHeight="1" x14ac:dyDescent="0.2">
      <c r="A103" s="355" t="s">
        <v>95</v>
      </c>
      <c r="B103" s="347" t="s">
        <v>441</v>
      </c>
      <c r="C103" s="230">
        <v>1</v>
      </c>
      <c r="D103" s="230">
        <v>2</v>
      </c>
      <c r="E103" s="230"/>
      <c r="F103" s="230"/>
      <c r="G103" s="230"/>
    </row>
    <row r="104" spans="1:8" ht="15.75" customHeight="1" x14ac:dyDescent="0.2">
      <c r="A104" s="355" t="s">
        <v>521</v>
      </c>
      <c r="B104" s="347" t="s">
        <v>441</v>
      </c>
      <c r="C104" s="230">
        <v>1</v>
      </c>
      <c r="D104" s="230">
        <v>2</v>
      </c>
      <c r="E104" s="230"/>
      <c r="F104" s="230"/>
      <c r="G104" s="230"/>
    </row>
    <row r="105" spans="1:8" ht="15.75" customHeight="1" x14ac:dyDescent="0.2">
      <c r="A105" s="355" t="s">
        <v>520</v>
      </c>
      <c r="B105" s="347"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WD'!$A$4:$A$56</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5" t="s">
        <v>171</v>
      </c>
      <c r="B1" s="456"/>
    </row>
    <row r="2" spans="1:40" ht="15.75" customHeight="1" thickBot="1" x14ac:dyDescent="0.25">
      <c r="A2" s="457" t="s">
        <v>172</v>
      </c>
      <c r="B2" s="458"/>
    </row>
    <row r="3" spans="1:40" ht="13.5" customHeight="1" thickBot="1" x14ac:dyDescent="0.2">
      <c r="X3" s="239" t="s">
        <v>173</v>
      </c>
    </row>
    <row r="4" spans="1:40" ht="15.75" customHeight="1" thickBot="1" x14ac:dyDescent="0.25">
      <c r="A4" s="465" t="s">
        <v>174</v>
      </c>
      <c r="B4" s="466"/>
      <c r="C4" s="67"/>
      <c r="D4" s="469" t="s">
        <v>175</v>
      </c>
      <c r="E4" s="459" t="s">
        <v>176</v>
      </c>
      <c r="F4" s="460"/>
      <c r="G4" s="460"/>
      <c r="H4" s="460"/>
      <c r="I4" s="460"/>
      <c r="J4" s="460"/>
      <c r="K4" s="460"/>
      <c r="L4" s="460"/>
      <c r="M4" s="460"/>
      <c r="N4" s="460"/>
      <c r="O4" s="460"/>
      <c r="P4" s="460"/>
      <c r="Q4" s="460"/>
      <c r="R4" s="460"/>
      <c r="S4" s="460"/>
      <c r="T4" s="460"/>
      <c r="U4" s="461"/>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7"/>
      <c r="B5" s="468"/>
      <c r="C5" s="68" t="s">
        <v>177</v>
      </c>
      <c r="D5" s="470"/>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71" t="s">
        <v>179</v>
      </c>
      <c r="B6" s="472"/>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62" t="s">
        <v>190</v>
      </c>
      <c r="B12" s="463"/>
      <c r="C12" s="463"/>
      <c r="D12" s="464"/>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2" t="s">
        <v>191</v>
      </c>
      <c r="B13" s="463"/>
      <c r="C13" s="463"/>
      <c r="D13" s="464"/>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71" t="s">
        <v>192</v>
      </c>
      <c r="B14" s="472"/>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2" t="s">
        <v>195</v>
      </c>
      <c r="B20" s="463"/>
      <c r="C20" s="463"/>
      <c r="D20" s="464"/>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2" t="s">
        <v>196</v>
      </c>
      <c r="B21" s="463"/>
      <c r="C21" s="463"/>
      <c r="D21" s="464"/>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71" t="s">
        <v>197</v>
      </c>
      <c r="B22" s="472"/>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2" t="s">
        <v>198</v>
      </c>
      <c r="B28" s="463"/>
      <c r="C28" s="463"/>
      <c r="D28" s="464"/>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2" t="s">
        <v>199</v>
      </c>
      <c r="B29" s="463"/>
      <c r="C29" s="463"/>
      <c r="D29" s="464"/>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71" t="s">
        <v>200</v>
      </c>
      <c r="B30" s="472"/>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2" t="s">
        <v>201</v>
      </c>
      <c r="B36" s="463"/>
      <c r="C36" s="463"/>
      <c r="D36" s="464"/>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2" t="s">
        <v>202</v>
      </c>
      <c r="B37" s="463"/>
      <c r="C37" s="463"/>
      <c r="D37" s="464"/>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71" t="s">
        <v>203</v>
      </c>
      <c r="B38" s="472"/>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2" t="s">
        <v>204</v>
      </c>
      <c r="B44" s="463"/>
      <c r="C44" s="463"/>
      <c r="D44" s="464"/>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2" t="s">
        <v>205</v>
      </c>
      <c r="B45" s="463"/>
      <c r="C45" s="463"/>
      <c r="D45" s="464"/>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80" t="s">
        <v>206</v>
      </c>
      <c r="B46" s="481"/>
      <c r="C46" s="482"/>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6" t="s">
        <v>207</v>
      </c>
      <c r="B47" s="487"/>
      <c r="C47" s="487"/>
      <c r="D47" s="488"/>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9"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90"/>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90"/>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90"/>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3" t="s">
        <v>209</v>
      </c>
      <c r="B52" s="484"/>
      <c r="C52" s="484"/>
      <c r="D52" s="484"/>
      <c r="E52" s="484"/>
      <c r="F52" s="484"/>
      <c r="G52" s="484"/>
      <c r="H52" s="484"/>
      <c r="I52" s="484"/>
      <c r="J52" s="484"/>
      <c r="K52" s="484"/>
      <c r="L52" s="484"/>
      <c r="M52" s="484"/>
      <c r="N52" s="484"/>
      <c r="O52" s="484"/>
      <c r="P52" s="484"/>
      <c r="Q52" s="484"/>
      <c r="R52" s="484"/>
      <c r="S52" s="484"/>
      <c r="T52" s="484"/>
      <c r="U52" s="484"/>
      <c r="V52" s="484"/>
      <c r="W52" s="485"/>
      <c r="X52" s="240"/>
    </row>
    <row r="53" spans="1:24" ht="14" hidden="1" x14ac:dyDescent="0.15">
      <c r="A53" s="475" t="s">
        <v>210</v>
      </c>
      <c r="B53" s="476"/>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3" t="s">
        <v>212</v>
      </c>
      <c r="B58" s="474"/>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3" t="s">
        <v>213</v>
      </c>
      <c r="B63" s="474"/>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3" t="s">
        <v>214</v>
      </c>
      <c r="B68" s="474"/>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3" t="s">
        <v>215</v>
      </c>
      <c r="B73" s="474"/>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3" t="s">
        <v>217</v>
      </c>
      <c r="B78" s="474"/>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3" t="s">
        <v>219</v>
      </c>
      <c r="B83" s="474"/>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3" t="s">
        <v>50</v>
      </c>
      <c r="B88" s="474"/>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3" t="s">
        <v>222</v>
      </c>
      <c r="B93" s="474"/>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3" t="s">
        <v>224</v>
      </c>
      <c r="B98" s="474"/>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3" t="s">
        <v>226</v>
      </c>
      <c r="B103" s="474"/>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3" t="s">
        <v>227</v>
      </c>
      <c r="B108" s="474"/>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3" t="s">
        <v>228</v>
      </c>
      <c r="B113" s="474"/>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3" t="s">
        <v>229</v>
      </c>
      <c r="B118" s="474"/>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3" t="s">
        <v>230</v>
      </c>
      <c r="B123" s="474"/>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3" t="s">
        <v>231</v>
      </c>
      <c r="B128" s="474"/>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3" t="s">
        <v>232</v>
      </c>
      <c r="B133" s="474"/>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3" t="s">
        <v>233</v>
      </c>
      <c r="B138" s="474"/>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3" t="s">
        <v>237</v>
      </c>
      <c r="B143" s="474"/>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5" t="s">
        <v>239</v>
      </c>
      <c r="B145" s="476"/>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5" t="s">
        <v>240</v>
      </c>
      <c r="B147" s="476"/>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5" t="s">
        <v>241</v>
      </c>
      <c r="B149" s="476"/>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7" t="s">
        <v>242</v>
      </c>
      <c r="B152" s="478"/>
      <c r="C152" s="478"/>
      <c r="D152" s="479"/>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5" t="s">
        <v>171</v>
      </c>
      <c r="B2" s="491"/>
      <c r="C2" s="492"/>
      <c r="D2" s="494" t="s">
        <v>351</v>
      </c>
      <c r="E2" s="495"/>
      <c r="F2" s="495"/>
      <c r="G2" s="495"/>
      <c r="H2" s="495"/>
      <c r="I2" s="495"/>
      <c r="J2" s="495"/>
      <c r="K2" s="495"/>
      <c r="L2" s="495"/>
      <c r="M2" s="495"/>
      <c r="N2" s="495"/>
      <c r="O2" s="495"/>
      <c r="P2" s="495"/>
      <c r="Q2" s="495"/>
      <c r="R2" s="495"/>
      <c r="S2" s="495"/>
      <c r="T2" s="495"/>
      <c r="AA2" s="131"/>
      <c r="BY2" s="186"/>
      <c r="BZ2" s="186"/>
    </row>
    <row r="3" spans="1:78" s="20" customFormat="1" ht="40.5" customHeight="1" thickBot="1" x14ac:dyDescent="0.25">
      <c r="A3" s="457" t="s">
        <v>172</v>
      </c>
      <c r="B3" s="491"/>
      <c r="C3" s="492"/>
      <c r="D3" s="52"/>
      <c r="E3" s="53"/>
      <c r="F3" s="496" t="s">
        <v>352</v>
      </c>
      <c r="G3" s="497"/>
      <c r="H3" s="498" t="s">
        <v>353</v>
      </c>
      <c r="I3" s="498"/>
      <c r="J3" s="499"/>
      <c r="K3" s="500" t="s">
        <v>354</v>
      </c>
      <c r="L3" s="501"/>
      <c r="M3" s="502"/>
      <c r="N3" s="499" t="s">
        <v>355</v>
      </c>
      <c r="O3" s="503"/>
      <c r="P3" s="504"/>
      <c r="Q3" s="505" t="s">
        <v>356</v>
      </c>
      <c r="R3" s="506"/>
      <c r="S3" s="507" t="s">
        <v>357</v>
      </c>
      <c r="T3" s="508"/>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6"/>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3" t="str">
        <f>"Projected Annual Cost
"&amp;D5&amp;" Dollar Year" &amp;"
($Million)"</f>
        <v>Projected Annual Cost
2020 Dollar Year
($Million)</v>
      </c>
      <c r="D7" s="516"/>
      <c r="E7" s="514"/>
      <c r="F7" s="516" t="s">
        <v>380</v>
      </c>
      <c r="G7" s="516"/>
      <c r="H7" s="514"/>
      <c r="I7" s="517" t="str">
        <f>"Projected Annual Cost with Financing
($Million; NPV=$"&amp;ROUND(Q52,3)&amp;")"</f>
        <v>Projected Annual Cost with Financing
($Million; NPV=$2620.741)</v>
      </c>
      <c r="J7" s="518"/>
      <c r="K7" s="518"/>
      <c r="L7" s="518"/>
      <c r="M7" s="518"/>
      <c r="N7" s="518"/>
      <c r="O7" s="518"/>
      <c r="P7" s="518"/>
      <c r="Q7" s="518"/>
      <c r="R7" s="519"/>
      <c r="S7" s="513" t="str">
        <f>"Avoided MWD Purchase 
 ($Million; NPV=$"&amp;ROUND(Y52,3)&amp;")"</f>
        <v>Avoided MWD Purchase 
 ($Million; NPV=$319.295)</v>
      </c>
      <c r="T7" s="516"/>
      <c r="U7" s="516"/>
      <c r="V7" s="516"/>
      <c r="W7" s="516"/>
      <c r="X7" s="514"/>
      <c r="Y7" s="513" t="s">
        <v>381</v>
      </c>
      <c r="Z7" s="514"/>
      <c r="AA7" s="134"/>
      <c r="AH7" s="509" t="s">
        <v>382</v>
      </c>
      <c r="AI7" s="510"/>
      <c r="AJ7" s="13"/>
      <c r="AK7" s="511" t="s">
        <v>383</v>
      </c>
      <c r="AL7" s="454"/>
      <c r="AM7" s="454"/>
      <c r="AN7" s="510"/>
      <c r="AP7" s="512" t="s">
        <v>384</v>
      </c>
      <c r="AQ7" s="461"/>
      <c r="AS7" s="493" t="s">
        <v>385</v>
      </c>
      <c r="AT7" s="460"/>
      <c r="AU7" s="460"/>
      <c r="AV7" s="460"/>
      <c r="AW7" s="460"/>
      <c r="AX7" s="460"/>
      <c r="AY7" s="460"/>
      <c r="AZ7" s="460"/>
      <c r="BA7" s="460"/>
      <c r="BB7" s="461"/>
      <c r="BD7" s="512" t="s">
        <v>386</v>
      </c>
      <c r="BE7" s="461"/>
      <c r="BF7" s="186"/>
      <c r="BG7" s="493" t="s">
        <v>387</v>
      </c>
      <c r="BH7" s="460"/>
      <c r="BI7" s="460"/>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515"/>
      <c r="D53" s="515"/>
      <c r="E53" s="515"/>
      <c r="F53" s="515"/>
      <c r="G53" s="515"/>
      <c r="H53" s="515"/>
      <c r="I53" s="515"/>
      <c r="J53" s="515"/>
      <c r="K53" s="515"/>
      <c r="L53" s="515"/>
      <c r="M53" s="515"/>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B13" sqref="B13"/>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577</v>
      </c>
      <c r="P1" t="s">
        <v>575</v>
      </c>
      <c r="Q1" t="s">
        <v>576</v>
      </c>
    </row>
    <row r="2" spans="1:17" x14ac:dyDescent="0.2">
      <c r="J2" s="332" t="s">
        <v>439</v>
      </c>
      <c r="K2" s="332" t="s">
        <v>440</v>
      </c>
      <c r="L2" s="332" t="s">
        <v>299</v>
      </c>
      <c r="M2" s="364" t="s">
        <v>574</v>
      </c>
      <c r="O2" s="238" t="s">
        <v>327</v>
      </c>
      <c r="P2">
        <f>SUMIF(K3:K26, "&lt;&gt;Tillage", M3:M26)</f>
        <v>12.14013125</v>
      </c>
      <c r="Q2">
        <f>SUMIF(K3:K26, "=Tillage", M3:M26)</f>
        <v>1.1869078125000003</v>
      </c>
    </row>
    <row r="3" spans="1:17" x14ac:dyDescent="0.2">
      <c r="A3" s="435" t="s">
        <v>243</v>
      </c>
      <c r="B3" s="436"/>
      <c r="J3" s="230" t="s">
        <v>518</v>
      </c>
      <c r="K3" s="334" t="s">
        <v>42</v>
      </c>
      <c r="L3" s="334">
        <v>2</v>
      </c>
      <c r="M3">
        <f>INDEX(MP_new!A41:C208, MATCH(J3, MP_new!A41:A208,0), 3)</f>
        <v>1.6942656249999999</v>
      </c>
      <c r="O3">
        <v>1</v>
      </c>
      <c r="P3">
        <f>SUMIFS(M3:M26, K3:K26, "&lt;&gt;Tillage", L3:L26, 1)</f>
        <v>2.8280796875000003</v>
      </c>
      <c r="Q3">
        <f>SUMIFS(M3:M26, K3:K26, "=Tillage", L3:L26, 1)</f>
        <v>1.1869078125000003</v>
      </c>
    </row>
    <row r="4" spans="1:17" x14ac:dyDescent="0.2">
      <c r="A4" s="144" t="s">
        <v>244</v>
      </c>
      <c r="B4" s="109">
        <v>3</v>
      </c>
      <c r="C4" s="239" t="s">
        <v>245</v>
      </c>
      <c r="J4" s="230" t="s">
        <v>505</v>
      </c>
      <c r="K4" s="334" t="s">
        <v>536</v>
      </c>
      <c r="L4" s="334">
        <v>1</v>
      </c>
      <c r="M4" s="238">
        <f>INDEX(MP_new!A27:C194, MATCH(J4, MP_new!A27:A194,0), 3)</f>
        <v>1.7653656250000003</v>
      </c>
      <c r="O4">
        <v>2</v>
      </c>
      <c r="P4" s="238">
        <f>SUMIFS(M3:M26, K3:K26, "&lt;&gt;Tillage", L3:L26, 2)</f>
        <v>2.7873046874999998</v>
      </c>
      <c r="Q4">
        <f>SUMIFS(M3:M26, K3:K26, "=Tillage", L3:L26, 2)</f>
        <v>0</v>
      </c>
    </row>
    <row r="5" spans="1:17" x14ac:dyDescent="0.2">
      <c r="A5" s="144" t="s">
        <v>246</v>
      </c>
      <c r="B5" s="109">
        <v>3</v>
      </c>
      <c r="C5" s="239" t="s">
        <v>245</v>
      </c>
      <c r="J5" s="230" t="s">
        <v>74</v>
      </c>
      <c r="K5" s="334" t="s">
        <v>42</v>
      </c>
      <c r="L5" s="334">
        <v>3</v>
      </c>
      <c r="M5" s="238">
        <f>INDEX(MP_new!A44:C211, MATCH(J5, MP_new!A44:A211,0), 3)</f>
        <v>1.2583484375</v>
      </c>
      <c r="O5">
        <v>3</v>
      </c>
      <c r="P5">
        <f>SUMIFS(M3:M26, K3:K26, "&lt;&gt;Tillage", L3:L26, 3)</f>
        <v>2.8244890625000001</v>
      </c>
      <c r="Q5">
        <f>SUMIFS(M3:M26, K3:K26, "=Tillage", L3:L26, 3)</f>
        <v>0</v>
      </c>
    </row>
    <row r="6" spans="1:17" x14ac:dyDescent="0.2">
      <c r="J6" s="230" t="s">
        <v>37</v>
      </c>
      <c r="K6" s="334" t="s">
        <v>531</v>
      </c>
      <c r="L6" s="334">
        <v>1</v>
      </c>
      <c r="M6" s="238">
        <f>INDEX(MP_new!A24:C190, MATCH(J6, MP_new!A24:A190,0), 3)</f>
        <v>1.0627140625</v>
      </c>
      <c r="O6">
        <v>4</v>
      </c>
      <c r="P6">
        <f>SUMIFS(M3:M26, K3:K26, "&lt;&gt;Tillage", L3:L26, 4)</f>
        <v>2.8449500000000003</v>
      </c>
      <c r="Q6">
        <f>SUMIFS(M3:M26, K3:K26, "=Tillage", L3:L26, 4)</f>
        <v>0</v>
      </c>
    </row>
    <row r="7" spans="1:17" x14ac:dyDescent="0.2">
      <c r="A7" s="435" t="s">
        <v>247</v>
      </c>
      <c r="B7" s="436"/>
      <c r="C7" s="115" t="s">
        <v>248</v>
      </c>
      <c r="J7" s="230" t="s">
        <v>56</v>
      </c>
      <c r="K7" s="334" t="s">
        <v>42</v>
      </c>
      <c r="L7" s="334">
        <v>4</v>
      </c>
      <c r="M7" s="238">
        <f>INDEX(MP_new!A28:C195, MATCH(J7, MP_new!A28:A195,0), 3)</f>
        <v>0.90653125000000001</v>
      </c>
      <c r="O7">
        <v>5</v>
      </c>
      <c r="P7">
        <f>SUMIFS(M3:M26, K3:K26, "&lt;&gt;Tillage", L3:L26, 5)</f>
        <v>0.85530781249999999</v>
      </c>
      <c r="Q7">
        <f>SUMIFS(M3:M26, K3:K26, "=Tillage", L3:L26, 5)</f>
        <v>0</v>
      </c>
    </row>
    <row r="8" spans="1:17" x14ac:dyDescent="0.2">
      <c r="A8" s="144" t="s">
        <v>1</v>
      </c>
      <c r="B8" s="109">
        <v>0.9</v>
      </c>
      <c r="C8" s="116" t="s">
        <v>249</v>
      </c>
      <c r="J8" s="230" t="s">
        <v>52</v>
      </c>
      <c r="K8" s="334" t="s">
        <v>42</v>
      </c>
      <c r="L8" s="334">
        <v>4</v>
      </c>
      <c r="M8" s="238">
        <f>INDEX(MP_new!A27:C193, MATCH(J8, MP_new!A27:A193,0), 3)</f>
        <v>0.83637656249999992</v>
      </c>
    </row>
    <row r="9" spans="1:17" x14ac:dyDescent="0.2">
      <c r="A9" s="144" t="s">
        <v>2</v>
      </c>
      <c r="B9" s="109">
        <v>0.9</v>
      </c>
      <c r="C9" s="116" t="s">
        <v>250</v>
      </c>
      <c r="J9" s="230" t="s">
        <v>69</v>
      </c>
      <c r="K9" s="334" t="s">
        <v>540</v>
      </c>
      <c r="L9" s="334">
        <v>2</v>
      </c>
      <c r="M9" s="238">
        <f>INDEX(MP_new!A38:C205, MATCH(J9, MP_new!A38:A205,0), 3)</f>
        <v>0.72670000000000012</v>
      </c>
    </row>
    <row r="10" spans="1:17" x14ac:dyDescent="0.2">
      <c r="A10" s="144" t="s">
        <v>3</v>
      </c>
      <c r="B10" s="109">
        <v>0.9</v>
      </c>
      <c r="C10" s="116" t="s">
        <v>251</v>
      </c>
      <c r="J10" s="230" t="s">
        <v>502</v>
      </c>
      <c r="K10" s="334" t="s">
        <v>530</v>
      </c>
      <c r="L10" s="334">
        <v>3</v>
      </c>
      <c r="M10" s="238">
        <f>INDEX(MP_new!A22:C188, MATCH(J10, MP_new!A22:A188,0), 3)</f>
        <v>0.69271093750000001</v>
      </c>
    </row>
    <row r="11" spans="1:17" x14ac:dyDescent="0.2">
      <c r="A11" s="144" t="s">
        <v>4</v>
      </c>
      <c r="B11" s="109">
        <v>0.9</v>
      </c>
      <c r="C11" s="116" t="s">
        <v>252</v>
      </c>
      <c r="J11" s="230" t="s">
        <v>515</v>
      </c>
      <c r="K11" s="334" t="s">
        <v>42</v>
      </c>
      <c r="L11" s="334">
        <v>4</v>
      </c>
      <c r="M11" s="238">
        <f>INDEX(MP_new!A26:C192, MATCH(J11, MP_new!A26:A192,0), 3)</f>
        <v>0.66096718750000005</v>
      </c>
    </row>
    <row r="12" spans="1:17" x14ac:dyDescent="0.2">
      <c r="A12" s="144" t="s">
        <v>5</v>
      </c>
      <c r="B12" s="109">
        <v>0.9</v>
      </c>
      <c r="C12" s="239" t="s">
        <v>253</v>
      </c>
      <c r="J12" s="230" t="s">
        <v>47</v>
      </c>
      <c r="K12" s="334" t="s">
        <v>533</v>
      </c>
      <c r="L12" s="334">
        <v>3</v>
      </c>
      <c r="M12" s="238">
        <f>INDEX(MP_new!A25:C191, MATCH(J12, MP_new!A25:A191,0), 3)</f>
        <v>0.59759843750000008</v>
      </c>
    </row>
    <row r="13" spans="1:17" x14ac:dyDescent="0.2">
      <c r="J13" s="230" t="s">
        <v>73</v>
      </c>
      <c r="K13" s="334" t="s">
        <v>42</v>
      </c>
      <c r="L13" s="334">
        <v>5</v>
      </c>
      <c r="M13" s="238">
        <f>INDEX(MP_new!A43:C210, MATCH(J13, MP_new!A43:A210,0), 3)</f>
        <v>0.39289687500000003</v>
      </c>
    </row>
    <row r="14" spans="1:17" x14ac:dyDescent="0.2">
      <c r="A14" s="122" t="s">
        <v>254</v>
      </c>
      <c r="J14" s="230" t="s">
        <v>507</v>
      </c>
      <c r="K14" s="334" t="s">
        <v>539</v>
      </c>
      <c r="L14" s="334">
        <v>2</v>
      </c>
      <c r="M14" s="238">
        <f>INDEX(MP_new!A35:C202, MATCH(J14, MP_new!A35:A202,0), 3)</f>
        <v>0.36633906250000003</v>
      </c>
    </row>
    <row r="15" spans="1:17" x14ac:dyDescent="0.2">
      <c r="A15" s="319" t="s">
        <v>46</v>
      </c>
      <c r="J15" s="230" t="s">
        <v>562</v>
      </c>
      <c r="K15" s="334" t="s">
        <v>46</v>
      </c>
      <c r="L15" s="334">
        <v>1</v>
      </c>
      <c r="M15" s="238">
        <f>INDEX(MP_new!A30:C197, MATCH(J15, MP_new!A30:A197,0), 3)</f>
        <v>0.37787187500000002</v>
      </c>
    </row>
    <row r="16" spans="1:17" x14ac:dyDescent="0.2">
      <c r="A16" s="319" t="s">
        <v>11</v>
      </c>
      <c r="J16" s="230" t="s">
        <v>36</v>
      </c>
      <c r="K16" s="334" t="s">
        <v>46</v>
      </c>
      <c r="L16" s="334">
        <v>1</v>
      </c>
      <c r="M16" s="238">
        <f>INDEX(MP_new!A23:C189, MATCH(J16, MP_new!A23:A189,0), 3)</f>
        <v>0.30614531249999999</v>
      </c>
    </row>
    <row r="17" spans="1:13" x14ac:dyDescent="0.2">
      <c r="A17" s="319" t="s">
        <v>11</v>
      </c>
      <c r="J17" s="230" t="s">
        <v>68</v>
      </c>
      <c r="K17" s="334" t="s">
        <v>538</v>
      </c>
      <c r="L17" s="334">
        <v>3</v>
      </c>
      <c r="M17" s="238">
        <f>INDEX(MP_new!A34:C201, MATCH(J17, MP_new!A34:A201,0), 3)</f>
        <v>0.27583125000000003</v>
      </c>
    </row>
    <row r="18" spans="1:13" x14ac:dyDescent="0.2">
      <c r="A18" s="319" t="s">
        <v>11</v>
      </c>
      <c r="J18" s="230" t="s">
        <v>566</v>
      </c>
      <c r="K18" s="334" t="s">
        <v>46</v>
      </c>
      <c r="L18" s="334">
        <v>1</v>
      </c>
      <c r="M18" s="238">
        <f>INDEX(MP_new!A40:C207, MATCH(J18, MP_new!A40:A207,0), 3)</f>
        <v>0.27076406250000001</v>
      </c>
    </row>
    <row r="19" spans="1:13" x14ac:dyDescent="0.2">
      <c r="A19" s="319" t="s">
        <v>11</v>
      </c>
      <c r="J19" s="230" t="s">
        <v>72</v>
      </c>
      <c r="K19" s="334" t="s">
        <v>42</v>
      </c>
      <c r="L19" s="334">
        <v>5</v>
      </c>
      <c r="M19" s="238">
        <f>INDEX(MP_new!A42:C209, MATCH(J19, MP_new!A42:A209,0), 3)</f>
        <v>0.2614546875</v>
      </c>
    </row>
    <row r="20" spans="1:13" x14ac:dyDescent="0.2">
      <c r="A20" s="319" t="s">
        <v>11</v>
      </c>
      <c r="B20" s="124"/>
      <c r="C20" s="124"/>
      <c r="J20" s="230" t="s">
        <v>563</v>
      </c>
      <c r="K20" s="334" t="s">
        <v>42</v>
      </c>
      <c r="L20" s="334">
        <v>4</v>
      </c>
      <c r="M20" s="238">
        <f>INDEX(MP_new!A31:C198, MATCH(J20, MP_new!A31:A198,0), 3)</f>
        <v>0.24287343750000001</v>
      </c>
    </row>
    <row r="21" spans="1:13" ht="15.75" customHeight="1" x14ac:dyDescent="0.2">
      <c r="A21" s="319" t="s">
        <v>11</v>
      </c>
      <c r="B21" s="123"/>
      <c r="C21" s="123"/>
      <c r="J21" s="230" t="s">
        <v>567</v>
      </c>
      <c r="K21" s="334" t="s">
        <v>42</v>
      </c>
      <c r="L21" s="334">
        <v>5</v>
      </c>
      <c r="M21" s="238">
        <f>INDEX(MP_new!A36:C203, MATCH(J21, MP_new!A36:A203,0), 3)</f>
        <v>0.20095625</v>
      </c>
    </row>
    <row r="22" spans="1:13" x14ac:dyDescent="0.2">
      <c r="J22" s="230" t="s">
        <v>568</v>
      </c>
      <c r="K22" s="334" t="s">
        <v>46</v>
      </c>
      <c r="L22" s="334">
        <v>1</v>
      </c>
      <c r="M22" s="238">
        <f>INDEX(MP_new!A37:C204, MATCH(J22, MP_new!A37:A204,0), 3)</f>
        <v>0.13328281250000001</v>
      </c>
    </row>
    <row r="23" spans="1:13" x14ac:dyDescent="0.2">
      <c r="A23" s="437" t="s">
        <v>255</v>
      </c>
      <c r="B23" s="436"/>
      <c r="C23" t="s">
        <v>256</v>
      </c>
      <c r="J23" s="230" t="s">
        <v>561</v>
      </c>
      <c r="K23" s="334" t="s">
        <v>42</v>
      </c>
      <c r="L23" s="334">
        <v>4</v>
      </c>
      <c r="M23" s="238">
        <f>INDEX(MP_new!A29:C196, MATCH(J23, MP_new!A29:A196,0), 3)</f>
        <v>0.13193750000000001</v>
      </c>
    </row>
    <row r="24" spans="1:13" x14ac:dyDescent="0.2">
      <c r="A24" s="130" t="s">
        <v>46</v>
      </c>
      <c r="B24" s="230" t="s">
        <v>257</v>
      </c>
      <c r="C24" t="s">
        <v>258</v>
      </c>
      <c r="J24" s="230" t="s">
        <v>565</v>
      </c>
      <c r="K24" s="334" t="s">
        <v>42</v>
      </c>
      <c r="L24" s="334">
        <v>4</v>
      </c>
      <c r="M24" s="238">
        <f>INDEX(MP_new!A39:C206, MATCH(J24, MP_new!A39:A206,0), 3)</f>
        <v>6.6264062499999998E-2</v>
      </c>
    </row>
    <row r="25" spans="1:13" x14ac:dyDescent="0.2">
      <c r="A25" s="130" t="s">
        <v>31</v>
      </c>
      <c r="B25" s="230" t="s">
        <v>259</v>
      </c>
      <c r="C25" t="s">
        <v>260</v>
      </c>
      <c r="J25" s="230" t="s">
        <v>65</v>
      </c>
      <c r="K25" s="334" t="s">
        <v>46</v>
      </c>
      <c r="L25" s="334">
        <v>1</v>
      </c>
      <c r="M25" s="238">
        <f>INDEX(MP_new!A33:C200, MATCH(J25, MP_new!A33:A200,0), 3)</f>
        <v>6.1853125000000002E-2</v>
      </c>
    </row>
    <row r="26" spans="1:13" x14ac:dyDescent="0.2">
      <c r="A26" s="130" t="s">
        <v>42</v>
      </c>
      <c r="B26" s="230" t="s">
        <v>261</v>
      </c>
      <c r="C26" t="s">
        <v>262</v>
      </c>
      <c r="J26" s="230" t="s">
        <v>564</v>
      </c>
      <c r="K26" s="334" t="s">
        <v>46</v>
      </c>
      <c r="L26" s="334">
        <v>1</v>
      </c>
      <c r="M26" s="238">
        <f>INDEX(MP_new!A32:C199, MATCH(J26, MP_new!A32:A199,0), 3)</f>
        <v>3.6990624999999999E-2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97" zoomScaleNormal="100" workbookViewId="0">
      <selection activeCell="F27" sqref="F27"/>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569</v>
      </c>
      <c r="L2" s="155"/>
      <c r="AB2" s="238" t="str">
        <f>'Design HV &amp; WD'!A4</f>
        <v>SFP</v>
      </c>
    </row>
    <row r="3" spans="1:28" ht="15.75" customHeight="1" x14ac:dyDescent="0.2">
      <c r="A3" s="238" t="s">
        <v>265</v>
      </c>
      <c r="L3" s="330"/>
      <c r="M3" s="331"/>
      <c r="AB3" s="238" t="str">
        <f>'Design HV &amp; WD'!A6</f>
        <v>Veg 08</v>
      </c>
    </row>
    <row r="4" spans="1:28" ht="15.75" customHeight="1" x14ac:dyDescent="0.2">
      <c r="A4" s="238" t="s">
        <v>266</v>
      </c>
      <c r="L4" s="330"/>
      <c r="M4" s="331"/>
      <c r="AB4" s="238" t="str">
        <f>'Design HV &amp; WD'!A8</f>
        <v>ENV</v>
      </c>
    </row>
    <row r="5" spans="1:28" ht="15.75" customHeight="1" x14ac:dyDescent="0.2">
      <c r="A5" s="238" t="s">
        <v>267</v>
      </c>
      <c r="E5" s="415"/>
      <c r="L5" s="330"/>
      <c r="M5" s="331"/>
      <c r="AB5" s="238" t="str">
        <f>'Design HV &amp; WD'!A9</f>
        <v>SFL</v>
      </c>
    </row>
    <row r="6" spans="1:28" ht="15.75" customHeight="1" x14ac:dyDescent="0.2">
      <c r="A6" s="238" t="s">
        <v>268</v>
      </c>
      <c r="L6" s="330"/>
      <c r="M6" s="331"/>
      <c r="AB6" s="238" t="str">
        <f>'Design HV &amp; WD'!A19</f>
        <v>DWM_DecApr</v>
      </c>
    </row>
    <row r="7" spans="1:28" ht="15.75" customHeight="1" x14ac:dyDescent="0.2">
      <c r="A7" s="238" t="s">
        <v>573</v>
      </c>
      <c r="L7" s="330"/>
      <c r="M7" s="331"/>
      <c r="AB7" s="238" t="str">
        <f>'Design HV &amp; WD'!A20</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530</v>
      </c>
      <c r="D11" s="415"/>
      <c r="E11" s="230"/>
      <c r="F11" s="230"/>
      <c r="G11" s="230"/>
      <c r="H11" s="230"/>
      <c r="I11" s="230"/>
      <c r="J11" s="230"/>
    </row>
    <row r="12" spans="1:28" ht="15.75" customHeight="1" x14ac:dyDescent="0.2">
      <c r="A12" s="331" t="s">
        <v>36</v>
      </c>
      <c r="B12" s="331" t="s">
        <v>570</v>
      </c>
      <c r="C12" s="331" t="s">
        <v>457</v>
      </c>
      <c r="D12" s="331" t="s">
        <v>46</v>
      </c>
      <c r="E12" s="331"/>
      <c r="F12" s="331"/>
      <c r="G12" s="331"/>
      <c r="H12" s="331"/>
      <c r="I12" s="230"/>
      <c r="J12" s="230"/>
    </row>
    <row r="13" spans="1:28" ht="15.75" customHeight="1" x14ac:dyDescent="0.2">
      <c r="A13" s="230" t="s">
        <v>37</v>
      </c>
      <c r="B13" s="230" t="s">
        <v>444</v>
      </c>
      <c r="C13" s="230" t="s">
        <v>531</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532</v>
      </c>
      <c r="D15" s="416"/>
      <c r="E15" s="230"/>
      <c r="F15" s="230"/>
      <c r="G15" s="230"/>
      <c r="H15" s="230"/>
      <c r="I15" s="230"/>
      <c r="J15" s="230"/>
      <c r="L15" s="330"/>
      <c r="M15" s="331"/>
    </row>
    <row r="16" spans="1:28" ht="15.75" customHeight="1" x14ac:dyDescent="0.2">
      <c r="A16" s="230" t="s">
        <v>514</v>
      </c>
      <c r="B16" s="230" t="s">
        <v>444</v>
      </c>
      <c r="C16" s="230" t="s">
        <v>470</v>
      </c>
      <c r="D16" s="417"/>
      <c r="E16" s="230"/>
      <c r="F16" s="230"/>
      <c r="G16" s="230"/>
      <c r="H16" s="230"/>
      <c r="I16" s="230"/>
      <c r="J16" s="230"/>
      <c r="L16" s="330"/>
      <c r="M16" s="331"/>
    </row>
    <row r="17" spans="1:28" ht="15.75" customHeight="1" x14ac:dyDescent="0.2">
      <c r="A17" s="230" t="s">
        <v>47</v>
      </c>
      <c r="B17" s="230" t="s">
        <v>444</v>
      </c>
      <c r="C17" s="230" t="s">
        <v>533</v>
      </c>
      <c r="D17" s="230"/>
      <c r="E17" s="230"/>
      <c r="F17" s="230"/>
      <c r="G17" s="230"/>
      <c r="H17" s="230"/>
      <c r="I17" s="230"/>
      <c r="J17" s="230"/>
    </row>
    <row r="18" spans="1:28" ht="15.75" customHeight="1" x14ac:dyDescent="0.2">
      <c r="A18" s="230" t="s">
        <v>515</v>
      </c>
      <c r="B18" s="230" t="s">
        <v>444</v>
      </c>
      <c r="C18" s="230" t="s">
        <v>42</v>
      </c>
      <c r="D18" s="230"/>
      <c r="E18" s="230"/>
      <c r="F18" s="230"/>
      <c r="G18" s="230"/>
      <c r="H18" s="230"/>
      <c r="I18" s="230"/>
      <c r="J18" s="230"/>
    </row>
    <row r="19" spans="1:28" ht="15.75" customHeight="1" x14ac:dyDescent="0.2">
      <c r="A19" s="230" t="s">
        <v>49</v>
      </c>
      <c r="B19" s="230" t="s">
        <v>444</v>
      </c>
      <c r="C19" s="230" t="s">
        <v>534</v>
      </c>
      <c r="D19" s="416"/>
      <c r="E19" s="230"/>
      <c r="F19" s="230"/>
      <c r="G19" s="230"/>
      <c r="H19" s="230"/>
      <c r="I19" s="230"/>
      <c r="J19" s="230"/>
    </row>
    <row r="20" spans="1:28" ht="15.75" customHeight="1" x14ac:dyDescent="0.2">
      <c r="A20" s="230" t="s">
        <v>50</v>
      </c>
      <c r="B20" s="230" t="s">
        <v>444</v>
      </c>
      <c r="C20" s="230" t="s">
        <v>535</v>
      </c>
      <c r="D20" s="416"/>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536</v>
      </c>
      <c r="D24" s="230"/>
      <c r="E24" s="230"/>
      <c r="F24" s="230"/>
      <c r="G24" s="230"/>
      <c r="H24" s="230"/>
      <c r="I24" s="230"/>
      <c r="J24" s="230"/>
    </row>
    <row r="25" spans="1:28" ht="15.75" customHeight="1" x14ac:dyDescent="0.2">
      <c r="A25" s="339" t="s">
        <v>506</v>
      </c>
      <c r="B25" s="339" t="s">
        <v>444</v>
      </c>
      <c r="C25" s="230" t="s">
        <v>537</v>
      </c>
      <c r="D25" s="230"/>
      <c r="E25" s="230"/>
      <c r="F25" s="230"/>
      <c r="G25" s="230"/>
      <c r="H25" s="230"/>
      <c r="I25" s="230"/>
      <c r="J25" s="230"/>
      <c r="AB25" s="238" t="str">
        <f>'Design HV &amp; WD'!A14</f>
        <v>Sand Fences</v>
      </c>
    </row>
    <row r="26" spans="1:28" ht="15.75" customHeight="1" x14ac:dyDescent="0.2">
      <c r="A26" s="230" t="s">
        <v>56</v>
      </c>
      <c r="B26" s="230" t="s">
        <v>444</v>
      </c>
      <c r="C26" s="230" t="s">
        <v>468</v>
      </c>
      <c r="D26" s="230" t="s">
        <v>42</v>
      </c>
      <c r="E26" s="230" t="s">
        <v>31</v>
      </c>
      <c r="F26" s="230"/>
      <c r="G26" s="230"/>
      <c r="H26" s="230"/>
      <c r="I26" s="230"/>
      <c r="J26" s="230"/>
    </row>
    <row r="27" spans="1:28" ht="15.75" customHeight="1" x14ac:dyDescent="0.2">
      <c r="A27" s="230" t="s">
        <v>563</v>
      </c>
      <c r="B27" s="230" t="s">
        <v>444</v>
      </c>
      <c r="C27" s="230" t="s">
        <v>42</v>
      </c>
      <c r="D27" s="230"/>
      <c r="E27" s="230"/>
      <c r="F27" s="230"/>
      <c r="G27" s="230"/>
      <c r="H27" s="230"/>
      <c r="I27" s="230"/>
      <c r="J27" s="230"/>
    </row>
    <row r="28" spans="1:28" ht="15.75" customHeight="1" x14ac:dyDescent="0.2">
      <c r="A28" s="230" t="s">
        <v>564</v>
      </c>
      <c r="B28" s="230" t="s">
        <v>444</v>
      </c>
      <c r="C28" s="230" t="s">
        <v>46</v>
      </c>
      <c r="D28" s="230"/>
      <c r="E28" s="230"/>
      <c r="F28" s="230"/>
      <c r="G28" s="230"/>
      <c r="H28" s="230"/>
      <c r="I28" s="230"/>
      <c r="J28" s="230"/>
    </row>
    <row r="29" spans="1:28" ht="15.75" customHeight="1" x14ac:dyDescent="0.2">
      <c r="A29" s="230" t="s">
        <v>561</v>
      </c>
      <c r="B29" s="230" t="s">
        <v>444</v>
      </c>
      <c r="C29" s="142" t="s">
        <v>42</v>
      </c>
      <c r="D29" s="230"/>
      <c r="E29" s="230"/>
      <c r="F29" s="230"/>
      <c r="G29" s="230"/>
      <c r="H29" s="230"/>
      <c r="I29" s="230"/>
      <c r="J29" s="230"/>
      <c r="L29" s="330"/>
      <c r="M29" s="331"/>
      <c r="AB29" s="238" t="str">
        <f>'Design HV &amp; WD'!A24</f>
        <v>WF and SB</v>
      </c>
    </row>
    <row r="30" spans="1:28" ht="15.75" customHeight="1" x14ac:dyDescent="0.2">
      <c r="A30" s="230" t="s">
        <v>562</v>
      </c>
      <c r="B30" s="230" t="s">
        <v>444</v>
      </c>
      <c r="C30" s="230" t="s">
        <v>46</v>
      </c>
      <c r="D30" s="230"/>
      <c r="E30" s="230"/>
      <c r="F30" s="230"/>
      <c r="G30" s="230"/>
      <c r="H30" s="230"/>
      <c r="I30" s="230"/>
      <c r="J30" s="230"/>
    </row>
    <row r="31" spans="1:28" ht="15.75" customHeight="1" x14ac:dyDescent="0.2">
      <c r="A31" s="230" t="s">
        <v>571</v>
      </c>
      <c r="B31" s="230" t="s">
        <v>444</v>
      </c>
      <c r="C31" s="230" t="s">
        <v>46</v>
      </c>
      <c r="D31" s="230"/>
      <c r="E31" s="230"/>
      <c r="F31" s="230"/>
      <c r="G31" s="230"/>
      <c r="H31" s="230"/>
      <c r="I31" s="230"/>
      <c r="J31" s="142"/>
      <c r="L31" s="330"/>
      <c r="M31" s="331"/>
      <c r="AB31" s="238" t="str">
        <f>'Design HV &amp; WD'!A23</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538</v>
      </c>
      <c r="D34" s="230"/>
      <c r="E34" s="230"/>
      <c r="F34" s="230"/>
      <c r="G34" s="230"/>
      <c r="H34" s="230"/>
      <c r="I34" s="230"/>
      <c r="J34" s="230"/>
    </row>
    <row r="35" spans="1:28" ht="15.75" customHeight="1" x14ac:dyDescent="0.2">
      <c r="A35" s="230" t="s">
        <v>507</v>
      </c>
      <c r="B35" s="230" t="s">
        <v>444</v>
      </c>
      <c r="C35" s="230" t="s">
        <v>539</v>
      </c>
      <c r="D35" s="230"/>
      <c r="E35" s="230"/>
      <c r="F35" s="230"/>
      <c r="G35" s="230"/>
      <c r="H35" s="230"/>
      <c r="I35" s="230"/>
      <c r="J35" s="230"/>
    </row>
    <row r="36" spans="1:28" ht="15.75" customHeight="1" x14ac:dyDescent="0.2">
      <c r="A36" s="230" t="s">
        <v>567</v>
      </c>
      <c r="B36" s="230" t="s">
        <v>444</v>
      </c>
      <c r="C36" s="142" t="s">
        <v>42</v>
      </c>
      <c r="D36" s="142"/>
      <c r="E36" s="142"/>
      <c r="F36" s="142"/>
      <c r="G36" s="142"/>
      <c r="H36" s="142"/>
      <c r="I36" s="142"/>
      <c r="J36" s="230"/>
    </row>
    <row r="37" spans="1:28" ht="15.75" customHeight="1" x14ac:dyDescent="0.2">
      <c r="A37" s="230" t="s">
        <v>568</v>
      </c>
      <c r="B37" s="230" t="s">
        <v>444</v>
      </c>
      <c r="C37" s="230" t="s">
        <v>46</v>
      </c>
      <c r="D37" s="230"/>
      <c r="E37" s="230"/>
      <c r="F37" s="230"/>
      <c r="G37" s="230"/>
      <c r="H37" s="230"/>
      <c r="I37" s="230"/>
      <c r="J37" s="230"/>
    </row>
    <row r="38" spans="1:28" ht="15.75" customHeight="1" x14ac:dyDescent="0.2">
      <c r="A38" s="230" t="s">
        <v>69</v>
      </c>
      <c r="B38" s="230" t="s">
        <v>444</v>
      </c>
      <c r="C38" s="230" t="s">
        <v>464</v>
      </c>
      <c r="D38" s="230" t="s">
        <v>540</v>
      </c>
      <c r="E38" s="230"/>
      <c r="F38" s="230"/>
      <c r="G38" s="230"/>
      <c r="H38" s="230"/>
      <c r="I38" s="230"/>
      <c r="J38" s="230"/>
    </row>
    <row r="39" spans="1:28" ht="15.75" customHeight="1" x14ac:dyDescent="0.2">
      <c r="A39" s="230" t="s">
        <v>565</v>
      </c>
      <c r="B39" s="230" t="s">
        <v>444</v>
      </c>
      <c r="C39" s="230" t="s">
        <v>42</v>
      </c>
      <c r="D39" s="230"/>
      <c r="E39" s="230"/>
      <c r="F39" s="230"/>
      <c r="G39" s="230"/>
      <c r="H39" s="230"/>
      <c r="I39" s="230"/>
      <c r="J39" s="142"/>
      <c r="L39" s="330"/>
      <c r="M39" s="331"/>
      <c r="AB39" s="238" t="str">
        <f>'Design HV &amp; WD'!A25</f>
        <v>WF and SB_SW</v>
      </c>
    </row>
    <row r="40" spans="1:28" ht="15.75" customHeight="1" x14ac:dyDescent="0.2">
      <c r="A40" s="230" t="s">
        <v>566</v>
      </c>
      <c r="B40" s="230" t="s">
        <v>444</v>
      </c>
      <c r="C40" s="230" t="s">
        <v>46</v>
      </c>
      <c r="D40" s="230"/>
      <c r="E40" s="230"/>
      <c r="F40" s="230"/>
      <c r="G40" s="230"/>
      <c r="H40" s="230"/>
      <c r="I40" s="230"/>
      <c r="J40" s="230"/>
    </row>
    <row r="41" spans="1:28" ht="15.75" customHeight="1" x14ac:dyDescent="0.2">
      <c r="A41" s="230" t="s">
        <v>518</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541</v>
      </c>
      <c r="D44" s="230"/>
      <c r="E44" s="230"/>
      <c r="F44" s="230"/>
      <c r="G44" s="230"/>
      <c r="H44" s="230"/>
      <c r="I44" s="230"/>
      <c r="J44" s="230"/>
    </row>
    <row r="45" spans="1:28" ht="15.75" customHeight="1" x14ac:dyDescent="0.2">
      <c r="A45" s="230" t="s">
        <v>508</v>
      </c>
      <c r="B45" s="230" t="s">
        <v>444</v>
      </c>
      <c r="C45" s="230" t="s">
        <v>542</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543</v>
      </c>
      <c r="D49" s="331" t="s">
        <v>458</v>
      </c>
      <c r="E49" s="416"/>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WD'!A15</f>
        <v>Brine</v>
      </c>
    </row>
    <row r="51" spans="1:28" ht="15.75" customHeight="1" x14ac:dyDescent="0.2">
      <c r="A51" s="230" t="s">
        <v>81</v>
      </c>
      <c r="B51" s="230" t="s">
        <v>444</v>
      </c>
      <c r="C51" s="230" t="s">
        <v>457</v>
      </c>
      <c r="D51" s="230" t="s">
        <v>458</v>
      </c>
      <c r="E51" s="230"/>
      <c r="F51" s="230"/>
      <c r="G51" s="230"/>
      <c r="H51" s="230"/>
      <c r="I51" s="230"/>
      <c r="J51" s="230"/>
      <c r="AB51" s="238" t="str">
        <f>'Design HV &amp; WD'!A37</f>
        <v>SNPL_SW_DWM</v>
      </c>
    </row>
    <row r="52" spans="1:28" ht="15.75" customHeight="1" x14ac:dyDescent="0.2">
      <c r="A52" s="230" t="s">
        <v>510</v>
      </c>
      <c r="B52" s="230" t="s">
        <v>444</v>
      </c>
      <c r="C52" s="230" t="s">
        <v>545</v>
      </c>
      <c r="D52" s="230"/>
      <c r="E52" s="340"/>
      <c r="F52" s="230"/>
      <c r="G52" s="230"/>
      <c r="H52" s="230"/>
      <c r="I52" s="230"/>
      <c r="J52" s="230"/>
    </row>
    <row r="53" spans="1:28" ht="15.75" customHeight="1" x14ac:dyDescent="0.2">
      <c r="A53" s="339" t="s">
        <v>511</v>
      </c>
      <c r="B53" s="339" t="s">
        <v>444</v>
      </c>
      <c r="C53" s="339" t="s">
        <v>546</v>
      </c>
      <c r="D53" s="339"/>
      <c r="E53" s="340"/>
      <c r="F53" s="230"/>
      <c r="G53" s="230"/>
      <c r="H53" s="230"/>
      <c r="I53" s="230"/>
      <c r="J53" s="230"/>
    </row>
    <row r="54" spans="1:28" ht="15.75" customHeight="1" x14ac:dyDescent="0.2">
      <c r="A54" s="339" t="s">
        <v>88</v>
      </c>
      <c r="B54" s="339" t="s">
        <v>444</v>
      </c>
      <c r="C54" s="339" t="s">
        <v>458</v>
      </c>
      <c r="D54" s="339" t="s">
        <v>457</v>
      </c>
      <c r="E54" s="416"/>
      <c r="F54" s="230"/>
      <c r="G54" s="230"/>
      <c r="H54" s="230"/>
      <c r="I54" s="230"/>
      <c r="J54" s="230"/>
    </row>
    <row r="55" spans="1:28" ht="15.75" customHeight="1" x14ac:dyDescent="0.2">
      <c r="A55" s="230" t="s">
        <v>512</v>
      </c>
      <c r="B55" s="230" t="s">
        <v>444</v>
      </c>
      <c r="C55" s="230" t="s">
        <v>547</v>
      </c>
      <c r="D55" s="416"/>
      <c r="E55" s="416"/>
      <c r="F55" s="230"/>
      <c r="G55" s="230"/>
      <c r="H55" s="230"/>
      <c r="I55" s="230"/>
      <c r="J55" s="230"/>
    </row>
    <row r="56" spans="1:28" ht="15.75" customHeight="1" x14ac:dyDescent="0.2">
      <c r="A56" s="230" t="s">
        <v>520</v>
      </c>
      <c r="B56" s="230" t="s">
        <v>444</v>
      </c>
      <c r="C56" s="230" t="s">
        <v>595</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521</v>
      </c>
      <c r="B60" s="230" t="s">
        <v>444</v>
      </c>
      <c r="C60" s="230" t="s">
        <v>42</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170</v>
      </c>
      <c r="B65" s="230" t="s">
        <v>444</v>
      </c>
      <c r="C65" s="230" t="s">
        <v>458</v>
      </c>
      <c r="D65" s="230" t="s">
        <v>463</v>
      </c>
      <c r="E65" s="416"/>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WD'!A12</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0"/>
      <c r="B81" s="340"/>
      <c r="C81" s="340"/>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WD'!A11</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548</v>
      </c>
      <c r="B88" s="155"/>
      <c r="C88" s="155" t="s">
        <v>445</v>
      </c>
    </row>
    <row r="89" spans="1:28" ht="15.75" customHeight="1" x14ac:dyDescent="0.2">
      <c r="A89" s="331" t="s">
        <v>35</v>
      </c>
      <c r="B89" s="230" t="s">
        <v>441</v>
      </c>
      <c r="C89" s="230">
        <v>1</v>
      </c>
      <c r="D89" s="230">
        <v>2</v>
      </c>
      <c r="E89" s="238">
        <v>3</v>
      </c>
      <c r="F89" s="355">
        <v>4</v>
      </c>
      <c r="G89" s="355">
        <v>5</v>
      </c>
    </row>
    <row r="90" spans="1:28" ht="15.75" customHeight="1" x14ac:dyDescent="0.2">
      <c r="A90" s="390" t="s">
        <v>516</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5"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0" t="s">
        <v>441</v>
      </c>
      <c r="C95" s="331">
        <v>1</v>
      </c>
      <c r="D95" s="230">
        <v>2</v>
      </c>
      <c r="E95" s="230">
        <v>3</v>
      </c>
      <c r="F95" s="230">
        <v>4</v>
      </c>
      <c r="G95" s="230">
        <v>5</v>
      </c>
    </row>
    <row r="96" spans="1:28" ht="15.75" customHeight="1" x14ac:dyDescent="0.2">
      <c r="A96" s="238" t="s">
        <v>554</v>
      </c>
      <c r="B96" s="340" t="s">
        <v>441</v>
      </c>
      <c r="C96" s="230">
        <v>1</v>
      </c>
      <c r="D96" s="230">
        <v>2</v>
      </c>
      <c r="E96" s="230">
        <v>3</v>
      </c>
      <c r="F96" s="230">
        <v>4</v>
      </c>
      <c r="G96" s="230">
        <v>5</v>
      </c>
    </row>
    <row r="97" spans="1:7" ht="15.75" customHeight="1" x14ac:dyDescent="0.2">
      <c r="A97" s="238" t="s">
        <v>557</v>
      </c>
      <c r="B97" s="340" t="s">
        <v>441</v>
      </c>
      <c r="C97" s="230">
        <v>1</v>
      </c>
      <c r="D97" s="230">
        <v>2</v>
      </c>
      <c r="E97" s="230">
        <v>3</v>
      </c>
      <c r="F97" s="230">
        <v>4</v>
      </c>
      <c r="G97" s="230">
        <v>5</v>
      </c>
    </row>
    <row r="98" spans="1:7" ht="15.75" customHeight="1" x14ac:dyDescent="0.2">
      <c r="A98" s="331" t="s">
        <v>559</v>
      </c>
      <c r="B98" s="340" t="s">
        <v>441</v>
      </c>
      <c r="C98" s="230">
        <v>1</v>
      </c>
      <c r="D98" s="230">
        <v>2</v>
      </c>
      <c r="E98" s="230">
        <v>3</v>
      </c>
      <c r="F98" s="230">
        <v>4</v>
      </c>
      <c r="G98" s="230">
        <v>5</v>
      </c>
    </row>
    <row r="99" spans="1:7" ht="15.75" customHeight="1" x14ac:dyDescent="0.2">
      <c r="A99" s="238" t="s">
        <v>82</v>
      </c>
      <c r="B99" s="340" t="s">
        <v>441</v>
      </c>
      <c r="C99" s="230">
        <v>1</v>
      </c>
      <c r="D99" s="230">
        <v>2</v>
      </c>
      <c r="E99" s="230">
        <v>3</v>
      </c>
      <c r="F99" s="230">
        <v>4</v>
      </c>
      <c r="G99" s="230">
        <v>5</v>
      </c>
    </row>
    <row r="100" spans="1:7" ht="15.75" customHeight="1" x14ac:dyDescent="0.2">
      <c r="A100" s="238" t="s">
        <v>83</v>
      </c>
      <c r="B100" s="340" t="s">
        <v>441</v>
      </c>
      <c r="C100" s="230">
        <v>1</v>
      </c>
      <c r="D100" s="230">
        <v>2</v>
      </c>
      <c r="E100" s="230">
        <v>3</v>
      </c>
      <c r="F100" s="230">
        <v>4</v>
      </c>
      <c r="G100" s="230">
        <v>5</v>
      </c>
    </row>
    <row r="101" spans="1:7" ht="15.75" customHeight="1" x14ac:dyDescent="0.2">
      <c r="A101" s="238" t="s">
        <v>510</v>
      </c>
      <c r="B101" s="340" t="s">
        <v>444</v>
      </c>
      <c r="C101" s="230">
        <v>5</v>
      </c>
      <c r="D101" s="230"/>
      <c r="E101" s="230"/>
      <c r="F101" s="230"/>
      <c r="G101" s="230"/>
    </row>
    <row r="102" spans="1:7" ht="15.75" customHeight="1" x14ac:dyDescent="0.2">
      <c r="A102" s="238" t="s">
        <v>511</v>
      </c>
      <c r="B102" s="340" t="s">
        <v>444</v>
      </c>
      <c r="C102" s="230">
        <v>5</v>
      </c>
      <c r="D102" s="230"/>
      <c r="E102" s="230"/>
      <c r="F102" s="230"/>
      <c r="G102" s="230"/>
    </row>
    <row r="103" spans="1:7" ht="15.75" customHeight="1" x14ac:dyDescent="0.2">
      <c r="A103" s="339" t="s">
        <v>520</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521</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519</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7" priority="134">
      <formula>MOD(ROW(), 2)=1</formula>
    </cfRule>
  </conditionalFormatting>
  <conditionalFormatting sqref="A94:C94 A95:B95">
    <cfRule type="expression" dxfId="46" priority="87">
      <formula>MOD(ROW(), 2)=1</formula>
    </cfRule>
  </conditionalFormatting>
  <conditionalFormatting sqref="A125:B129">
    <cfRule type="expression" dxfId="45" priority="79">
      <formula>MOD(ROW(), 2)=1</formula>
    </cfRule>
  </conditionalFormatting>
  <conditionalFormatting sqref="A119:B123">
    <cfRule type="expression" dxfId="44" priority="78">
      <formula>MOD(ROW(), 2)=1</formula>
    </cfRule>
  </conditionalFormatting>
  <conditionalFormatting sqref="A124:B124">
    <cfRule type="expression" dxfId="43" priority="77">
      <formula>MOD(ROW(), 2)=1</formula>
    </cfRule>
  </conditionalFormatting>
  <conditionalFormatting sqref="B121:B123">
    <cfRule type="expression" dxfId="42" priority="76">
      <formula>MOD(ROW(), 2)=1</formula>
    </cfRule>
  </conditionalFormatting>
  <conditionalFormatting sqref="F125:G125 C125:D125 F128:G129 C128:D129">
    <cfRule type="expression" dxfId="41"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40" priority="20">
      <formula>MOD(ROW(), 2)=1</formula>
    </cfRule>
  </conditionalFormatting>
  <conditionalFormatting sqref="B18:C18">
    <cfRule type="expression" dxfId="39" priority="19">
      <formula>MOD(ROW(), 2)=1</formula>
    </cfRule>
  </conditionalFormatting>
  <conditionalFormatting sqref="B29 D29:H29">
    <cfRule type="expression" dxfId="38" priority="18">
      <formula>MOD(ROW(), 2)=1</formula>
    </cfRule>
  </conditionalFormatting>
  <conditionalFormatting sqref="C29">
    <cfRule type="expression" dxfId="37" priority="17">
      <formula>MOD(ROW(), 2)=1</formula>
    </cfRule>
  </conditionalFormatting>
  <conditionalFormatting sqref="B31:C31">
    <cfRule type="expression" dxfId="36" priority="16">
      <formula>MOD(ROW(), 2)=1</formula>
    </cfRule>
  </conditionalFormatting>
  <conditionalFormatting sqref="B32:B33">
    <cfRule type="expression" dxfId="35" priority="15">
      <formula>MOD(ROW(), 2)=1</formula>
    </cfRule>
  </conditionalFormatting>
  <conditionalFormatting sqref="B114:D114">
    <cfRule type="expression" dxfId="34" priority="6">
      <formula>MOD(ROW(), 2)=1</formula>
    </cfRule>
  </conditionalFormatting>
  <conditionalFormatting sqref="B75:C75">
    <cfRule type="expression" dxfId="33" priority="5">
      <formula>MOD(ROW(), 2)=1</formula>
    </cfRule>
  </conditionalFormatting>
  <conditionalFormatting sqref="D16">
    <cfRule type="expression" dxfId="32" priority="2">
      <formula>MOD(ROW(), 2)=1</formula>
    </cfRule>
  </conditionalFormatting>
  <conditionalFormatting sqref="E5">
    <cfRule type="expression" dxfId="31"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45"/>
  <sheetViews>
    <sheetView zoomScaleNormal="100" workbookViewId="0">
      <selection activeCell="H236" sqref="H236"/>
    </sheetView>
  </sheetViews>
  <sheetFormatPr baseColWidth="10" defaultColWidth="9.1640625" defaultRowHeight="15" x14ac:dyDescent="0.2"/>
  <cols>
    <col min="1" max="1" width="17.33203125" style="238" customWidth="1"/>
    <col min="2" max="2" width="19.6640625" style="363" customWidth="1"/>
    <col min="3" max="7" width="9.1640625" style="238"/>
    <col min="8" max="8" width="9.1640625" style="430"/>
    <col min="9" max="9" width="9.1640625" style="343"/>
    <col min="10" max="16384" width="9.1640625" style="238"/>
  </cols>
  <sheetData>
    <row r="1" spans="1:15" ht="26.25" customHeight="1" x14ac:dyDescent="0.2">
      <c r="A1" s="231" t="s">
        <v>21</v>
      </c>
      <c r="B1" s="361" t="s">
        <v>269</v>
      </c>
      <c r="C1" s="232" t="s">
        <v>270</v>
      </c>
      <c r="D1" s="233" t="s">
        <v>271</v>
      </c>
      <c r="E1" s="233" t="s">
        <v>272</v>
      </c>
      <c r="F1" s="233" t="s">
        <v>273</v>
      </c>
      <c r="G1" s="233" t="s">
        <v>274</v>
      </c>
      <c r="H1" s="427" t="s">
        <v>275</v>
      </c>
      <c r="J1" s="345"/>
      <c r="K1" s="342"/>
      <c r="L1" s="342"/>
      <c r="M1" s="342"/>
      <c r="N1" s="342"/>
      <c r="O1" s="342"/>
    </row>
    <row r="2" spans="1:15" x14ac:dyDescent="0.2">
      <c r="A2" s="239" t="s">
        <v>27</v>
      </c>
      <c r="B2" s="404" t="s">
        <v>28</v>
      </c>
      <c r="C2" s="389">
        <v>0.1619548872180451</v>
      </c>
      <c r="D2" s="389">
        <v>6.4285714285714293E-2</v>
      </c>
      <c r="E2" s="389">
        <v>0</v>
      </c>
      <c r="F2" s="389">
        <v>6.7593984962406012E-2</v>
      </c>
      <c r="G2" s="389">
        <v>9.0225563909774437E-4</v>
      </c>
      <c r="H2" s="428">
        <v>1.01</v>
      </c>
      <c r="I2" s="358"/>
      <c r="J2" s="438" t="s">
        <v>503</v>
      </c>
      <c r="K2" s="439"/>
      <c r="L2" s="439"/>
      <c r="M2" s="439"/>
      <c r="N2" s="439"/>
      <c r="O2" s="439"/>
    </row>
    <row r="3" spans="1:15" x14ac:dyDescent="0.2">
      <c r="A3" s="402" t="s">
        <v>29</v>
      </c>
      <c r="B3" s="92" t="s">
        <v>28</v>
      </c>
      <c r="C3" s="402">
        <v>0.24035532994923861</v>
      </c>
      <c r="D3" s="402">
        <v>5.5076142131979693E-2</v>
      </c>
      <c r="E3" s="402">
        <v>0</v>
      </c>
      <c r="F3" s="402">
        <v>5.5025380710659898E-2</v>
      </c>
      <c r="G3" s="402">
        <v>3.1472081218274109E-3</v>
      </c>
      <c r="H3" s="428">
        <v>1.01</v>
      </c>
      <c r="I3" s="358"/>
      <c r="J3" s="439"/>
      <c r="K3" s="439"/>
      <c r="L3" s="439"/>
      <c r="M3" s="439"/>
      <c r="N3" s="439"/>
      <c r="O3" s="439"/>
    </row>
    <row r="4" spans="1:15" x14ac:dyDescent="0.2">
      <c r="A4" s="239" t="s">
        <v>30</v>
      </c>
      <c r="B4" s="404" t="s">
        <v>31</v>
      </c>
      <c r="C4" s="389">
        <v>0</v>
      </c>
      <c r="D4" s="389">
        <v>2.0819112627986351E-2</v>
      </c>
      <c r="E4" s="389">
        <v>0</v>
      </c>
      <c r="F4" s="389">
        <v>5.3014789533560862E-2</v>
      </c>
      <c r="G4" s="389">
        <v>0</v>
      </c>
      <c r="H4" s="429" t="s">
        <v>11</v>
      </c>
      <c r="I4" s="358"/>
      <c r="J4" s="439"/>
      <c r="K4" s="439"/>
      <c r="L4" s="439"/>
      <c r="M4" s="439"/>
      <c r="N4" s="439"/>
      <c r="O4" s="439"/>
    </row>
    <row r="5" spans="1:15" x14ac:dyDescent="0.2">
      <c r="A5" s="238" t="s">
        <v>590</v>
      </c>
      <c r="B5" s="92" t="s">
        <v>31</v>
      </c>
      <c r="C5" s="239">
        <v>0</v>
      </c>
      <c r="D5" s="239">
        <v>2.083301076101262E-2</v>
      </c>
      <c r="E5" s="239">
        <v>0</v>
      </c>
      <c r="F5" s="239">
        <v>5.3030889525431599E-2</v>
      </c>
      <c r="G5" s="239">
        <v>0</v>
      </c>
      <c r="H5" s="429" t="s">
        <v>11</v>
      </c>
      <c r="I5" s="358"/>
      <c r="J5" s="350"/>
      <c r="K5" s="349" t="s">
        <v>550</v>
      </c>
      <c r="L5" s="349"/>
      <c r="M5" s="349"/>
      <c r="N5" s="349"/>
      <c r="O5" s="349"/>
    </row>
    <row r="6" spans="1:15" x14ac:dyDescent="0.2">
      <c r="A6" s="390" t="s">
        <v>44</v>
      </c>
      <c r="B6" s="362" t="s">
        <v>581</v>
      </c>
      <c r="C6" s="236">
        <v>0</v>
      </c>
      <c r="D6" s="236">
        <v>6.0566669976603663E-2</v>
      </c>
      <c r="E6" s="236">
        <v>9.8272585517079458E-2</v>
      </c>
      <c r="F6" s="236">
        <v>0.41548020754856341</v>
      </c>
      <c r="G6" s="236">
        <v>2.3538079481049279E-5</v>
      </c>
      <c r="H6" s="428">
        <v>2.95</v>
      </c>
      <c r="I6" s="358"/>
      <c r="J6" s="351"/>
      <c r="K6" s="349" t="s">
        <v>551</v>
      </c>
      <c r="L6" s="349"/>
      <c r="M6" s="349"/>
      <c r="N6" s="349"/>
      <c r="O6" s="349"/>
    </row>
    <row r="7" spans="1:15" x14ac:dyDescent="0.2">
      <c r="A7" s="390" t="s">
        <v>44</v>
      </c>
      <c r="B7" s="92" t="s">
        <v>34</v>
      </c>
      <c r="C7" s="402">
        <v>0</v>
      </c>
      <c r="D7" s="402">
        <v>0.27020997375328082</v>
      </c>
      <c r="E7" s="402">
        <v>0.1098425196850394</v>
      </c>
      <c r="F7" s="402">
        <v>0.62145669291338579</v>
      </c>
      <c r="G7" s="402">
        <v>0</v>
      </c>
      <c r="H7" s="430" t="s">
        <v>11</v>
      </c>
      <c r="I7" s="358"/>
      <c r="J7" s="352"/>
      <c r="K7" s="349" t="s">
        <v>549</v>
      </c>
      <c r="L7" s="349"/>
      <c r="M7" s="349"/>
      <c r="N7" s="349"/>
      <c r="O7" s="349"/>
    </row>
    <row r="8" spans="1:15" x14ac:dyDescent="0.2">
      <c r="A8" s="238" t="s">
        <v>502</v>
      </c>
      <c r="B8" s="362" t="s">
        <v>580</v>
      </c>
      <c r="C8" s="236">
        <v>0</v>
      </c>
      <c r="D8" s="236">
        <v>0.19033225633026071</v>
      </c>
      <c r="E8" s="236">
        <v>0.35454052821130411</v>
      </c>
      <c r="F8" s="236">
        <v>0.57333467575831509</v>
      </c>
      <c r="G8" s="236">
        <v>9.4567061509029618E-6</v>
      </c>
      <c r="H8" s="428">
        <v>2.2599999999999998</v>
      </c>
      <c r="I8" s="358"/>
      <c r="J8" s="418"/>
      <c r="K8" s="349" t="s">
        <v>596</v>
      </c>
      <c r="L8" s="349"/>
      <c r="M8" s="349"/>
      <c r="N8" s="349"/>
      <c r="O8" s="349"/>
    </row>
    <row r="9" spans="1:15" ht="16" thickBot="1" x14ac:dyDescent="0.25">
      <c r="A9" s="238" t="s">
        <v>502</v>
      </c>
      <c r="B9" s="92" t="s">
        <v>34</v>
      </c>
      <c r="C9" s="402">
        <v>0</v>
      </c>
      <c r="D9" s="402">
        <v>0.36048225050234428</v>
      </c>
      <c r="E9" s="396">
        <v>0.28613529805760213</v>
      </c>
      <c r="F9" s="402">
        <v>0.57885688769814692</v>
      </c>
      <c r="G9" s="402">
        <v>0</v>
      </c>
      <c r="H9" s="430" t="s">
        <v>11</v>
      </c>
      <c r="I9" s="358"/>
      <c r="J9" s="359"/>
      <c r="K9" s="349" t="s">
        <v>592</v>
      </c>
      <c r="L9" s="349"/>
      <c r="M9" s="349"/>
      <c r="N9" s="349"/>
      <c r="O9" s="349"/>
    </row>
    <row r="10" spans="1:15" ht="16" thickTop="1" x14ac:dyDescent="0.2">
      <c r="A10" s="239" t="s">
        <v>35</v>
      </c>
      <c r="B10" s="362" t="s">
        <v>582</v>
      </c>
      <c r="C10" s="389">
        <v>0</v>
      </c>
      <c r="D10" s="389">
        <v>1.8076642335766419E-2</v>
      </c>
      <c r="E10" s="395">
        <v>0.191</v>
      </c>
      <c r="F10" s="389">
        <v>0.29215017674351029</v>
      </c>
      <c r="G10" s="389">
        <v>0</v>
      </c>
      <c r="H10" s="428">
        <v>1.1499999999999999</v>
      </c>
      <c r="I10" s="358"/>
      <c r="J10" s="414"/>
      <c r="K10" s="349" t="s">
        <v>594</v>
      </c>
      <c r="L10" s="349"/>
      <c r="M10" s="349"/>
      <c r="N10" s="349"/>
      <c r="O10" s="349"/>
    </row>
    <row r="11" spans="1:15" ht="16" thickBot="1" x14ac:dyDescent="0.25">
      <c r="A11" s="402" t="s">
        <v>35</v>
      </c>
      <c r="B11" s="92" t="s">
        <v>33</v>
      </c>
      <c r="C11" s="396">
        <v>0</v>
      </c>
      <c r="D11" s="396">
        <v>4.4066834146605831E-2</v>
      </c>
      <c r="E11" s="396">
        <v>3.8467181188749838E-2</v>
      </c>
      <c r="F11" s="396">
        <v>0.28558230085065539</v>
      </c>
      <c r="G11" s="396">
        <v>6.0865793020173798E-3</v>
      </c>
      <c r="H11" s="430" t="s">
        <v>11</v>
      </c>
      <c r="I11" s="358"/>
      <c r="J11" s="422"/>
      <c r="K11" s="403" t="s">
        <v>605</v>
      </c>
      <c r="L11" s="403"/>
      <c r="M11" s="403"/>
      <c r="N11" s="403"/>
      <c r="O11" s="403"/>
    </row>
    <row r="12" spans="1:15" ht="16" thickTop="1" x14ac:dyDescent="0.2">
      <c r="A12" s="239" t="s">
        <v>36</v>
      </c>
      <c r="B12" s="362" t="s">
        <v>582</v>
      </c>
      <c r="C12" s="395">
        <v>0</v>
      </c>
      <c r="D12" s="395">
        <v>0.12347058897115901</v>
      </c>
      <c r="E12" s="395">
        <v>0.2025884171362396</v>
      </c>
      <c r="F12" s="395">
        <v>0.44935234977468858</v>
      </c>
      <c r="G12" s="395">
        <v>1.5356545440389261E-6</v>
      </c>
      <c r="H12" s="428">
        <v>2.69</v>
      </c>
      <c r="I12" s="358"/>
    </row>
    <row r="13" spans="1:15" x14ac:dyDescent="0.2">
      <c r="A13" s="239" t="s">
        <v>36</v>
      </c>
      <c r="B13" s="92" t="s">
        <v>34</v>
      </c>
      <c r="C13" s="402">
        <v>0</v>
      </c>
      <c r="D13" s="402">
        <v>0.29089552238805971</v>
      </c>
      <c r="E13" s="402">
        <v>0.35</v>
      </c>
      <c r="F13" s="402">
        <v>0.61412935323383089</v>
      </c>
      <c r="G13" s="402">
        <v>0</v>
      </c>
      <c r="H13" s="430" t="s">
        <v>11</v>
      </c>
      <c r="I13" s="358"/>
    </row>
    <row r="14" spans="1:15" x14ac:dyDescent="0.2">
      <c r="A14" s="335" t="s">
        <v>37</v>
      </c>
      <c r="B14" s="362" t="s">
        <v>597</v>
      </c>
      <c r="C14" s="236">
        <v>0</v>
      </c>
      <c r="D14" s="236">
        <v>0.25341933135083711</v>
      </c>
      <c r="E14" s="236">
        <v>0.14004328927645149</v>
      </c>
      <c r="F14" s="236">
        <v>0.4567867178720883</v>
      </c>
      <c r="G14" s="236">
        <v>3.3626279545452663E-5</v>
      </c>
      <c r="H14" s="428">
        <v>3.04</v>
      </c>
      <c r="I14" s="358"/>
    </row>
    <row r="15" spans="1:15" x14ac:dyDescent="0.2">
      <c r="A15" s="402" t="s">
        <v>37</v>
      </c>
      <c r="B15" s="92" t="s">
        <v>38</v>
      </c>
      <c r="C15" s="402">
        <v>0</v>
      </c>
      <c r="D15" s="402">
        <v>0.44058739255014318</v>
      </c>
      <c r="E15" s="402">
        <v>0.2229083094555874</v>
      </c>
      <c r="F15" s="402">
        <v>0.64273638968481372</v>
      </c>
      <c r="G15" s="402">
        <v>2.865329512893983E-5</v>
      </c>
      <c r="H15" s="430" t="s">
        <v>11</v>
      </c>
      <c r="I15" s="358"/>
    </row>
    <row r="16" spans="1:15" x14ac:dyDescent="0.2">
      <c r="A16" s="402" t="s">
        <v>39</v>
      </c>
      <c r="B16" s="92" t="s">
        <v>31</v>
      </c>
      <c r="C16" s="402">
        <v>0</v>
      </c>
      <c r="D16" s="402">
        <v>2.0833333333333342E-3</v>
      </c>
      <c r="E16" s="402">
        <v>0</v>
      </c>
      <c r="F16" s="402">
        <v>3.8890872965260122E-2</v>
      </c>
      <c r="G16" s="402">
        <v>0</v>
      </c>
      <c r="H16" s="429" t="s">
        <v>11</v>
      </c>
      <c r="I16" s="358"/>
    </row>
    <row r="17" spans="1:9" x14ac:dyDescent="0.2">
      <c r="A17" s="402" t="s">
        <v>39</v>
      </c>
      <c r="B17" s="92" t="s">
        <v>33</v>
      </c>
      <c r="C17" s="389">
        <v>0</v>
      </c>
      <c r="D17" s="389">
        <v>2.0950183244904299E-3</v>
      </c>
      <c r="E17" s="389">
        <v>0</v>
      </c>
      <c r="F17" s="389">
        <v>3.8884809810617829E-2</v>
      </c>
      <c r="G17" s="389">
        <v>0</v>
      </c>
      <c r="H17" s="430" t="s">
        <v>11</v>
      </c>
      <c r="I17" s="358"/>
    </row>
    <row r="18" spans="1:9" x14ac:dyDescent="0.2">
      <c r="A18" s="335" t="s">
        <v>40</v>
      </c>
      <c r="B18" s="362" t="s">
        <v>582</v>
      </c>
      <c r="C18" s="236">
        <v>0</v>
      </c>
      <c r="D18" s="236">
        <v>1.7722833977815159E-2</v>
      </c>
      <c r="E18" s="236">
        <v>0.1088969938790267</v>
      </c>
      <c r="F18" s="236">
        <v>0.30535998713602941</v>
      </c>
      <c r="G18" s="236">
        <v>0</v>
      </c>
      <c r="H18" s="428">
        <v>2.42</v>
      </c>
      <c r="I18" s="358"/>
    </row>
    <row r="19" spans="1:9" x14ac:dyDescent="0.2">
      <c r="A19" s="402" t="s">
        <v>40</v>
      </c>
      <c r="B19" s="92" t="s">
        <v>34</v>
      </c>
      <c r="C19" s="402">
        <v>0</v>
      </c>
      <c r="D19" s="402">
        <v>7.7840269966254219E-2</v>
      </c>
      <c r="E19" s="402">
        <v>0.24808773903262091</v>
      </c>
      <c r="F19" s="402">
        <v>0.48498312710911129</v>
      </c>
      <c r="G19" s="402">
        <v>0</v>
      </c>
      <c r="H19" s="430" t="s">
        <v>11</v>
      </c>
      <c r="I19" s="358"/>
    </row>
    <row r="20" spans="1:9" x14ac:dyDescent="0.2">
      <c r="A20" s="335" t="s">
        <v>41</v>
      </c>
      <c r="B20" s="92" t="s">
        <v>42</v>
      </c>
      <c r="C20" s="402">
        <v>0</v>
      </c>
      <c r="D20" s="402">
        <v>0</v>
      </c>
      <c r="E20" s="402">
        <v>0</v>
      </c>
      <c r="F20" s="402">
        <v>4.8735408560311277E-2</v>
      </c>
      <c r="G20" s="402">
        <v>0</v>
      </c>
      <c r="H20" s="429" t="s">
        <v>11</v>
      </c>
      <c r="I20" s="358"/>
    </row>
    <row r="21" spans="1:9" x14ac:dyDescent="0.2">
      <c r="A21" s="333" t="s">
        <v>43</v>
      </c>
      <c r="B21" s="92" t="s">
        <v>34</v>
      </c>
      <c r="C21" s="389">
        <v>0</v>
      </c>
      <c r="D21" s="389">
        <v>0.14385150812064959</v>
      </c>
      <c r="E21" s="389">
        <v>0.2077494199535963</v>
      </c>
      <c r="F21" s="389">
        <v>0.64846867749419956</v>
      </c>
      <c r="G21" s="389">
        <v>0</v>
      </c>
      <c r="H21" s="429" t="s">
        <v>11</v>
      </c>
      <c r="I21" s="358"/>
    </row>
    <row r="22" spans="1:9" ht="16" thickBot="1" x14ac:dyDescent="0.25">
      <c r="A22" s="402" t="s">
        <v>45</v>
      </c>
      <c r="B22" s="92" t="s">
        <v>33</v>
      </c>
      <c r="C22" s="396">
        <v>0</v>
      </c>
      <c r="D22" s="396">
        <v>2.039870190078813E-3</v>
      </c>
      <c r="E22" s="396">
        <v>0</v>
      </c>
      <c r="F22" s="396">
        <v>2.5915623551228562E-2</v>
      </c>
      <c r="G22" s="396">
        <v>0</v>
      </c>
      <c r="H22" s="430" t="s">
        <v>11</v>
      </c>
      <c r="I22" s="358"/>
    </row>
    <row r="23" spans="1:9" ht="17" thickTop="1" thickBot="1" x14ac:dyDescent="0.25">
      <c r="A23" s="237" t="s">
        <v>45</v>
      </c>
      <c r="B23" s="92" t="s">
        <v>46</v>
      </c>
      <c r="C23" s="395">
        <v>0</v>
      </c>
      <c r="D23" s="395">
        <v>0</v>
      </c>
      <c r="E23" s="395">
        <v>2E-3</v>
      </c>
      <c r="F23" s="395">
        <v>4.7E-2</v>
      </c>
      <c r="G23" s="395">
        <v>0</v>
      </c>
      <c r="H23" s="429" t="s">
        <v>11</v>
      </c>
      <c r="I23" s="358"/>
    </row>
    <row r="24" spans="1:9" ht="16" thickTop="1" x14ac:dyDescent="0.2">
      <c r="A24" s="237" t="s">
        <v>504</v>
      </c>
      <c r="B24" s="92" t="s">
        <v>38</v>
      </c>
      <c r="C24" s="413">
        <v>0</v>
      </c>
      <c r="D24" s="413">
        <v>0.4997652030993191</v>
      </c>
      <c r="E24" s="413">
        <v>0.19420051655318149</v>
      </c>
      <c r="F24" s="413">
        <v>0.47774125381544968</v>
      </c>
      <c r="G24" s="413">
        <v>1.3101667057994841E-2</v>
      </c>
      <c r="H24" s="430" t="s">
        <v>11</v>
      </c>
      <c r="I24" s="358"/>
    </row>
    <row r="25" spans="1:9" ht="16" thickBot="1" x14ac:dyDescent="0.25">
      <c r="A25" s="238" t="s">
        <v>504</v>
      </c>
      <c r="B25" s="401" t="s">
        <v>597</v>
      </c>
      <c r="C25" s="337">
        <v>0</v>
      </c>
      <c r="D25" s="337">
        <v>0.48728965659847873</v>
      </c>
      <c r="E25" s="337">
        <v>0.33366159871042783</v>
      </c>
      <c r="F25" s="337">
        <v>0.49256453984889137</v>
      </c>
      <c r="G25" s="337">
        <v>7.4933146926309587E-3</v>
      </c>
      <c r="H25" s="428">
        <v>4.09</v>
      </c>
      <c r="I25" s="358"/>
    </row>
    <row r="26" spans="1:9" ht="16" thickTop="1" x14ac:dyDescent="0.2">
      <c r="A26" s="238" t="s">
        <v>514</v>
      </c>
      <c r="B26" s="362" t="s">
        <v>582</v>
      </c>
      <c r="C26" s="395">
        <v>0</v>
      </c>
      <c r="D26" s="395">
        <v>3.6480243166666666E-3</v>
      </c>
      <c r="E26" s="395">
        <v>4.4604244955585862E-2</v>
      </c>
      <c r="F26" s="395">
        <v>0.20342634008944738</v>
      </c>
      <c r="G26" s="395">
        <v>3.9634540783578566E-3</v>
      </c>
      <c r="H26" s="428">
        <v>1.56</v>
      </c>
      <c r="I26" s="358"/>
    </row>
    <row r="27" spans="1:9" ht="16" thickBot="1" x14ac:dyDescent="0.25">
      <c r="A27" s="238" t="s">
        <v>514</v>
      </c>
      <c r="B27" s="92" t="s">
        <v>38</v>
      </c>
      <c r="C27" s="396">
        <v>0</v>
      </c>
      <c r="D27" s="396">
        <v>4.3914680050188204E-3</v>
      </c>
      <c r="E27" s="396">
        <v>4.6800501882057713E-2</v>
      </c>
      <c r="F27" s="396">
        <v>0.16461731493099119</v>
      </c>
      <c r="G27" s="396">
        <v>4.0150564617314928E-3</v>
      </c>
      <c r="H27" s="430" t="s">
        <v>11</v>
      </c>
      <c r="I27" s="358"/>
    </row>
    <row r="28" spans="1:9" ht="16" thickTop="1" x14ac:dyDescent="0.2">
      <c r="A28" s="402" t="s">
        <v>47</v>
      </c>
      <c r="B28" s="92" t="s">
        <v>34</v>
      </c>
      <c r="C28" s="389">
        <v>0</v>
      </c>
      <c r="D28" s="389">
        <v>0.5209459459459459</v>
      </c>
      <c r="E28" s="389">
        <v>0.2445151033386328</v>
      </c>
      <c r="F28" s="389">
        <v>0.54181240063593006</v>
      </c>
      <c r="G28" s="389">
        <v>0</v>
      </c>
      <c r="H28" s="428">
        <v>4.13</v>
      </c>
      <c r="I28" s="358"/>
    </row>
    <row r="29" spans="1:9" x14ac:dyDescent="0.2">
      <c r="A29" s="238" t="s">
        <v>515</v>
      </c>
      <c r="B29" s="92" t="s">
        <v>34</v>
      </c>
      <c r="C29" s="389">
        <v>0</v>
      </c>
      <c r="D29" s="389">
        <v>0.1647274393037105</v>
      </c>
      <c r="E29" s="389">
        <v>0.1176591846083371</v>
      </c>
      <c r="F29" s="389">
        <v>0.54647274393037104</v>
      </c>
      <c r="G29" s="389">
        <v>0</v>
      </c>
      <c r="H29" s="428">
        <v>4.29</v>
      </c>
      <c r="I29" s="358"/>
    </row>
    <row r="30" spans="1:9" x14ac:dyDescent="0.2">
      <c r="A30" s="333" t="s">
        <v>48</v>
      </c>
      <c r="B30" s="92" t="s">
        <v>31</v>
      </c>
      <c r="C30" s="389">
        <v>0</v>
      </c>
      <c r="D30" s="389">
        <v>2.0833333333333342E-3</v>
      </c>
      <c r="E30" s="389">
        <v>0</v>
      </c>
      <c r="F30" s="389">
        <v>3.8890872965260122E-2</v>
      </c>
      <c r="G30" s="389">
        <v>0</v>
      </c>
      <c r="H30" s="430" t="s">
        <v>11</v>
      </c>
      <c r="I30" s="358"/>
    </row>
    <row r="31" spans="1:9" x14ac:dyDescent="0.2">
      <c r="A31" s="402" t="s">
        <v>48</v>
      </c>
      <c r="B31" s="92" t="s">
        <v>33</v>
      </c>
      <c r="C31" s="389">
        <v>0</v>
      </c>
      <c r="D31" s="389">
        <v>2.102078453719498E-3</v>
      </c>
      <c r="E31" s="389">
        <v>0</v>
      </c>
      <c r="F31" s="389">
        <v>3.8888451393810697E-2</v>
      </c>
      <c r="G31" s="389">
        <v>0</v>
      </c>
      <c r="H31" s="430" t="s">
        <v>11</v>
      </c>
      <c r="I31" s="358"/>
    </row>
    <row r="32" spans="1:9" x14ac:dyDescent="0.2">
      <c r="A32" s="238" t="s">
        <v>516</v>
      </c>
      <c r="B32" s="362" t="s">
        <v>582</v>
      </c>
      <c r="C32" s="236">
        <v>0</v>
      </c>
      <c r="D32" s="236">
        <v>0.22155016458417981</v>
      </c>
      <c r="E32" s="236">
        <v>0.18368286991931859</v>
      </c>
      <c r="F32" s="236">
        <v>0.57782274168307945</v>
      </c>
      <c r="G32" s="236">
        <v>0</v>
      </c>
      <c r="H32" s="430" t="s">
        <v>11</v>
      </c>
      <c r="I32" s="358"/>
    </row>
    <row r="33" spans="1:12" x14ac:dyDescent="0.2">
      <c r="A33" s="238" t="s">
        <v>516</v>
      </c>
      <c r="B33" s="92" t="s">
        <v>34</v>
      </c>
      <c r="C33" s="402">
        <v>0</v>
      </c>
      <c r="D33" s="402">
        <v>0.1745311778290993</v>
      </c>
      <c r="E33" s="402">
        <v>8.5533487297921484E-2</v>
      </c>
      <c r="F33" s="402">
        <v>0.4999168591224018</v>
      </c>
      <c r="G33" s="402">
        <v>0</v>
      </c>
      <c r="H33" s="430" t="s">
        <v>11</v>
      </c>
      <c r="I33" s="358"/>
      <c r="J33" s="235"/>
    </row>
    <row r="34" spans="1:12" ht="16" thickBot="1" x14ac:dyDescent="0.25">
      <c r="A34" s="238" t="s">
        <v>516</v>
      </c>
      <c r="B34" s="92" t="s">
        <v>522</v>
      </c>
      <c r="C34" s="419">
        <v>0</v>
      </c>
      <c r="D34" s="419">
        <v>0.35</v>
      </c>
      <c r="E34" s="419">
        <v>0.19</v>
      </c>
      <c r="F34" s="419">
        <v>0.6</v>
      </c>
      <c r="G34" s="419">
        <v>0</v>
      </c>
      <c r="H34" s="428">
        <v>1.27</v>
      </c>
      <c r="I34" s="358"/>
      <c r="J34" s="139"/>
    </row>
    <row r="35" spans="1:12" ht="16" thickTop="1" x14ac:dyDescent="0.2">
      <c r="A35" s="333" t="s">
        <v>49</v>
      </c>
      <c r="B35" s="362" t="s">
        <v>582</v>
      </c>
      <c r="C35" s="399">
        <v>0</v>
      </c>
      <c r="D35" s="399">
        <v>0.52499029068965686</v>
      </c>
      <c r="E35" s="399">
        <v>0.24903484866613099</v>
      </c>
      <c r="F35" s="399">
        <v>0.54357983562975276</v>
      </c>
      <c r="G35" s="399">
        <v>1.409108259904528E-4</v>
      </c>
      <c r="H35" s="428">
        <v>3.26</v>
      </c>
      <c r="I35" s="358"/>
      <c r="J35" s="139"/>
    </row>
    <row r="36" spans="1:12" ht="16" thickBot="1" x14ac:dyDescent="0.25">
      <c r="A36" s="333" t="s">
        <v>49</v>
      </c>
      <c r="B36" s="394" t="s">
        <v>34</v>
      </c>
      <c r="C36" s="396">
        <v>0</v>
      </c>
      <c r="D36" s="396">
        <v>0.41572819240313041</v>
      </c>
      <c r="E36" s="396">
        <v>0.1913914869249857</v>
      </c>
      <c r="F36" s="396">
        <v>0.53254437869822491</v>
      </c>
      <c r="G36" s="396">
        <v>1.3361328497804931E-4</v>
      </c>
      <c r="H36" s="430" t="s">
        <v>11</v>
      </c>
      <c r="I36" s="358"/>
      <c r="J36" s="139"/>
      <c r="L36" s="235"/>
    </row>
    <row r="37" spans="1:12" ht="16" thickTop="1" x14ac:dyDescent="0.2">
      <c r="A37" s="333" t="s">
        <v>50</v>
      </c>
      <c r="B37" s="393" t="s">
        <v>579</v>
      </c>
      <c r="C37" s="397">
        <v>0</v>
      </c>
      <c r="D37" s="397">
        <v>0.47</v>
      </c>
      <c r="E37" s="397">
        <v>0.25</v>
      </c>
      <c r="F37" s="397">
        <v>0.42</v>
      </c>
      <c r="G37" s="397">
        <v>0</v>
      </c>
      <c r="H37" s="428">
        <v>3.69</v>
      </c>
      <c r="I37" s="358"/>
    </row>
    <row r="38" spans="1:12" ht="16" thickBot="1" x14ac:dyDescent="0.25">
      <c r="A38" s="335" t="s">
        <v>50</v>
      </c>
      <c r="B38" s="394" t="s">
        <v>34</v>
      </c>
      <c r="C38" s="396">
        <v>0</v>
      </c>
      <c r="D38" s="396">
        <v>0.54503994673768308</v>
      </c>
      <c r="E38" s="396">
        <v>0.15908788282290279</v>
      </c>
      <c r="F38" s="396">
        <v>0.43034287616511319</v>
      </c>
      <c r="G38" s="396">
        <v>4.3275632490013318E-4</v>
      </c>
      <c r="H38" s="430" t="s">
        <v>11</v>
      </c>
      <c r="I38" s="358"/>
    </row>
    <row r="39" spans="1:12" ht="16" thickTop="1" x14ac:dyDescent="0.2">
      <c r="A39" s="402" t="s">
        <v>51</v>
      </c>
      <c r="B39" s="409" t="s">
        <v>582</v>
      </c>
      <c r="C39" s="407">
        <v>0</v>
      </c>
      <c r="D39" s="407">
        <v>0.26633628008801091</v>
      </c>
      <c r="E39" s="407">
        <v>8.9231120421135193E-2</v>
      </c>
      <c r="F39" s="407">
        <v>0.46826037249771979</v>
      </c>
      <c r="G39" s="407">
        <v>0</v>
      </c>
      <c r="H39" s="428">
        <v>2.65</v>
      </c>
      <c r="I39" s="358"/>
    </row>
    <row r="40" spans="1:12" x14ac:dyDescent="0.2">
      <c r="A40" s="333" t="s">
        <v>51</v>
      </c>
      <c r="B40" s="92" t="s">
        <v>34</v>
      </c>
      <c r="C40" s="389">
        <v>0</v>
      </c>
      <c r="D40" s="389">
        <v>0.6426647144948755</v>
      </c>
      <c r="E40" s="389">
        <v>0.10120058565153731</v>
      </c>
      <c r="F40" s="389">
        <v>0.72368960468521226</v>
      </c>
      <c r="G40" s="389">
        <v>0</v>
      </c>
      <c r="H40" s="430" t="s">
        <v>11</v>
      </c>
      <c r="I40" s="358"/>
    </row>
    <row r="41" spans="1:12" x14ac:dyDescent="0.2">
      <c r="A41" s="402" t="s">
        <v>52</v>
      </c>
      <c r="B41" s="92" t="s">
        <v>34</v>
      </c>
      <c r="C41" s="239">
        <v>0</v>
      </c>
      <c r="D41" s="239">
        <v>0.40857352671195152</v>
      </c>
      <c r="E41" s="239">
        <v>4.8338534973379838E-2</v>
      </c>
      <c r="F41" s="239">
        <v>0.47853864512575728</v>
      </c>
      <c r="G41" s="239">
        <v>0</v>
      </c>
      <c r="H41" s="428">
        <v>3.17</v>
      </c>
      <c r="I41" s="358"/>
    </row>
    <row r="42" spans="1:12" ht="16" thickBot="1" x14ac:dyDescent="0.25">
      <c r="A42" s="402" t="s">
        <v>53</v>
      </c>
      <c r="B42" s="92" t="s">
        <v>34</v>
      </c>
      <c r="C42" s="389">
        <v>0</v>
      </c>
      <c r="D42" s="389">
        <v>0.1816901408450704</v>
      </c>
      <c r="E42" s="389">
        <v>7.7934272300469482E-2</v>
      </c>
      <c r="F42" s="389">
        <v>0.5826291079812207</v>
      </c>
      <c r="G42" s="389">
        <v>0</v>
      </c>
      <c r="H42" s="428">
        <v>2.92</v>
      </c>
      <c r="I42" s="358"/>
    </row>
    <row r="43" spans="1:12" ht="16" thickTop="1" x14ac:dyDescent="0.2">
      <c r="A43" s="238" t="s">
        <v>505</v>
      </c>
      <c r="B43" s="92" t="s">
        <v>34</v>
      </c>
      <c r="C43" s="413">
        <v>0</v>
      </c>
      <c r="D43" s="413">
        <v>0.3912800206593785</v>
      </c>
      <c r="E43" s="413">
        <v>0.1636136696221055</v>
      </c>
      <c r="F43" s="413">
        <v>0.54432297495050352</v>
      </c>
      <c r="G43" s="413">
        <v>8.6080743737625887E-6</v>
      </c>
      <c r="H43" s="430" t="s">
        <v>11</v>
      </c>
      <c r="I43" s="358"/>
    </row>
    <row r="44" spans="1:12" x14ac:dyDescent="0.2">
      <c r="A44" s="238" t="s">
        <v>505</v>
      </c>
      <c r="B44" s="92" t="s">
        <v>598</v>
      </c>
      <c r="C44" s="412">
        <v>0</v>
      </c>
      <c r="D44" s="412">
        <v>0.23</v>
      </c>
      <c r="E44" s="412">
        <v>0.12</v>
      </c>
      <c r="F44" s="412">
        <v>0.55000000000000004</v>
      </c>
      <c r="G44" s="412">
        <v>0</v>
      </c>
      <c r="H44" s="428">
        <v>2.02</v>
      </c>
      <c r="I44" s="358"/>
    </row>
    <row r="45" spans="1:12" x14ac:dyDescent="0.2">
      <c r="A45" s="402" t="s">
        <v>54</v>
      </c>
      <c r="B45" s="92" t="s">
        <v>55</v>
      </c>
      <c r="C45" s="402">
        <v>0</v>
      </c>
      <c r="D45" s="402">
        <v>4.9154589371980681E-2</v>
      </c>
      <c r="E45" s="402">
        <v>0.1537842190016103</v>
      </c>
      <c r="F45" s="402">
        <v>0.33055555555555549</v>
      </c>
      <c r="G45" s="402">
        <v>1.723027375201288E-2</v>
      </c>
      <c r="H45" s="430" t="s">
        <v>11</v>
      </c>
      <c r="I45" s="358"/>
    </row>
    <row r="46" spans="1:12" x14ac:dyDescent="0.2">
      <c r="A46" s="238" t="s">
        <v>506</v>
      </c>
      <c r="B46" s="92" t="s">
        <v>38</v>
      </c>
      <c r="C46" s="402">
        <v>0</v>
      </c>
      <c r="D46" s="402">
        <v>0.46690442225392298</v>
      </c>
      <c r="E46" s="402">
        <v>0.1364479315263909</v>
      </c>
      <c r="F46" s="402">
        <v>0.47135520684736087</v>
      </c>
      <c r="G46" s="402">
        <v>1.6690442225392301E-3</v>
      </c>
      <c r="H46" s="430" t="s">
        <v>11</v>
      </c>
      <c r="I46" s="358"/>
    </row>
    <row r="47" spans="1:12" ht="16" thickBot="1" x14ac:dyDescent="0.25">
      <c r="A47" s="238" t="s">
        <v>506</v>
      </c>
      <c r="B47" s="363" t="s">
        <v>523</v>
      </c>
      <c r="C47" s="406">
        <v>0</v>
      </c>
      <c r="D47" s="406">
        <v>0.55000000000000004</v>
      </c>
      <c r="E47" s="406">
        <v>0.18</v>
      </c>
      <c r="F47" s="406">
        <v>0.55000000000000004</v>
      </c>
      <c r="G47" s="406">
        <v>7.0000000000000007E-2</v>
      </c>
      <c r="H47" s="428">
        <v>2.17</v>
      </c>
      <c r="I47" s="358"/>
    </row>
    <row r="48" spans="1:12" ht="16" thickTop="1" x14ac:dyDescent="0.2">
      <c r="A48" s="238" t="s">
        <v>591</v>
      </c>
      <c r="B48" s="92" t="s">
        <v>31</v>
      </c>
      <c r="C48" s="411">
        <v>0</v>
      </c>
      <c r="D48" s="411">
        <v>0</v>
      </c>
      <c r="E48" s="411">
        <v>0</v>
      </c>
      <c r="F48" s="411">
        <v>2.121320343559643E-2</v>
      </c>
      <c r="G48" s="411">
        <v>0</v>
      </c>
      <c r="H48" s="430" t="s">
        <v>11</v>
      </c>
      <c r="I48" s="358"/>
    </row>
    <row r="49" spans="1:9" x14ac:dyDescent="0.2">
      <c r="A49" s="238" t="s">
        <v>591</v>
      </c>
      <c r="B49" s="92" t="s">
        <v>33</v>
      </c>
      <c r="C49" s="402">
        <v>0</v>
      </c>
      <c r="D49" s="402">
        <v>2.094033978664559E-3</v>
      </c>
      <c r="E49" s="402">
        <v>0</v>
      </c>
      <c r="F49" s="402">
        <v>3.9075464243382069E-2</v>
      </c>
      <c r="G49" s="402">
        <v>0</v>
      </c>
      <c r="H49" s="430" t="s">
        <v>11</v>
      </c>
      <c r="I49" s="358"/>
    </row>
    <row r="50" spans="1:9" x14ac:dyDescent="0.2">
      <c r="A50" s="402" t="s">
        <v>56</v>
      </c>
      <c r="B50" s="92" t="s">
        <v>33</v>
      </c>
      <c r="C50" s="389">
        <v>0</v>
      </c>
      <c r="D50" s="389">
        <v>2.0972199642334578E-3</v>
      </c>
      <c r="E50" s="389">
        <v>0</v>
      </c>
      <c r="F50" s="389">
        <v>3.8936758250690942E-2</v>
      </c>
      <c r="G50" s="389">
        <v>0</v>
      </c>
      <c r="H50" s="430" t="s">
        <v>11</v>
      </c>
      <c r="I50" s="358"/>
    </row>
    <row r="51" spans="1:9" ht="16" thickBot="1" x14ac:dyDescent="0.25">
      <c r="A51" s="237" t="s">
        <v>56</v>
      </c>
      <c r="B51" s="92" t="s">
        <v>57</v>
      </c>
      <c r="C51" s="337">
        <v>0</v>
      </c>
      <c r="D51" s="337">
        <v>0</v>
      </c>
      <c r="E51" s="337">
        <v>9.7573944890787745E-2</v>
      </c>
      <c r="F51" s="337">
        <v>0.28224832976536918</v>
      </c>
      <c r="G51" s="337">
        <v>0</v>
      </c>
      <c r="H51" s="428">
        <v>3.09</v>
      </c>
      <c r="I51" s="358"/>
    </row>
    <row r="52" spans="1:9" ht="16" thickTop="1" x14ac:dyDescent="0.2">
      <c r="A52" s="402" t="s">
        <v>563</v>
      </c>
      <c r="B52" s="92" t="s">
        <v>38</v>
      </c>
      <c r="C52" s="389">
        <v>0</v>
      </c>
      <c r="D52" s="389">
        <v>0.2452017448200654</v>
      </c>
      <c r="E52" s="389">
        <v>0.33233369683751363</v>
      </c>
      <c r="F52" s="389">
        <v>0.57181025081788439</v>
      </c>
      <c r="G52" s="389">
        <v>5.5616139585605226E-3</v>
      </c>
      <c r="H52" s="428">
        <v>2.39</v>
      </c>
      <c r="I52" s="358"/>
    </row>
    <row r="53" spans="1:9" x14ac:dyDescent="0.2">
      <c r="A53" s="239" t="s">
        <v>564</v>
      </c>
      <c r="B53" s="92" t="s">
        <v>38</v>
      </c>
      <c r="C53" s="402">
        <v>0</v>
      </c>
      <c r="D53" s="402">
        <v>0.2452017448200654</v>
      </c>
      <c r="E53" s="402">
        <v>0.33233369683751363</v>
      </c>
      <c r="F53" s="402">
        <v>0.57181025081788439</v>
      </c>
      <c r="G53" s="402">
        <v>5.5616139585605226E-3</v>
      </c>
      <c r="H53" s="428">
        <v>3.45</v>
      </c>
      <c r="I53" s="358"/>
    </row>
    <row r="54" spans="1:9" x14ac:dyDescent="0.2">
      <c r="A54" s="333" t="s">
        <v>561</v>
      </c>
      <c r="B54" s="393" t="s">
        <v>579</v>
      </c>
      <c r="C54" s="395">
        <v>0</v>
      </c>
      <c r="D54" s="395">
        <v>0.41525828268882248</v>
      </c>
      <c r="E54" s="395">
        <v>0.17229585664434177</v>
      </c>
      <c r="F54" s="395">
        <v>0.55288996427807113</v>
      </c>
      <c r="G54" s="395">
        <v>2.8832038140427256E-3</v>
      </c>
      <c r="H54" s="428">
        <v>3.15</v>
      </c>
      <c r="I54" s="358"/>
    </row>
    <row r="55" spans="1:9" ht="16" thickBot="1" x14ac:dyDescent="0.25">
      <c r="A55" s="336" t="s">
        <v>561</v>
      </c>
      <c r="B55" s="92" t="s">
        <v>38</v>
      </c>
      <c r="C55" s="396">
        <v>0</v>
      </c>
      <c r="D55" s="396">
        <v>0.4315694527961515</v>
      </c>
      <c r="E55" s="396">
        <v>0.28854479855682502</v>
      </c>
      <c r="F55" s="396">
        <v>0.5662056524353577</v>
      </c>
      <c r="G55" s="396">
        <v>2.886349969933854E-3</v>
      </c>
      <c r="H55" s="430" t="s">
        <v>11</v>
      </c>
      <c r="I55" s="358"/>
    </row>
    <row r="56" spans="1:9" ht="16" thickTop="1" x14ac:dyDescent="0.2">
      <c r="A56" s="402" t="s">
        <v>562</v>
      </c>
      <c r="B56" s="92" t="s">
        <v>579</v>
      </c>
      <c r="C56" s="395">
        <v>0</v>
      </c>
      <c r="D56" s="395">
        <v>0.41525828268882248</v>
      </c>
      <c r="E56" s="395">
        <v>0.17229585664434177</v>
      </c>
      <c r="F56" s="395">
        <v>0.55288996427807113</v>
      </c>
      <c r="G56" s="395">
        <v>2.8832038140427256E-3</v>
      </c>
      <c r="H56" s="428">
        <v>1.61</v>
      </c>
      <c r="I56" s="358"/>
    </row>
    <row r="57" spans="1:9" ht="16" thickBot="1" x14ac:dyDescent="0.25">
      <c r="A57" s="357" t="s">
        <v>562</v>
      </c>
      <c r="B57" s="92" t="s">
        <v>38</v>
      </c>
      <c r="C57" s="396">
        <v>0</v>
      </c>
      <c r="D57" s="396">
        <v>0.4315694527961515</v>
      </c>
      <c r="E57" s="396">
        <v>0.28854479855682502</v>
      </c>
      <c r="F57" s="396">
        <v>0.5662056524353577</v>
      </c>
      <c r="G57" s="396">
        <v>2.886349969933854E-3</v>
      </c>
      <c r="H57" s="430" t="s">
        <v>11</v>
      </c>
      <c r="I57" s="358"/>
    </row>
    <row r="58" spans="1:9" ht="16" thickTop="1" x14ac:dyDescent="0.2">
      <c r="A58" s="402" t="s">
        <v>61</v>
      </c>
      <c r="B58" s="92" t="s">
        <v>33</v>
      </c>
      <c r="C58" s="389">
        <v>0.17260904187551171</v>
      </c>
      <c r="D58" s="389">
        <v>4.683963607476356E-2</v>
      </c>
      <c r="E58" s="389">
        <v>9.4476542550799694E-2</v>
      </c>
      <c r="F58" s="389">
        <v>0.24217088438654349</v>
      </c>
      <c r="G58" s="389">
        <v>0.10205061136288909</v>
      </c>
      <c r="H58" s="430" t="s">
        <v>11</v>
      </c>
      <c r="I58" s="358"/>
    </row>
    <row r="59" spans="1:9" x14ac:dyDescent="0.2">
      <c r="A59" s="357" t="s">
        <v>61</v>
      </c>
      <c r="B59" s="92" t="s">
        <v>62</v>
      </c>
      <c r="C59" s="402">
        <v>0.22579427120177961</v>
      </c>
      <c r="D59" s="402">
        <v>5.2440239043824707E-2</v>
      </c>
      <c r="E59" s="402">
        <v>3.4339533680010748E-2</v>
      </c>
      <c r="F59" s="402">
        <v>0.21506345769714899</v>
      </c>
      <c r="G59" s="402">
        <v>0.5653261021470074</v>
      </c>
      <c r="H59" s="428">
        <v>3.31</v>
      </c>
      <c r="I59" s="358"/>
    </row>
    <row r="60" spans="1:9" x14ac:dyDescent="0.2">
      <c r="A60" s="402" t="s">
        <v>63</v>
      </c>
      <c r="B60" s="92" t="s">
        <v>33</v>
      </c>
      <c r="C60" s="402">
        <v>0.14497210174440919</v>
      </c>
      <c r="D60" s="402">
        <v>2.9972370816614271E-2</v>
      </c>
      <c r="E60" s="402">
        <v>1.9377907416179618E-2</v>
      </c>
      <c r="F60" s="402">
        <v>0.20256251817754109</v>
      </c>
      <c r="G60" s="402">
        <v>1.910625450847616E-2</v>
      </c>
      <c r="H60" s="430" t="s">
        <v>11</v>
      </c>
      <c r="I60" s="358"/>
    </row>
    <row r="61" spans="1:9" x14ac:dyDescent="0.2">
      <c r="A61" s="237" t="s">
        <v>63</v>
      </c>
      <c r="B61" s="92" t="s">
        <v>62</v>
      </c>
      <c r="C61" s="402">
        <v>0.27712907665452818</v>
      </c>
      <c r="D61" s="402">
        <v>7.265700483091786E-2</v>
      </c>
      <c r="E61" s="402">
        <v>6.7098760637186533E-2</v>
      </c>
      <c r="F61" s="402">
        <v>0.27403982573151031</v>
      </c>
      <c r="G61" s="402">
        <v>0.55787748296579331</v>
      </c>
      <c r="H61" s="428">
        <v>3.31</v>
      </c>
      <c r="I61" s="358"/>
    </row>
    <row r="62" spans="1:9" x14ac:dyDescent="0.2">
      <c r="A62" s="238" t="s">
        <v>572</v>
      </c>
      <c r="B62" s="92" t="s">
        <v>34</v>
      </c>
      <c r="C62" s="402">
        <v>0</v>
      </c>
      <c r="D62" s="402">
        <v>0.43735933983495873</v>
      </c>
      <c r="E62" s="402">
        <v>0.20997749437359339</v>
      </c>
      <c r="F62" s="402">
        <v>0.63968492123030751</v>
      </c>
      <c r="G62" s="402">
        <v>0</v>
      </c>
      <c r="H62" s="430" t="s">
        <v>11</v>
      </c>
      <c r="I62" s="358"/>
    </row>
    <row r="63" spans="1:9" x14ac:dyDescent="0.2">
      <c r="A63" s="238" t="s">
        <v>572</v>
      </c>
      <c r="B63" s="92" t="s">
        <v>46</v>
      </c>
      <c r="C63" s="398">
        <v>0</v>
      </c>
      <c r="D63" s="398">
        <v>0</v>
      </c>
      <c r="E63" s="398">
        <v>0</v>
      </c>
      <c r="F63" s="398">
        <v>0.1</v>
      </c>
      <c r="G63" s="398">
        <v>0</v>
      </c>
      <c r="H63" s="430" t="s">
        <v>11</v>
      </c>
      <c r="I63" s="358"/>
    </row>
    <row r="64" spans="1:9" x14ac:dyDescent="0.2">
      <c r="A64" s="238" t="s">
        <v>571</v>
      </c>
      <c r="B64" s="92" t="s">
        <v>579</v>
      </c>
      <c r="C64" s="389">
        <v>0</v>
      </c>
      <c r="D64" s="389">
        <v>0.43735933983495873</v>
      </c>
      <c r="E64" s="389">
        <v>0.20997749437359339</v>
      </c>
      <c r="F64" s="389">
        <v>0.63968492123030751</v>
      </c>
      <c r="G64" s="389">
        <v>0</v>
      </c>
      <c r="H64" s="428">
        <v>1.31</v>
      </c>
      <c r="I64" s="358"/>
    </row>
    <row r="65" spans="1:9" x14ac:dyDescent="0.2">
      <c r="A65" s="238" t="s">
        <v>571</v>
      </c>
      <c r="B65" s="92" t="s">
        <v>46</v>
      </c>
      <c r="C65" s="389">
        <v>0</v>
      </c>
      <c r="D65" s="389">
        <v>0.02</v>
      </c>
      <c r="E65" s="389">
        <v>0</v>
      </c>
      <c r="F65" s="389">
        <v>0.02</v>
      </c>
      <c r="G65" s="389">
        <v>0</v>
      </c>
      <c r="H65" s="430" t="s">
        <v>11</v>
      </c>
      <c r="I65" s="358"/>
    </row>
    <row r="66" spans="1:9" x14ac:dyDescent="0.2">
      <c r="A66" s="238" t="s">
        <v>571</v>
      </c>
      <c r="B66" s="92" t="s">
        <v>34</v>
      </c>
      <c r="C66" s="239">
        <v>0</v>
      </c>
      <c r="D66" s="239">
        <v>0.43735933983495873</v>
      </c>
      <c r="E66" s="239">
        <v>0.20997749437359339</v>
      </c>
      <c r="F66" s="239">
        <v>0.63968492123030751</v>
      </c>
      <c r="G66" s="239">
        <v>0</v>
      </c>
      <c r="H66" s="430" t="s">
        <v>11</v>
      </c>
      <c r="I66" s="358"/>
    </row>
    <row r="67" spans="1:9" x14ac:dyDescent="0.2">
      <c r="A67" s="402" t="s">
        <v>67</v>
      </c>
      <c r="B67" s="92" t="s">
        <v>38</v>
      </c>
      <c r="C67" s="402">
        <v>0</v>
      </c>
      <c r="D67" s="402">
        <v>0.27550200803212849</v>
      </c>
      <c r="E67" s="402">
        <v>0.24926372155287821</v>
      </c>
      <c r="F67" s="402">
        <v>0.55903614457831319</v>
      </c>
      <c r="G67" s="402">
        <v>0</v>
      </c>
      <c r="H67" s="430" t="s">
        <v>11</v>
      </c>
      <c r="I67" s="358"/>
    </row>
    <row r="68" spans="1:9" x14ac:dyDescent="0.2">
      <c r="A68" s="402" t="s">
        <v>67</v>
      </c>
      <c r="B68" s="92" t="s">
        <v>46</v>
      </c>
      <c r="C68" s="395">
        <v>0</v>
      </c>
      <c r="D68" s="395">
        <v>0</v>
      </c>
      <c r="E68" s="395">
        <v>0</v>
      </c>
      <c r="F68" s="395">
        <v>2.121320343559643E-2</v>
      </c>
      <c r="G68" s="395">
        <v>0</v>
      </c>
      <c r="H68" s="430" t="s">
        <v>11</v>
      </c>
      <c r="I68" s="358"/>
    </row>
    <row r="69" spans="1:9" x14ac:dyDescent="0.2">
      <c r="A69" s="238" t="s">
        <v>517</v>
      </c>
      <c r="B69" s="363" t="s">
        <v>42</v>
      </c>
      <c r="C69" s="395">
        <v>0</v>
      </c>
      <c r="D69" s="395">
        <v>0</v>
      </c>
      <c r="E69" s="395">
        <v>1.2725677550423923E-2</v>
      </c>
      <c r="F69" s="395">
        <v>0.10503743093220913</v>
      </c>
      <c r="G69" s="395">
        <v>0</v>
      </c>
      <c r="H69" s="430" t="s">
        <v>11</v>
      </c>
      <c r="I69" s="358"/>
    </row>
    <row r="70" spans="1:9" ht="16" thickBot="1" x14ac:dyDescent="0.25">
      <c r="A70" s="238" t="s">
        <v>517</v>
      </c>
      <c r="B70" s="92" t="s">
        <v>38</v>
      </c>
      <c r="C70" s="396">
        <v>0</v>
      </c>
      <c r="D70" s="396">
        <v>7.3044925124792007E-2</v>
      </c>
      <c r="E70" s="396">
        <v>0.1154187465335552</v>
      </c>
      <c r="F70" s="396">
        <v>0.3983361064891846</v>
      </c>
      <c r="G70" s="396">
        <v>6.1009428729894618E-4</v>
      </c>
      <c r="H70" s="430" t="s">
        <v>11</v>
      </c>
      <c r="I70" s="358"/>
    </row>
    <row r="71" spans="1:9" ht="16" thickTop="1" x14ac:dyDescent="0.2">
      <c r="A71" s="333" t="s">
        <v>71</v>
      </c>
      <c r="B71" s="92" t="s">
        <v>42</v>
      </c>
      <c r="C71" s="389">
        <v>0</v>
      </c>
      <c r="D71" s="389">
        <v>0</v>
      </c>
      <c r="E71" s="389">
        <v>1.211656441717791E-2</v>
      </c>
      <c r="F71" s="389">
        <v>9.1717791411042943E-2</v>
      </c>
      <c r="G71" s="389">
        <v>0</v>
      </c>
      <c r="H71" s="430" t="s">
        <v>11</v>
      </c>
      <c r="I71" s="358"/>
    </row>
    <row r="72" spans="1:9" x14ac:dyDescent="0.2">
      <c r="A72" s="402" t="s">
        <v>58</v>
      </c>
      <c r="B72" s="92" t="s">
        <v>31</v>
      </c>
      <c r="C72" s="389">
        <v>0</v>
      </c>
      <c r="D72" s="389">
        <v>2.0833333333333342E-3</v>
      </c>
      <c r="E72" s="389">
        <v>0</v>
      </c>
      <c r="F72" s="389">
        <v>3.8890872965260122E-2</v>
      </c>
      <c r="G72" s="389">
        <v>0</v>
      </c>
      <c r="H72" s="430" t="s">
        <v>11</v>
      </c>
      <c r="I72" s="358"/>
    </row>
    <row r="73" spans="1:9" x14ac:dyDescent="0.2">
      <c r="A73" s="335" t="s">
        <v>58</v>
      </c>
      <c r="B73" s="92" t="s">
        <v>33</v>
      </c>
      <c r="C73" s="239">
        <v>0</v>
      </c>
      <c r="D73" s="239">
        <v>2.0945808866070538E-3</v>
      </c>
      <c r="E73" s="239">
        <v>0</v>
      </c>
      <c r="F73" s="239">
        <v>3.8858086792917072E-2</v>
      </c>
      <c r="G73" s="239">
        <v>7.9449619836819297E-4</v>
      </c>
      <c r="H73" s="430" t="s">
        <v>11</v>
      </c>
      <c r="I73" s="358"/>
    </row>
    <row r="74" spans="1:9" x14ac:dyDescent="0.2">
      <c r="A74" s="333" t="s">
        <v>59</v>
      </c>
      <c r="B74" s="92" t="s">
        <v>31</v>
      </c>
      <c r="C74" s="402">
        <v>0</v>
      </c>
      <c r="D74" s="402">
        <v>2.0833333333333342E-3</v>
      </c>
      <c r="E74" s="402">
        <v>0</v>
      </c>
      <c r="F74" s="402">
        <v>3.8890872965260122E-2</v>
      </c>
      <c r="G74" s="402">
        <v>0</v>
      </c>
      <c r="H74" s="430" t="s">
        <v>11</v>
      </c>
      <c r="I74" s="358"/>
    </row>
    <row r="75" spans="1:9" x14ac:dyDescent="0.2">
      <c r="A75" s="402" t="s">
        <v>59</v>
      </c>
      <c r="B75" s="92" t="s">
        <v>33</v>
      </c>
      <c r="C75" s="239">
        <v>0</v>
      </c>
      <c r="D75" s="239">
        <v>5.3936734368055647E-3</v>
      </c>
      <c r="E75" s="239">
        <v>4.1126759955642432E-2</v>
      </c>
      <c r="F75" s="239">
        <v>0.24001846793784759</v>
      </c>
      <c r="G75" s="239">
        <v>0</v>
      </c>
      <c r="H75" s="430" t="s">
        <v>11</v>
      </c>
      <c r="I75" s="358"/>
    </row>
    <row r="76" spans="1:9" ht="16" thickBot="1" x14ac:dyDescent="0.25">
      <c r="A76" s="237" t="s">
        <v>60</v>
      </c>
      <c r="B76" s="92" t="s">
        <v>31</v>
      </c>
      <c r="C76" s="396">
        <v>0</v>
      </c>
      <c r="D76" s="396">
        <v>2.0833333333333342E-3</v>
      </c>
      <c r="E76" s="396">
        <v>0</v>
      </c>
      <c r="F76" s="396">
        <v>3.8890872965260122E-2</v>
      </c>
      <c r="G76" s="396">
        <v>0</v>
      </c>
      <c r="H76" s="430" t="s">
        <v>11</v>
      </c>
      <c r="I76" s="358"/>
    </row>
    <row r="77" spans="1:9" ht="16" thickTop="1" x14ac:dyDescent="0.2">
      <c r="A77" s="402" t="s">
        <v>60</v>
      </c>
      <c r="B77" s="92" t="s">
        <v>33</v>
      </c>
      <c r="C77" s="389">
        <v>0</v>
      </c>
      <c r="D77" s="389">
        <v>2.1590845136208719E-3</v>
      </c>
      <c r="E77" s="389">
        <v>0</v>
      </c>
      <c r="F77" s="389">
        <v>3.8863521245175697E-2</v>
      </c>
      <c r="G77" s="389">
        <v>0</v>
      </c>
      <c r="H77" s="430" t="s">
        <v>11</v>
      </c>
      <c r="I77" s="358"/>
    </row>
    <row r="78" spans="1:9" x14ac:dyDescent="0.2">
      <c r="A78" s="402" t="s">
        <v>64</v>
      </c>
      <c r="B78" s="393" t="s">
        <v>579</v>
      </c>
      <c r="C78" s="395">
        <v>0</v>
      </c>
      <c r="D78" s="395">
        <v>0.64200844190326456</v>
      </c>
      <c r="E78" s="395">
        <v>7.61897584552889E-2</v>
      </c>
      <c r="F78" s="395">
        <v>0.51786417518545891</v>
      </c>
      <c r="G78" s="395">
        <v>1.1484357992070844E-3</v>
      </c>
      <c r="H78" s="428">
        <v>3.41</v>
      </c>
      <c r="I78" s="358"/>
    </row>
    <row r="79" spans="1:9" x14ac:dyDescent="0.2">
      <c r="A79" s="402" t="s">
        <v>64</v>
      </c>
      <c r="B79" s="92" t="s">
        <v>34</v>
      </c>
      <c r="C79" s="402">
        <v>0</v>
      </c>
      <c r="D79" s="402">
        <v>0.58696441539578803</v>
      </c>
      <c r="E79" s="402">
        <v>6.4923747276688454E-2</v>
      </c>
      <c r="F79" s="402">
        <v>0.54360929557007998</v>
      </c>
      <c r="G79" s="402">
        <v>1.1619462599854759E-3</v>
      </c>
      <c r="H79" s="430" t="s">
        <v>11</v>
      </c>
      <c r="I79" s="358"/>
    </row>
    <row r="80" spans="1:9" ht="16" thickBot="1" x14ac:dyDescent="0.25">
      <c r="A80" s="335" t="s">
        <v>65</v>
      </c>
      <c r="B80" s="362" t="s">
        <v>582</v>
      </c>
      <c r="C80" s="400">
        <v>0</v>
      </c>
      <c r="D80" s="400">
        <v>1.8261496261947709E-2</v>
      </c>
      <c r="E80" s="400">
        <v>1.299666825033925E-2</v>
      </c>
      <c r="F80" s="400">
        <v>0.19203230929588919</v>
      </c>
      <c r="G80" s="400">
        <v>0</v>
      </c>
      <c r="H80" s="428">
        <v>2.35</v>
      </c>
      <c r="I80" s="358"/>
    </row>
    <row r="81" spans="1:9" ht="16" thickTop="1" x14ac:dyDescent="0.2">
      <c r="A81" s="335" t="s">
        <v>65</v>
      </c>
      <c r="B81" s="92" t="s">
        <v>38</v>
      </c>
      <c r="C81" s="389">
        <v>0</v>
      </c>
      <c r="D81" s="389">
        <v>5.0694444444444438E-2</v>
      </c>
      <c r="E81" s="389">
        <v>0.28287037037037038</v>
      </c>
      <c r="F81" s="389">
        <v>0.40833333333333333</v>
      </c>
      <c r="G81" s="389">
        <v>0</v>
      </c>
      <c r="H81" s="430" t="s">
        <v>11</v>
      </c>
      <c r="I81" s="358"/>
    </row>
    <row r="82" spans="1:9" x14ac:dyDescent="0.2">
      <c r="A82" s="335" t="s">
        <v>66</v>
      </c>
      <c r="B82" s="92" t="s">
        <v>31</v>
      </c>
      <c r="C82" s="390">
        <v>0</v>
      </c>
      <c r="D82" s="390">
        <v>2.0833333333333342E-3</v>
      </c>
      <c r="E82" s="390">
        <v>0</v>
      </c>
      <c r="F82" s="390">
        <v>3.8890872965260122E-2</v>
      </c>
      <c r="G82" s="390">
        <v>0</v>
      </c>
      <c r="H82" s="430" t="s">
        <v>11</v>
      </c>
      <c r="I82" s="358"/>
    </row>
    <row r="83" spans="1:9" x14ac:dyDescent="0.2">
      <c r="A83" s="367" t="s">
        <v>66</v>
      </c>
      <c r="B83" s="92" t="s">
        <v>33</v>
      </c>
      <c r="C83" s="402">
        <v>0</v>
      </c>
      <c r="D83" s="402">
        <v>8.9332359124344868E-3</v>
      </c>
      <c r="E83" s="402">
        <v>6.5073296463054889E-2</v>
      </c>
      <c r="F83" s="402">
        <v>0.28455224851350952</v>
      </c>
      <c r="G83" s="402">
        <v>0</v>
      </c>
      <c r="H83" s="430" t="s">
        <v>11</v>
      </c>
      <c r="I83" s="358"/>
    </row>
    <row r="84" spans="1:9" x14ac:dyDescent="0.2">
      <c r="A84" s="402" t="s">
        <v>68</v>
      </c>
      <c r="B84" s="92" t="s">
        <v>581</v>
      </c>
      <c r="C84" s="407">
        <v>0</v>
      </c>
      <c r="D84" s="407">
        <v>3.043394978271444E-2</v>
      </c>
      <c r="E84" s="407">
        <v>0.138716227541371</v>
      </c>
      <c r="F84" s="407">
        <v>0.28501382430717948</v>
      </c>
      <c r="G84" s="407">
        <v>0</v>
      </c>
      <c r="H84" s="428">
        <v>1.1399999999999999</v>
      </c>
      <c r="I84" s="358"/>
    </row>
    <row r="85" spans="1:9" x14ac:dyDescent="0.2">
      <c r="A85" s="402" t="s">
        <v>68</v>
      </c>
      <c r="B85" s="92" t="s">
        <v>34</v>
      </c>
      <c r="C85" s="236">
        <v>0</v>
      </c>
      <c r="D85" s="236">
        <v>3.043394978271444E-2</v>
      </c>
      <c r="E85" s="236">
        <v>0.138716227541371</v>
      </c>
      <c r="F85" s="236">
        <v>0.28501382430717948</v>
      </c>
      <c r="G85" s="236">
        <v>0</v>
      </c>
      <c r="H85" s="430" t="s">
        <v>11</v>
      </c>
      <c r="I85" s="358"/>
    </row>
    <row r="86" spans="1:9" x14ac:dyDescent="0.2">
      <c r="A86" s="238" t="s">
        <v>507</v>
      </c>
      <c r="B86" s="92" t="s">
        <v>556</v>
      </c>
      <c r="C86" s="389">
        <v>0</v>
      </c>
      <c r="D86" s="389">
        <v>3.6316626889419251E-2</v>
      </c>
      <c r="E86" s="389">
        <v>7.8281622911694507E-2</v>
      </c>
      <c r="F86" s="389">
        <v>0.30369928400954649</v>
      </c>
      <c r="G86" s="389">
        <v>1.988862370723946E-4</v>
      </c>
      <c r="H86" s="428">
        <v>1.86</v>
      </c>
      <c r="I86" s="358"/>
    </row>
    <row r="87" spans="1:9" x14ac:dyDescent="0.2">
      <c r="A87" s="238" t="s">
        <v>567</v>
      </c>
      <c r="B87" s="401" t="s">
        <v>38</v>
      </c>
      <c r="C87" s="389">
        <v>0</v>
      </c>
      <c r="D87" s="389">
        <v>5.8019082235347567E-2</v>
      </c>
      <c r="E87" s="389">
        <v>9.5592912312585182E-2</v>
      </c>
      <c r="F87" s="389">
        <v>0.33616537937301227</v>
      </c>
      <c r="G87" s="389">
        <v>9.0867787369377565E-5</v>
      </c>
      <c r="H87" s="428">
        <v>3.31</v>
      </c>
      <c r="I87" s="358"/>
    </row>
    <row r="88" spans="1:9" x14ac:dyDescent="0.2">
      <c r="A88" s="238" t="s">
        <v>568</v>
      </c>
      <c r="B88" s="401" t="s">
        <v>38</v>
      </c>
      <c r="C88" s="239">
        <v>0</v>
      </c>
      <c r="D88" s="239">
        <v>5.8019082235347567E-2</v>
      </c>
      <c r="E88" s="239">
        <v>9.5592912312585182E-2</v>
      </c>
      <c r="F88" s="239">
        <v>0.33616537937301227</v>
      </c>
      <c r="G88" s="239">
        <v>9.0867787369377565E-5</v>
      </c>
      <c r="H88" s="428">
        <v>3.31</v>
      </c>
      <c r="I88" s="358"/>
    </row>
    <row r="89" spans="1:9" x14ac:dyDescent="0.2">
      <c r="A89" s="238" t="s">
        <v>69</v>
      </c>
      <c r="B89" s="401" t="s">
        <v>38</v>
      </c>
      <c r="C89" s="402">
        <v>0</v>
      </c>
      <c r="D89" s="402">
        <v>0.20544346364018501</v>
      </c>
      <c r="E89" s="402">
        <v>0.36786464901219001</v>
      </c>
      <c r="F89" s="402">
        <v>0.52267759562841531</v>
      </c>
      <c r="G89" s="402">
        <v>3.1525851197982351E-4</v>
      </c>
      <c r="H89" s="428">
        <v>3.31</v>
      </c>
      <c r="I89" s="358"/>
    </row>
    <row r="90" spans="1:9" x14ac:dyDescent="0.2">
      <c r="A90" s="402" t="s">
        <v>565</v>
      </c>
      <c r="B90" s="401" t="s">
        <v>38</v>
      </c>
      <c r="C90" s="402">
        <v>0</v>
      </c>
      <c r="D90" s="402">
        <v>0.32497781721384211</v>
      </c>
      <c r="E90" s="402">
        <v>0.26228926353149962</v>
      </c>
      <c r="F90" s="402">
        <v>0.53402839396628221</v>
      </c>
      <c r="G90" s="402">
        <v>0</v>
      </c>
      <c r="H90" s="428">
        <v>3.31</v>
      </c>
      <c r="I90" s="358"/>
    </row>
    <row r="91" spans="1:9" x14ac:dyDescent="0.2">
      <c r="A91" s="402" t="s">
        <v>566</v>
      </c>
      <c r="B91" s="401" t="s">
        <v>38</v>
      </c>
      <c r="C91" s="389">
        <v>0</v>
      </c>
      <c r="D91" s="389">
        <v>0.32497781721384211</v>
      </c>
      <c r="E91" s="389">
        <v>0.26228926353149962</v>
      </c>
      <c r="F91" s="389">
        <v>0.53402839396628221</v>
      </c>
      <c r="G91" s="389">
        <v>0</v>
      </c>
      <c r="H91" s="428">
        <v>3.31</v>
      </c>
      <c r="I91" s="358"/>
    </row>
    <row r="92" spans="1:9" x14ac:dyDescent="0.2">
      <c r="A92" s="238" t="s">
        <v>518</v>
      </c>
      <c r="B92" s="401" t="s">
        <v>38</v>
      </c>
      <c r="C92" s="389">
        <v>0</v>
      </c>
      <c r="D92" s="389">
        <v>0.16624533963808311</v>
      </c>
      <c r="E92" s="389">
        <v>0.4505683368191325</v>
      </c>
      <c r="F92" s="389">
        <v>0.53616440847503866</v>
      </c>
      <c r="G92" s="389">
        <v>1.83686459943621E-3</v>
      </c>
      <c r="H92" s="428">
        <v>3.16</v>
      </c>
      <c r="I92" s="358"/>
    </row>
    <row r="93" spans="1:9" x14ac:dyDescent="0.2">
      <c r="A93" s="402" t="s">
        <v>70</v>
      </c>
      <c r="B93" s="92" t="s">
        <v>38</v>
      </c>
      <c r="C93" s="402">
        <v>0</v>
      </c>
      <c r="D93" s="402">
        <v>0</v>
      </c>
      <c r="E93" s="402">
        <v>7.6595744680851077E-2</v>
      </c>
      <c r="F93" s="402">
        <v>0.15059101654846341</v>
      </c>
      <c r="G93" s="402">
        <v>9.4562647754137122E-4</v>
      </c>
      <c r="H93" s="430" t="s">
        <v>11</v>
      </c>
      <c r="I93" s="358"/>
    </row>
    <row r="94" spans="1:9" ht="16" thickBot="1" x14ac:dyDescent="0.25">
      <c r="A94" s="402" t="s">
        <v>70</v>
      </c>
      <c r="B94" s="92" t="s">
        <v>46</v>
      </c>
      <c r="C94" s="396">
        <v>0</v>
      </c>
      <c r="D94" s="396">
        <v>2.0833333333333342E-3</v>
      </c>
      <c r="E94" s="396">
        <v>0</v>
      </c>
      <c r="F94" s="396">
        <v>3.8890872965260122E-2</v>
      </c>
      <c r="G94" s="396">
        <v>4.783304592501667E-3</v>
      </c>
      <c r="H94" s="430" t="s">
        <v>11</v>
      </c>
      <c r="I94" s="358"/>
    </row>
    <row r="95" spans="1:9" ht="16" thickTop="1" x14ac:dyDescent="0.2">
      <c r="A95" s="402" t="s">
        <v>72</v>
      </c>
      <c r="B95" s="362" t="s">
        <v>582</v>
      </c>
      <c r="C95" s="407">
        <v>0</v>
      </c>
      <c r="D95" s="407">
        <v>1.0657107134339599E-2</v>
      </c>
      <c r="E95" s="407">
        <v>0</v>
      </c>
      <c r="F95" s="407">
        <v>0.16245438644773319</v>
      </c>
      <c r="G95" s="407">
        <v>0</v>
      </c>
      <c r="H95" s="428">
        <v>2.42</v>
      </c>
      <c r="I95" s="358"/>
    </row>
    <row r="96" spans="1:9" x14ac:dyDescent="0.2">
      <c r="A96" s="402" t="s">
        <v>72</v>
      </c>
      <c r="B96" s="92" t="s">
        <v>38</v>
      </c>
      <c r="C96" s="402">
        <v>0</v>
      </c>
      <c r="D96" s="402">
        <v>1.280846063454759E-2</v>
      </c>
      <c r="E96" s="402">
        <v>9.1774383078730912E-2</v>
      </c>
      <c r="F96" s="402">
        <v>0.25105757931844891</v>
      </c>
      <c r="G96" s="402">
        <v>0</v>
      </c>
      <c r="H96" s="430" t="s">
        <v>11</v>
      </c>
      <c r="I96" s="358"/>
    </row>
    <row r="97" spans="1:9" x14ac:dyDescent="0.2">
      <c r="A97" s="402" t="s">
        <v>73</v>
      </c>
      <c r="B97" s="401" t="s">
        <v>38</v>
      </c>
      <c r="C97" s="389">
        <v>0</v>
      </c>
      <c r="D97" s="389">
        <v>0.30314807617567041</v>
      </c>
      <c r="E97" s="389">
        <v>0.2201321414691022</v>
      </c>
      <c r="F97" s="389">
        <v>0.56424407306645941</v>
      </c>
      <c r="G97" s="389">
        <v>1.5934706568208311E-3</v>
      </c>
      <c r="H97" s="428">
        <v>2.91</v>
      </c>
      <c r="I97" s="358"/>
    </row>
    <row r="98" spans="1:9" ht="16" thickBot="1" x14ac:dyDescent="0.25">
      <c r="A98" s="402" t="s">
        <v>74</v>
      </c>
      <c r="B98" s="401" t="s">
        <v>597</v>
      </c>
      <c r="C98" s="236">
        <v>0</v>
      </c>
      <c r="D98" s="236">
        <v>0.26892754502233113</v>
      </c>
      <c r="E98" s="236">
        <v>0.43623361162404928</v>
      </c>
      <c r="F98" s="236">
        <v>0.60190152645020767</v>
      </c>
      <c r="G98" s="236">
        <v>4.6115395729183652E-4</v>
      </c>
      <c r="H98" s="428">
        <v>2.69</v>
      </c>
      <c r="I98" s="358"/>
    </row>
    <row r="99" spans="1:9" ht="16" thickTop="1" x14ac:dyDescent="0.2">
      <c r="A99" s="402" t="s">
        <v>74</v>
      </c>
      <c r="B99" s="401" t="s">
        <v>38</v>
      </c>
      <c r="C99" s="413">
        <v>0</v>
      </c>
      <c r="D99" s="413">
        <v>0.2673958206036906</v>
      </c>
      <c r="E99" s="413">
        <v>0.34967615788830497</v>
      </c>
      <c r="F99" s="413">
        <v>0.58754735427104976</v>
      </c>
      <c r="G99" s="413">
        <v>4.6437736771355251E-4</v>
      </c>
      <c r="H99" s="430" t="s">
        <v>11</v>
      </c>
      <c r="I99" s="358"/>
    </row>
    <row r="100" spans="1:9" x14ac:dyDescent="0.2">
      <c r="A100" s="238" t="s">
        <v>508</v>
      </c>
      <c r="B100" s="92" t="s">
        <v>38</v>
      </c>
      <c r="C100" s="407">
        <v>0</v>
      </c>
      <c r="D100" s="407">
        <v>0.30608533229200491</v>
      </c>
      <c r="E100" s="407">
        <v>0.41117301236614612</v>
      </c>
      <c r="F100" s="407">
        <v>0.54295054684716015</v>
      </c>
      <c r="G100" s="407">
        <v>2.7297156609814698E-3</v>
      </c>
      <c r="H100" s="428">
        <v>2.41</v>
      </c>
      <c r="I100" s="358"/>
    </row>
    <row r="101" spans="1:9" x14ac:dyDescent="0.2">
      <c r="A101" s="335" t="s">
        <v>75</v>
      </c>
      <c r="B101" s="92" t="s">
        <v>38</v>
      </c>
      <c r="C101" s="402">
        <v>0</v>
      </c>
      <c r="D101" s="402">
        <v>0</v>
      </c>
      <c r="E101" s="402">
        <v>8.0952380952380956E-2</v>
      </c>
      <c r="F101" s="402">
        <v>0.15912698412698409</v>
      </c>
      <c r="G101" s="402">
        <v>0</v>
      </c>
      <c r="H101" s="429" t="s">
        <v>11</v>
      </c>
      <c r="I101" s="358"/>
    </row>
    <row r="102" spans="1:9" x14ac:dyDescent="0.2">
      <c r="A102" s="390" t="s">
        <v>76</v>
      </c>
      <c r="B102" s="92" t="s">
        <v>38</v>
      </c>
      <c r="C102" s="402">
        <v>0</v>
      </c>
      <c r="D102" s="402">
        <v>0.1873447772096421</v>
      </c>
      <c r="E102" s="402">
        <v>0.39906866325785251</v>
      </c>
      <c r="F102" s="402">
        <v>0.49621986851716582</v>
      </c>
      <c r="G102" s="402">
        <v>5.6610664718772824E-4</v>
      </c>
      <c r="H102" s="428">
        <v>2.33</v>
      </c>
      <c r="I102" s="358"/>
    </row>
    <row r="103" spans="1:9" x14ac:dyDescent="0.2">
      <c r="A103" s="402" t="s">
        <v>77</v>
      </c>
      <c r="B103" s="92" t="s">
        <v>38</v>
      </c>
      <c r="C103" s="402">
        <v>0</v>
      </c>
      <c r="D103" s="402">
        <v>0.1626260773885935</v>
      </c>
      <c r="E103" s="402">
        <v>0.43533834586466169</v>
      </c>
      <c r="F103" s="402">
        <v>0.490427287731524</v>
      </c>
      <c r="G103" s="402">
        <v>0</v>
      </c>
      <c r="H103" s="428">
        <v>2.33</v>
      </c>
      <c r="I103" s="358"/>
    </row>
    <row r="104" spans="1:9" x14ac:dyDescent="0.2">
      <c r="A104" s="238" t="s">
        <v>554</v>
      </c>
      <c r="B104" s="92" t="s">
        <v>38</v>
      </c>
      <c r="C104" s="402">
        <v>0.16832229580573951</v>
      </c>
      <c r="D104" s="402">
        <v>0.2064459161147903</v>
      </c>
      <c r="E104" s="402">
        <v>0.24933774834437089</v>
      </c>
      <c r="F104" s="402">
        <v>0.44715231788079468</v>
      </c>
      <c r="G104" s="402">
        <v>7.3487858719646804E-2</v>
      </c>
      <c r="H104" s="430" t="s">
        <v>11</v>
      </c>
      <c r="I104" s="358"/>
    </row>
    <row r="105" spans="1:9" x14ac:dyDescent="0.2">
      <c r="A105" s="238" t="s">
        <v>554</v>
      </c>
      <c r="B105" s="363" t="s">
        <v>524</v>
      </c>
      <c r="C105" s="395">
        <v>0.34803254277541351</v>
      </c>
      <c r="D105" s="395">
        <v>0.32266961000735833</v>
      </c>
      <c r="E105" s="395">
        <v>0.14476172684383654</v>
      </c>
      <c r="F105" s="395">
        <v>0.46229302241777243</v>
      </c>
      <c r="G105" s="395">
        <v>0.21279071553663778</v>
      </c>
      <c r="H105" s="428">
        <v>2.48</v>
      </c>
      <c r="I105" s="358"/>
    </row>
    <row r="106" spans="1:9" x14ac:dyDescent="0.2">
      <c r="A106" s="238" t="s">
        <v>557</v>
      </c>
      <c r="B106" s="92" t="s">
        <v>38</v>
      </c>
      <c r="C106" s="389">
        <v>0.16576666666666659</v>
      </c>
      <c r="D106" s="389">
        <v>0.19373333333333331</v>
      </c>
      <c r="E106" s="389">
        <v>0.23849999999999999</v>
      </c>
      <c r="F106" s="389">
        <v>0.43723333333333331</v>
      </c>
      <c r="G106" s="389">
        <v>9.6299999999999997E-2</v>
      </c>
      <c r="H106" s="430" t="s">
        <v>11</v>
      </c>
      <c r="I106" s="358"/>
    </row>
    <row r="107" spans="1:9" x14ac:dyDescent="0.2">
      <c r="A107" s="238" t="s">
        <v>557</v>
      </c>
      <c r="B107" s="363" t="s">
        <v>525</v>
      </c>
      <c r="C107" s="395">
        <v>0.2584585719032727</v>
      </c>
      <c r="D107" s="395">
        <v>0.40548444444444448</v>
      </c>
      <c r="E107" s="395">
        <v>0.23088955355880234</v>
      </c>
      <c r="F107" s="395">
        <v>0.53622233805888142</v>
      </c>
      <c r="G107" s="395">
        <v>0.10371904543230155</v>
      </c>
      <c r="H107" s="428">
        <v>2.0699999999999998</v>
      </c>
      <c r="I107" s="358"/>
    </row>
    <row r="108" spans="1:9" ht="16" thickBot="1" x14ac:dyDescent="0.25">
      <c r="A108" s="402" t="s">
        <v>78</v>
      </c>
      <c r="B108" s="92" t="s">
        <v>598</v>
      </c>
      <c r="C108" s="400">
        <v>0</v>
      </c>
      <c r="D108" s="400">
        <v>0.58798747718506816</v>
      </c>
      <c r="E108" s="400">
        <v>7.3501832031808434E-2</v>
      </c>
      <c r="F108" s="400">
        <v>0.30122057297965832</v>
      </c>
      <c r="G108" s="400">
        <v>0</v>
      </c>
      <c r="H108" s="428">
        <v>3.42</v>
      </c>
      <c r="I108" s="358"/>
    </row>
    <row r="109" spans="1:9" ht="16" thickTop="1" x14ac:dyDescent="0.2">
      <c r="A109" s="402" t="s">
        <v>78</v>
      </c>
      <c r="B109" s="92" t="s">
        <v>34</v>
      </c>
      <c r="C109" s="413">
        <v>0</v>
      </c>
      <c r="D109" s="413">
        <v>0.5521383075523203</v>
      </c>
      <c r="E109" s="413">
        <v>2.1337579617834401E-2</v>
      </c>
      <c r="F109" s="413">
        <v>0.28480436760691541</v>
      </c>
      <c r="G109" s="413">
        <v>0</v>
      </c>
      <c r="H109" s="430" t="s">
        <v>11</v>
      </c>
      <c r="I109" s="358"/>
    </row>
    <row r="110" spans="1:9" ht="16" thickBot="1" x14ac:dyDescent="0.25">
      <c r="A110" s="238" t="s">
        <v>509</v>
      </c>
      <c r="B110" s="92" t="s">
        <v>598</v>
      </c>
      <c r="C110" s="395">
        <v>0</v>
      </c>
      <c r="D110" s="395">
        <v>0.60011947188187509</v>
      </c>
      <c r="E110" s="395">
        <v>0.2199624227256384</v>
      </c>
      <c r="F110" s="395">
        <v>0.5291255036964656</v>
      </c>
      <c r="G110" s="395">
        <v>1.5985626027693395E-2</v>
      </c>
      <c r="H110" s="428">
        <v>3.58</v>
      </c>
      <c r="I110" s="358"/>
    </row>
    <row r="111" spans="1:9" ht="16" thickTop="1" x14ac:dyDescent="0.2">
      <c r="A111" s="238" t="s">
        <v>509</v>
      </c>
      <c r="B111" s="92" t="s">
        <v>34</v>
      </c>
      <c r="C111" s="413">
        <v>0</v>
      </c>
      <c r="D111" s="413">
        <v>0.18252346193952029</v>
      </c>
      <c r="E111" s="413">
        <v>0.1076120959332638</v>
      </c>
      <c r="F111" s="413">
        <v>0.48586027111574559</v>
      </c>
      <c r="G111" s="413">
        <v>1.599582898852972E-2</v>
      </c>
      <c r="H111" s="430" t="s">
        <v>11</v>
      </c>
      <c r="I111" s="358"/>
    </row>
    <row r="112" spans="1:9" ht="16" thickBot="1" x14ac:dyDescent="0.25">
      <c r="A112" s="402" t="s">
        <v>79</v>
      </c>
      <c r="B112" s="92" t="s">
        <v>42</v>
      </c>
      <c r="C112" s="396">
        <v>0</v>
      </c>
      <c r="D112" s="396">
        <v>0.13568384347152271</v>
      </c>
      <c r="E112" s="396">
        <v>3.6691204959318102E-2</v>
      </c>
      <c r="F112" s="396">
        <v>0.36722200697404112</v>
      </c>
      <c r="G112" s="396">
        <v>0</v>
      </c>
      <c r="H112" s="428">
        <v>1.0900000000000001</v>
      </c>
      <c r="I112" s="358"/>
    </row>
    <row r="113" spans="1:9" ht="16" thickTop="1" x14ac:dyDescent="0.2">
      <c r="A113" s="402" t="s">
        <v>79</v>
      </c>
      <c r="B113" s="92" t="s">
        <v>34</v>
      </c>
      <c r="C113" s="389">
        <v>0</v>
      </c>
      <c r="D113" s="389">
        <v>0.13568384347152271</v>
      </c>
      <c r="E113" s="389">
        <v>3.6691204959318102E-2</v>
      </c>
      <c r="F113" s="389">
        <v>0.36722200697404112</v>
      </c>
      <c r="G113" s="389">
        <v>0</v>
      </c>
      <c r="H113" s="430" t="s">
        <v>11</v>
      </c>
      <c r="I113" s="358"/>
    </row>
    <row r="114" spans="1:9" x14ac:dyDescent="0.2">
      <c r="A114" s="238" t="s">
        <v>519</v>
      </c>
      <c r="B114" s="92" t="s">
        <v>558</v>
      </c>
      <c r="C114" s="402">
        <v>0</v>
      </c>
      <c r="D114" s="402">
        <v>0.13257807715860381</v>
      </c>
      <c r="E114" s="402">
        <v>0.13337415799142679</v>
      </c>
      <c r="F114" s="402">
        <v>0.39412124923453762</v>
      </c>
      <c r="G114" s="402">
        <v>0</v>
      </c>
      <c r="H114" s="431">
        <v>0</v>
      </c>
      <c r="I114" s="358"/>
    </row>
    <row r="115" spans="1:9" x14ac:dyDescent="0.2">
      <c r="A115" s="238" t="s">
        <v>559</v>
      </c>
      <c r="B115" s="92" t="s">
        <v>38</v>
      </c>
      <c r="C115" s="402">
        <v>0.34571304221674171</v>
      </c>
      <c r="D115" s="402">
        <v>0.1741331785869723</v>
      </c>
      <c r="E115" s="402">
        <v>5.4301465254606128E-2</v>
      </c>
      <c r="F115" s="402">
        <v>0.23824169447265339</v>
      </c>
      <c r="G115" s="402">
        <v>0.38427390105904541</v>
      </c>
      <c r="H115" s="430" t="s">
        <v>11</v>
      </c>
      <c r="I115" s="358"/>
    </row>
    <row r="116" spans="1:9" ht="16" thickBot="1" x14ac:dyDescent="0.25">
      <c r="A116" s="238" t="s">
        <v>559</v>
      </c>
      <c r="B116" s="391" t="s">
        <v>526</v>
      </c>
      <c r="C116" s="337">
        <v>0.5414832609436544</v>
      </c>
      <c r="D116" s="337">
        <v>0.29768460757290005</v>
      </c>
      <c r="E116" s="337">
        <v>0.20116835482122966</v>
      </c>
      <c r="F116" s="337">
        <v>0.52641603374234747</v>
      </c>
      <c r="G116" s="337">
        <v>0.41477160525693013</v>
      </c>
      <c r="H116" s="428">
        <v>3.11</v>
      </c>
      <c r="I116" s="358"/>
    </row>
    <row r="117" spans="1:9" ht="16" thickTop="1" x14ac:dyDescent="0.2">
      <c r="A117" s="402" t="s">
        <v>80</v>
      </c>
      <c r="B117" s="92" t="s">
        <v>34</v>
      </c>
      <c r="C117" s="407">
        <v>0</v>
      </c>
      <c r="D117" s="407">
        <v>0.66577404794350903</v>
      </c>
      <c r="E117" s="407">
        <v>8.2649195404882608E-2</v>
      </c>
      <c r="F117" s="407">
        <v>0.38976980311980147</v>
      </c>
      <c r="G117" s="407">
        <v>1.1511074920305779E-3</v>
      </c>
      <c r="H117" s="428">
        <v>3.18</v>
      </c>
      <c r="I117" s="358"/>
    </row>
    <row r="118" spans="1:9" x14ac:dyDescent="0.2">
      <c r="A118" s="402" t="s">
        <v>81</v>
      </c>
      <c r="B118" s="92" t="s">
        <v>34</v>
      </c>
      <c r="C118" s="375">
        <v>0</v>
      </c>
      <c r="D118" s="375">
        <v>0.37748842592592591</v>
      </c>
      <c r="E118" s="375">
        <v>7.7083333333333323E-2</v>
      </c>
      <c r="F118" s="375">
        <v>0.47256944444444438</v>
      </c>
      <c r="G118" s="375">
        <v>1.157407407407407E-4</v>
      </c>
      <c r="H118" s="428">
        <v>3.06</v>
      </c>
      <c r="I118" s="358"/>
    </row>
    <row r="119" spans="1:9" x14ac:dyDescent="0.2">
      <c r="A119" s="238" t="s">
        <v>82</v>
      </c>
      <c r="B119" s="92" t="s">
        <v>33</v>
      </c>
      <c r="C119" s="402">
        <v>5.7664884135472369E-2</v>
      </c>
      <c r="D119" s="402">
        <v>2.0855614973262031E-2</v>
      </c>
      <c r="E119" s="402">
        <v>0</v>
      </c>
      <c r="F119" s="402">
        <v>3.7165775401069523E-2</v>
      </c>
      <c r="G119" s="402">
        <v>0</v>
      </c>
      <c r="H119" s="430" t="s">
        <v>11</v>
      </c>
      <c r="I119" s="358"/>
    </row>
    <row r="120" spans="1:9" x14ac:dyDescent="0.2">
      <c r="A120" s="238" t="s">
        <v>82</v>
      </c>
      <c r="B120" s="363" t="s">
        <v>527</v>
      </c>
      <c r="C120" s="338">
        <v>0.11760195009271208</v>
      </c>
      <c r="D120" s="338">
        <v>0.14638146167557933</v>
      </c>
      <c r="E120" s="338">
        <v>0.13172519721006948</v>
      </c>
      <c r="F120" s="338">
        <v>0.38742506175509067</v>
      </c>
      <c r="G120" s="338">
        <v>0.20204467282352942</v>
      </c>
      <c r="H120" s="428">
        <v>4.3099999999999996</v>
      </c>
      <c r="I120" s="358"/>
    </row>
    <row r="121" spans="1:9" ht="16" thickBot="1" x14ac:dyDescent="0.25">
      <c r="A121" s="238" t="s">
        <v>83</v>
      </c>
      <c r="B121" s="392" t="s">
        <v>33</v>
      </c>
      <c r="C121" s="396">
        <v>5.7664884135472369E-2</v>
      </c>
      <c r="D121" s="396">
        <v>2.0855614973262031E-2</v>
      </c>
      <c r="E121" s="396">
        <v>0</v>
      </c>
      <c r="F121" s="396">
        <v>3.7165775401069523E-2</v>
      </c>
      <c r="G121" s="396">
        <v>0</v>
      </c>
      <c r="H121" s="430" t="s">
        <v>11</v>
      </c>
      <c r="I121" s="358"/>
    </row>
    <row r="122" spans="1:9" ht="16" thickTop="1" x14ac:dyDescent="0.2">
      <c r="A122" s="238" t="s">
        <v>83</v>
      </c>
      <c r="B122" s="410" t="s">
        <v>527</v>
      </c>
      <c r="C122" s="411">
        <v>0.11760195009271208</v>
      </c>
      <c r="D122" s="411">
        <v>0.14638146167557933</v>
      </c>
      <c r="E122" s="411">
        <v>0.13172519721006948</v>
      </c>
      <c r="F122" s="411">
        <v>0.38742506175509067</v>
      </c>
      <c r="G122" s="411">
        <v>0.20204467282352942</v>
      </c>
      <c r="H122" s="431">
        <v>0</v>
      </c>
      <c r="I122" s="358"/>
    </row>
    <row r="123" spans="1:9" x14ac:dyDescent="0.2">
      <c r="A123" s="237" t="s">
        <v>84</v>
      </c>
      <c r="B123" s="92" t="s">
        <v>31</v>
      </c>
      <c r="C123" s="389">
        <v>2.939815783088038E-2</v>
      </c>
      <c r="D123" s="389">
        <v>2.0833333333333342E-3</v>
      </c>
      <c r="E123" s="389">
        <v>0</v>
      </c>
      <c r="F123" s="389">
        <v>3.0052038200428271E-2</v>
      </c>
      <c r="G123" s="389">
        <v>4.490836985388337E-2</v>
      </c>
      <c r="H123" s="430" t="s">
        <v>11</v>
      </c>
      <c r="I123" s="358"/>
    </row>
    <row r="124" spans="1:9" x14ac:dyDescent="0.2">
      <c r="A124" s="239" t="s">
        <v>84</v>
      </c>
      <c r="B124" s="92" t="s">
        <v>33</v>
      </c>
      <c r="C124" s="402">
        <v>2.9393043531919211E-2</v>
      </c>
      <c r="D124" s="402">
        <v>2.079304154776401E-3</v>
      </c>
      <c r="E124" s="402">
        <v>0</v>
      </c>
      <c r="F124" s="402">
        <v>3.0058420861447659E-2</v>
      </c>
      <c r="G124" s="402">
        <v>7.7549727756540662E-2</v>
      </c>
      <c r="H124" s="430" t="s">
        <v>11</v>
      </c>
      <c r="I124" s="358"/>
    </row>
    <row r="125" spans="1:9" x14ac:dyDescent="0.2">
      <c r="A125" s="402" t="s">
        <v>85</v>
      </c>
      <c r="B125" s="92" t="s">
        <v>31</v>
      </c>
      <c r="C125" s="395">
        <v>0</v>
      </c>
      <c r="D125" s="395">
        <v>0</v>
      </c>
      <c r="E125" s="395">
        <v>0</v>
      </c>
      <c r="F125" s="395">
        <v>2.121320343559643E-2</v>
      </c>
      <c r="G125" s="395">
        <v>0</v>
      </c>
      <c r="H125" s="430" t="s">
        <v>11</v>
      </c>
      <c r="I125" s="358"/>
    </row>
    <row r="126" spans="1:9" x14ac:dyDescent="0.2">
      <c r="A126" s="402" t="s">
        <v>85</v>
      </c>
      <c r="B126" s="92" t="s">
        <v>34</v>
      </c>
      <c r="C126" s="402">
        <v>0</v>
      </c>
      <c r="D126" s="402">
        <v>0.28514115898959891</v>
      </c>
      <c r="E126" s="402">
        <v>6.0921248142644872E-2</v>
      </c>
      <c r="F126" s="402">
        <v>0.35542347696879639</v>
      </c>
      <c r="G126" s="402">
        <v>0</v>
      </c>
      <c r="H126" s="430" t="s">
        <v>11</v>
      </c>
      <c r="I126" s="358"/>
    </row>
    <row r="127" spans="1:9" x14ac:dyDescent="0.2">
      <c r="A127" s="402" t="s">
        <v>86</v>
      </c>
      <c r="B127" s="92" t="s">
        <v>31</v>
      </c>
      <c r="C127" s="395">
        <v>0</v>
      </c>
      <c r="D127" s="395">
        <v>0</v>
      </c>
      <c r="E127" s="395">
        <v>0</v>
      </c>
      <c r="F127" s="395">
        <v>2.121320343559643E-2</v>
      </c>
      <c r="G127" s="395">
        <v>0</v>
      </c>
      <c r="H127" s="430" t="s">
        <v>11</v>
      </c>
      <c r="I127" s="358"/>
    </row>
    <row r="128" spans="1:9" x14ac:dyDescent="0.2">
      <c r="A128" s="402" t="s">
        <v>86</v>
      </c>
      <c r="B128" s="92" t="s">
        <v>34</v>
      </c>
      <c r="C128" s="390">
        <v>0</v>
      </c>
      <c r="D128" s="390">
        <v>1.9213973799126639E-2</v>
      </c>
      <c r="E128" s="390">
        <v>4.7161572052401762E-2</v>
      </c>
      <c r="F128" s="390">
        <v>0.3268558951965066</v>
      </c>
      <c r="G128" s="390">
        <v>0</v>
      </c>
      <c r="H128" s="430" t="s">
        <v>11</v>
      </c>
      <c r="I128" s="358"/>
    </row>
    <row r="129" spans="1:9" x14ac:dyDescent="0.2">
      <c r="A129" s="237" t="s">
        <v>87</v>
      </c>
      <c r="B129" s="92" t="s">
        <v>31</v>
      </c>
      <c r="C129" s="239">
        <v>0</v>
      </c>
      <c r="D129" s="239">
        <v>2.0833333333333342E-3</v>
      </c>
      <c r="E129" s="402">
        <v>0</v>
      </c>
      <c r="F129" s="239">
        <v>3.8890872965260122E-2</v>
      </c>
      <c r="G129" s="239">
        <v>0</v>
      </c>
      <c r="H129" s="430" t="s">
        <v>11</v>
      </c>
      <c r="I129" s="358"/>
    </row>
    <row r="130" spans="1:9" x14ac:dyDescent="0.2">
      <c r="A130" s="402" t="s">
        <v>87</v>
      </c>
      <c r="B130" s="92" t="s">
        <v>33</v>
      </c>
      <c r="C130" s="389">
        <v>0</v>
      </c>
      <c r="D130" s="389">
        <v>6.1326936740167329E-3</v>
      </c>
      <c r="E130" s="389">
        <v>6.229525679395944E-2</v>
      </c>
      <c r="F130" s="389">
        <v>0.24369388020434909</v>
      </c>
      <c r="G130" s="389">
        <v>0</v>
      </c>
      <c r="H130" s="430" t="s">
        <v>11</v>
      </c>
      <c r="I130" s="358"/>
    </row>
    <row r="131" spans="1:9" x14ac:dyDescent="0.2">
      <c r="A131" s="238" t="s">
        <v>510</v>
      </c>
      <c r="B131" s="92" t="s">
        <v>38</v>
      </c>
      <c r="C131" s="402">
        <v>0.34112343966712899</v>
      </c>
      <c r="D131" s="402">
        <v>0.4323162274618586</v>
      </c>
      <c r="E131" s="402">
        <v>0.1069001386962552</v>
      </c>
      <c r="F131" s="402">
        <v>0.34802357836338421</v>
      </c>
      <c r="G131" s="402">
        <v>7.9368932038834966E-2</v>
      </c>
      <c r="H131" s="430" t="s">
        <v>11</v>
      </c>
      <c r="I131" s="358"/>
    </row>
    <row r="132" spans="1:9" ht="16" thickBot="1" x14ac:dyDescent="0.25">
      <c r="A132" s="238" t="s">
        <v>510</v>
      </c>
      <c r="B132" s="363" t="s">
        <v>528</v>
      </c>
      <c r="C132" s="337">
        <v>0.4142065629142177</v>
      </c>
      <c r="D132" s="337">
        <v>0.47306056403143798</v>
      </c>
      <c r="E132" s="337">
        <v>0.13678842689369236</v>
      </c>
      <c r="F132" s="337">
        <v>0.54310201597607943</v>
      </c>
      <c r="G132" s="337">
        <v>0.24358090387648199</v>
      </c>
      <c r="H132" s="428">
        <v>3.91</v>
      </c>
      <c r="I132" s="358"/>
    </row>
    <row r="133" spans="1:9" ht="16" thickTop="1" x14ac:dyDescent="0.2">
      <c r="A133" s="238" t="s">
        <v>511</v>
      </c>
      <c r="B133" s="92" t="s">
        <v>38</v>
      </c>
      <c r="C133" s="389">
        <v>0</v>
      </c>
      <c r="D133" s="389">
        <v>0.43216685330347149</v>
      </c>
      <c r="E133" s="389">
        <v>0.1665173572228443</v>
      </c>
      <c r="F133" s="389">
        <v>0.48653415453527438</v>
      </c>
      <c r="G133" s="389">
        <v>4.1349384098544231E-2</v>
      </c>
      <c r="H133" s="430" t="s">
        <v>11</v>
      </c>
      <c r="I133" s="358"/>
    </row>
    <row r="134" spans="1:9" ht="16" thickBot="1" x14ac:dyDescent="0.25">
      <c r="A134" s="238" t="s">
        <v>511</v>
      </c>
      <c r="B134" s="363" t="s">
        <v>529</v>
      </c>
      <c r="C134" s="337">
        <v>0.3692127724785545</v>
      </c>
      <c r="D134" s="337">
        <v>0.35513111235535644</v>
      </c>
      <c r="E134" s="337">
        <v>0.1405804778980789</v>
      </c>
      <c r="F134" s="337">
        <v>0.29070914370896944</v>
      </c>
      <c r="G134" s="337">
        <v>0.23732078140008395</v>
      </c>
      <c r="H134" s="428">
        <v>3.86</v>
      </c>
      <c r="I134" s="358"/>
    </row>
    <row r="135" spans="1:9" ht="16" thickTop="1" x14ac:dyDescent="0.2">
      <c r="A135" s="402" t="s">
        <v>88</v>
      </c>
      <c r="B135" s="92" t="s">
        <v>34</v>
      </c>
      <c r="C135" s="407">
        <v>0</v>
      </c>
      <c r="D135" s="407">
        <v>0.21697225607815959</v>
      </c>
      <c r="E135" s="407">
        <v>0.13520166179601231</v>
      </c>
      <c r="F135" s="407">
        <v>0.49462569508074411</v>
      </c>
      <c r="G135" s="407">
        <v>9.8888210227621783E-4</v>
      </c>
      <c r="H135" s="428">
        <v>2.77</v>
      </c>
      <c r="I135" s="358"/>
    </row>
    <row r="136" spans="1:9" x14ac:dyDescent="0.2">
      <c r="A136" s="402" t="s">
        <v>512</v>
      </c>
      <c r="B136" s="92" t="s">
        <v>34</v>
      </c>
      <c r="C136" s="200">
        <v>0</v>
      </c>
      <c r="D136" s="200">
        <v>0.21</v>
      </c>
      <c r="E136" s="200">
        <v>0.45</v>
      </c>
      <c r="F136" s="200">
        <v>0.27900000000000003</v>
      </c>
      <c r="G136" s="200">
        <v>1E-3</v>
      </c>
      <c r="H136" s="430" t="s">
        <v>11</v>
      </c>
      <c r="I136" s="358"/>
    </row>
    <row r="137" spans="1:9" x14ac:dyDescent="0.2">
      <c r="A137" s="238" t="s">
        <v>512</v>
      </c>
      <c r="B137" s="92" t="s">
        <v>560</v>
      </c>
      <c r="C137" s="200">
        <v>0</v>
      </c>
      <c r="D137" s="200">
        <v>0.20899999999999999</v>
      </c>
      <c r="E137" s="200">
        <v>0.16700000000000001</v>
      </c>
      <c r="F137" s="200">
        <v>0.52200000000000002</v>
      </c>
      <c r="G137" s="200">
        <v>1E-3</v>
      </c>
      <c r="H137" s="428">
        <v>1.76</v>
      </c>
      <c r="I137" s="358"/>
    </row>
    <row r="138" spans="1:9" ht="16" thickBot="1" x14ac:dyDescent="0.25">
      <c r="A138" s="390" t="s">
        <v>89</v>
      </c>
      <c r="B138" s="92" t="s">
        <v>42</v>
      </c>
      <c r="C138" s="396">
        <v>0</v>
      </c>
      <c r="D138" s="396">
        <v>0</v>
      </c>
      <c r="E138" s="396">
        <v>3.5046728971962621E-2</v>
      </c>
      <c r="F138" s="396">
        <v>0.1691588785046729</v>
      </c>
      <c r="G138" s="396">
        <v>1.448598130841122E-2</v>
      </c>
      <c r="H138" s="430" t="s">
        <v>11</v>
      </c>
      <c r="I138" s="358"/>
    </row>
    <row r="139" spans="1:9" ht="16" thickTop="1" x14ac:dyDescent="0.2">
      <c r="A139" s="390" t="s">
        <v>90</v>
      </c>
      <c r="B139" s="92" t="s">
        <v>42</v>
      </c>
      <c r="C139" s="389">
        <v>0</v>
      </c>
      <c r="D139" s="389">
        <v>0</v>
      </c>
      <c r="E139" s="389">
        <v>4.6890286512928023E-2</v>
      </c>
      <c r="F139" s="389">
        <v>0.19804332634521321</v>
      </c>
      <c r="G139" s="389">
        <v>0</v>
      </c>
      <c r="H139" s="430" t="s">
        <v>11</v>
      </c>
      <c r="I139" s="358"/>
    </row>
    <row r="140" spans="1:9" ht="16" thickBot="1" x14ac:dyDescent="0.25">
      <c r="A140" s="390" t="s">
        <v>91</v>
      </c>
      <c r="B140" s="92" t="s">
        <v>42</v>
      </c>
      <c r="C140" s="396">
        <v>0</v>
      </c>
      <c r="D140" s="396">
        <v>0</v>
      </c>
      <c r="E140" s="396">
        <v>9.4794188861985484E-2</v>
      </c>
      <c r="F140" s="396">
        <v>0.19782082324455211</v>
      </c>
      <c r="G140" s="396">
        <v>0</v>
      </c>
      <c r="H140" s="430" t="s">
        <v>11</v>
      </c>
      <c r="I140" s="358"/>
    </row>
    <row r="141" spans="1:9" ht="16" thickTop="1" x14ac:dyDescent="0.2">
      <c r="A141" s="402" t="s">
        <v>93</v>
      </c>
      <c r="B141" s="92" t="s">
        <v>31</v>
      </c>
      <c r="C141" s="389">
        <v>6.7304979947679047E-2</v>
      </c>
      <c r="D141" s="389">
        <v>2.0833333333333339E-2</v>
      </c>
      <c r="E141" s="389">
        <v>0</v>
      </c>
      <c r="F141" s="389">
        <v>3.7123106012293752E-2</v>
      </c>
      <c r="G141" s="389">
        <v>9.8457156410669558E-2</v>
      </c>
      <c r="H141" s="430" t="s">
        <v>11</v>
      </c>
      <c r="I141" s="358"/>
    </row>
    <row r="142" spans="1:9" x14ac:dyDescent="0.2">
      <c r="A142" s="402" t="s">
        <v>93</v>
      </c>
      <c r="B142" s="92" t="s">
        <v>33</v>
      </c>
      <c r="C142" s="402">
        <v>6.7301038062283741E-2</v>
      </c>
      <c r="D142" s="402">
        <v>2.084775086505191E-2</v>
      </c>
      <c r="E142" s="402">
        <v>0</v>
      </c>
      <c r="F142" s="402">
        <v>3.7110726643598622E-2</v>
      </c>
      <c r="G142" s="402">
        <v>9.8442906574394473E-2</v>
      </c>
      <c r="H142" s="430" t="s">
        <v>11</v>
      </c>
      <c r="I142" s="358"/>
    </row>
    <row r="143" spans="1:9" x14ac:dyDescent="0.2">
      <c r="A143" s="238" t="s">
        <v>520</v>
      </c>
      <c r="B143" s="92" t="s">
        <v>583</v>
      </c>
      <c r="C143" s="395">
        <v>0</v>
      </c>
      <c r="D143" s="395">
        <v>2.4E-2</v>
      </c>
      <c r="E143" s="395">
        <v>0.1043118553695388</v>
      </c>
      <c r="F143" s="395">
        <v>0.34785054261852177</v>
      </c>
      <c r="G143" s="395">
        <v>5.4073625082268911E-4</v>
      </c>
      <c r="H143" s="428">
        <v>2.33</v>
      </c>
      <c r="I143" s="358"/>
    </row>
    <row r="144" spans="1:9" x14ac:dyDescent="0.2">
      <c r="A144" s="238" t="s">
        <v>520</v>
      </c>
      <c r="B144" s="92" t="s">
        <v>33</v>
      </c>
      <c r="C144" s="389">
        <v>0</v>
      </c>
      <c r="D144" s="389">
        <v>2.091053467443091E-3</v>
      </c>
      <c r="E144" s="389">
        <v>0</v>
      </c>
      <c r="F144" s="389">
        <v>3.8935944944415032E-2</v>
      </c>
      <c r="G144" s="389">
        <v>5.2938062466913714E-4</v>
      </c>
      <c r="H144" s="430" t="s">
        <v>11</v>
      </c>
      <c r="I144" s="358"/>
    </row>
    <row r="145" spans="1:9" x14ac:dyDescent="0.2">
      <c r="A145" s="335" t="s">
        <v>453</v>
      </c>
      <c r="B145" s="92" t="s">
        <v>578</v>
      </c>
      <c r="C145" s="402">
        <v>0</v>
      </c>
      <c r="D145" s="402">
        <v>3.6309221840068781E-2</v>
      </c>
      <c r="E145" s="402">
        <v>0.38728245693459468</v>
      </c>
      <c r="F145" s="402">
        <v>0.45553418414651931</v>
      </c>
      <c r="G145" s="402">
        <v>3.76594460237053E-3</v>
      </c>
      <c r="H145" s="428">
        <v>2.86</v>
      </c>
      <c r="I145" s="358"/>
    </row>
    <row r="146" spans="1:9" x14ac:dyDescent="0.2">
      <c r="A146" s="402" t="s">
        <v>453</v>
      </c>
      <c r="B146" s="92" t="s">
        <v>33</v>
      </c>
      <c r="C146" s="402">
        <v>2.9418934495912281E-2</v>
      </c>
      <c r="D146" s="402">
        <v>2.3225474602036008E-3</v>
      </c>
      <c r="E146" s="402">
        <v>0</v>
      </c>
      <c r="F146" s="402">
        <v>9.5224445868347635E-2</v>
      </c>
      <c r="G146" s="402">
        <v>1.46234469716523E-2</v>
      </c>
      <c r="H146" s="430" t="s">
        <v>11</v>
      </c>
      <c r="I146" s="358"/>
    </row>
    <row r="147" spans="1:9" x14ac:dyDescent="0.2">
      <c r="A147" s="237" t="s">
        <v>94</v>
      </c>
      <c r="B147" s="362" t="s">
        <v>582</v>
      </c>
      <c r="C147" s="389">
        <v>0</v>
      </c>
      <c r="D147" s="389">
        <v>0</v>
      </c>
      <c r="E147" s="389">
        <v>6.8719491907401564E-2</v>
      </c>
      <c r="F147" s="389">
        <v>0.13972835910523251</v>
      </c>
      <c r="G147" s="389">
        <v>0</v>
      </c>
      <c r="H147" s="428">
        <v>2.69</v>
      </c>
      <c r="I147" s="358"/>
    </row>
    <row r="148" spans="1:9" x14ac:dyDescent="0.2">
      <c r="A148" s="402" t="s">
        <v>94</v>
      </c>
      <c r="B148" s="92" t="s">
        <v>33</v>
      </c>
      <c r="C148" s="335">
        <v>0</v>
      </c>
      <c r="D148" s="335">
        <v>2.8869327032891401E-3</v>
      </c>
      <c r="E148" s="335">
        <v>6.9767540329487548E-3</v>
      </c>
      <c r="F148" s="335">
        <v>0.14025681383479741</v>
      </c>
      <c r="G148" s="335">
        <v>0</v>
      </c>
      <c r="H148" s="430" t="s">
        <v>11</v>
      </c>
      <c r="I148" s="358"/>
    </row>
    <row r="149" spans="1:9" x14ac:dyDescent="0.2">
      <c r="A149" s="237" t="s">
        <v>95</v>
      </c>
      <c r="B149" s="362" t="s">
        <v>582</v>
      </c>
      <c r="C149" s="335">
        <v>0</v>
      </c>
      <c r="D149" s="335">
        <v>0</v>
      </c>
      <c r="E149" s="335">
        <v>7.2062562312362036E-2</v>
      </c>
      <c r="F149" s="335">
        <v>0.14036746238821499</v>
      </c>
      <c r="G149" s="335">
        <v>0</v>
      </c>
      <c r="H149" s="428">
        <v>2.78</v>
      </c>
      <c r="I149" s="358"/>
    </row>
    <row r="150" spans="1:9" x14ac:dyDescent="0.2">
      <c r="A150" s="390" t="s">
        <v>95</v>
      </c>
      <c r="B150" s="92" t="s">
        <v>33</v>
      </c>
      <c r="C150" s="402">
        <v>0</v>
      </c>
      <c r="D150" s="402">
        <v>2.8783650886296582E-3</v>
      </c>
      <c r="E150" s="402">
        <v>1.471164378632937E-2</v>
      </c>
      <c r="F150" s="402">
        <v>0.17813881715185781</v>
      </c>
      <c r="G150" s="402">
        <v>0</v>
      </c>
      <c r="H150" s="430" t="s">
        <v>11</v>
      </c>
      <c r="I150" s="358"/>
    </row>
    <row r="151" spans="1:9" ht="16" thickBot="1" x14ac:dyDescent="0.25">
      <c r="A151" s="390" t="s">
        <v>521</v>
      </c>
      <c r="B151" s="92" t="s">
        <v>583</v>
      </c>
      <c r="C151" s="396">
        <v>0</v>
      </c>
      <c r="D151" s="396">
        <v>2.2985845129059119E-2</v>
      </c>
      <c r="E151" s="337">
        <v>0.191</v>
      </c>
      <c r="F151" s="396">
        <v>0.28644316422220162</v>
      </c>
      <c r="G151" s="396">
        <v>0</v>
      </c>
      <c r="H151" s="428">
        <v>2.62</v>
      </c>
      <c r="I151" s="358"/>
    </row>
    <row r="152" spans="1:9" ht="16" thickTop="1" x14ac:dyDescent="0.2">
      <c r="A152" s="402" t="s">
        <v>521</v>
      </c>
      <c r="B152" s="92" t="s">
        <v>33</v>
      </c>
      <c r="C152" s="389">
        <v>0</v>
      </c>
      <c r="D152" s="389">
        <v>3.331904362849717E-3</v>
      </c>
      <c r="E152" s="389">
        <v>2.7571508602581399E-2</v>
      </c>
      <c r="F152" s="389">
        <v>0.18716972758308281</v>
      </c>
      <c r="G152" s="389">
        <v>0</v>
      </c>
      <c r="H152" s="430" t="s">
        <v>11</v>
      </c>
      <c r="I152" s="358"/>
    </row>
    <row r="153" spans="1:9" x14ac:dyDescent="0.2">
      <c r="A153" s="238" t="s">
        <v>96</v>
      </c>
      <c r="B153" s="92" t="s">
        <v>38</v>
      </c>
      <c r="C153" s="389">
        <v>0</v>
      </c>
      <c r="D153" s="389">
        <v>2.6742627345844511E-2</v>
      </c>
      <c r="E153" s="389">
        <v>0.14470509383378019</v>
      </c>
      <c r="F153" s="389">
        <v>0.32587131367292232</v>
      </c>
      <c r="G153" s="389">
        <v>0</v>
      </c>
      <c r="H153" s="430" t="s">
        <v>11</v>
      </c>
      <c r="I153" s="358"/>
    </row>
    <row r="154" spans="1:9" x14ac:dyDescent="0.2">
      <c r="A154" s="238" t="s">
        <v>96</v>
      </c>
      <c r="B154" s="363" t="s">
        <v>46</v>
      </c>
      <c r="C154" s="395">
        <v>0</v>
      </c>
      <c r="D154" s="395">
        <v>0</v>
      </c>
      <c r="E154" s="395">
        <v>5.4270871682504683E-2</v>
      </c>
      <c r="F154" s="395">
        <v>0.16823480336025062</v>
      </c>
      <c r="G154" s="395">
        <v>0</v>
      </c>
      <c r="H154" s="430" t="s">
        <v>11</v>
      </c>
      <c r="I154" s="358"/>
    </row>
    <row r="155" spans="1:9" x14ac:dyDescent="0.2">
      <c r="A155" s="238" t="s">
        <v>97</v>
      </c>
      <c r="B155" s="363" t="s">
        <v>42</v>
      </c>
      <c r="C155" s="395">
        <v>0</v>
      </c>
      <c r="D155" s="395">
        <v>0</v>
      </c>
      <c r="E155" s="395">
        <v>5.4270871682504683E-2</v>
      </c>
      <c r="F155" s="395">
        <v>0.16823480336025062</v>
      </c>
      <c r="G155" s="395">
        <v>0</v>
      </c>
      <c r="H155" s="430" t="s">
        <v>11</v>
      </c>
      <c r="I155" s="358"/>
    </row>
    <row r="156" spans="1:9" x14ac:dyDescent="0.2">
      <c r="A156" s="238" t="s">
        <v>97</v>
      </c>
      <c r="B156" s="92" t="s">
        <v>38</v>
      </c>
      <c r="C156" s="402">
        <v>0</v>
      </c>
      <c r="D156" s="402">
        <v>2.6742627345844511E-2</v>
      </c>
      <c r="E156" s="402">
        <v>0.14470509383378019</v>
      </c>
      <c r="F156" s="402">
        <v>0.32587131367292232</v>
      </c>
      <c r="G156" s="402">
        <v>0</v>
      </c>
      <c r="H156" s="430" t="s">
        <v>11</v>
      </c>
      <c r="I156" s="358"/>
    </row>
    <row r="157" spans="1:9" x14ac:dyDescent="0.2">
      <c r="A157" s="390" t="s">
        <v>98</v>
      </c>
      <c r="B157" s="92" t="s">
        <v>38</v>
      </c>
      <c r="C157" s="402">
        <v>0</v>
      </c>
      <c r="D157" s="402">
        <v>6.0244744273611544E-3</v>
      </c>
      <c r="E157" s="402">
        <v>0.1243175400062755</v>
      </c>
      <c r="F157" s="402">
        <v>0.23649199874490121</v>
      </c>
      <c r="G157" s="402">
        <v>0</v>
      </c>
      <c r="H157" s="430" t="s">
        <v>11</v>
      </c>
      <c r="I157" s="358"/>
    </row>
    <row r="158" spans="1:9" x14ac:dyDescent="0.2">
      <c r="A158" s="335" t="s">
        <v>98</v>
      </c>
      <c r="B158" s="92" t="s">
        <v>46</v>
      </c>
      <c r="C158" s="395">
        <v>0</v>
      </c>
      <c r="D158" s="395">
        <v>0</v>
      </c>
      <c r="E158" s="395">
        <v>4.0740116165041071E-3</v>
      </c>
      <c r="F158" s="395">
        <v>9.7211110476117912E-2</v>
      </c>
      <c r="G158" s="395">
        <v>0</v>
      </c>
      <c r="H158" s="430" t="s">
        <v>11</v>
      </c>
      <c r="I158" s="358"/>
    </row>
    <row r="159" spans="1:9" ht="16" thickBot="1" x14ac:dyDescent="0.25">
      <c r="A159" s="402" t="s">
        <v>99</v>
      </c>
      <c r="B159" s="92" t="s">
        <v>38</v>
      </c>
      <c r="C159" s="402">
        <v>0</v>
      </c>
      <c r="D159" s="402">
        <v>3.4838709677419361E-3</v>
      </c>
      <c r="E159" s="396">
        <v>0.16425806451612901</v>
      </c>
      <c r="F159" s="402">
        <v>0.22993548387096771</v>
      </c>
      <c r="G159" s="402">
        <v>0</v>
      </c>
      <c r="H159" s="428">
        <v>2.76</v>
      </c>
      <c r="I159" s="358"/>
    </row>
    <row r="160" spans="1:9" ht="16" thickTop="1" x14ac:dyDescent="0.2">
      <c r="A160" s="402" t="s">
        <v>99</v>
      </c>
      <c r="B160" s="92" t="s">
        <v>46</v>
      </c>
      <c r="C160" s="335">
        <v>0</v>
      </c>
      <c r="D160" s="335">
        <v>9.8659793814432989E-2</v>
      </c>
      <c r="E160" s="389">
        <v>0.43114723696141771</v>
      </c>
      <c r="F160" s="335">
        <v>0.53576951114463867</v>
      </c>
      <c r="G160" s="335">
        <v>0</v>
      </c>
      <c r="H160" s="430" t="s">
        <v>11</v>
      </c>
      <c r="I160" s="358"/>
    </row>
    <row r="161" spans="1:9" ht="16" thickBot="1" x14ac:dyDescent="0.25">
      <c r="A161" s="402" t="s">
        <v>100</v>
      </c>
      <c r="B161" s="92" t="s">
        <v>38</v>
      </c>
      <c r="C161" s="396">
        <v>0</v>
      </c>
      <c r="D161" s="396">
        <v>2.0517464424320831E-2</v>
      </c>
      <c r="E161" s="396">
        <v>0.15777490297542041</v>
      </c>
      <c r="F161" s="396">
        <v>0.27534282018111261</v>
      </c>
      <c r="G161" s="396">
        <v>0</v>
      </c>
      <c r="H161" s="429" t="s">
        <v>11</v>
      </c>
      <c r="I161" s="358"/>
    </row>
    <row r="162" spans="1:9" ht="16" thickTop="1" x14ac:dyDescent="0.2">
      <c r="A162" s="390" t="s">
        <v>100</v>
      </c>
      <c r="B162" s="92" t="s">
        <v>46</v>
      </c>
      <c r="C162" s="395">
        <v>0</v>
      </c>
      <c r="D162" s="395">
        <v>0</v>
      </c>
      <c r="E162" s="395">
        <v>0</v>
      </c>
      <c r="F162" s="395">
        <v>4.7434164902525687E-2</v>
      </c>
      <c r="G162" s="395">
        <v>0</v>
      </c>
      <c r="H162" s="430" t="s">
        <v>11</v>
      </c>
      <c r="I162" s="358"/>
    </row>
    <row r="163" spans="1:9" ht="16" thickBot="1" x14ac:dyDescent="0.25">
      <c r="A163" s="390" t="s">
        <v>101</v>
      </c>
      <c r="B163" s="92" t="s">
        <v>38</v>
      </c>
      <c r="C163" s="396">
        <v>0</v>
      </c>
      <c r="D163" s="396">
        <v>1.834002677376171E-2</v>
      </c>
      <c r="E163" s="396">
        <v>0.31981258366800541</v>
      </c>
      <c r="F163" s="396">
        <v>0.38915662650602412</v>
      </c>
      <c r="G163" s="396">
        <v>9.3708165997322633E-4</v>
      </c>
      <c r="H163" s="428">
        <v>1.32</v>
      </c>
      <c r="I163" s="358"/>
    </row>
    <row r="164" spans="1:9" ht="16" thickTop="1" x14ac:dyDescent="0.2">
      <c r="A164" s="402" t="s">
        <v>102</v>
      </c>
      <c r="B164" s="92" t="s">
        <v>38</v>
      </c>
      <c r="C164" s="389">
        <v>0</v>
      </c>
      <c r="D164" s="389">
        <v>2.093821510297483E-2</v>
      </c>
      <c r="E164" s="389">
        <v>0.37471395881006858</v>
      </c>
      <c r="F164" s="389">
        <v>0.4003432494279176</v>
      </c>
      <c r="G164" s="389">
        <v>1.3729977116704809E-3</v>
      </c>
      <c r="H164" s="428">
        <v>1.1200000000000001</v>
      </c>
      <c r="I164" s="358"/>
    </row>
    <row r="165" spans="1:9" ht="16" thickBot="1" x14ac:dyDescent="0.25">
      <c r="A165" s="402" t="s">
        <v>103</v>
      </c>
      <c r="B165" s="92" t="s">
        <v>34</v>
      </c>
      <c r="C165" s="396">
        <v>0</v>
      </c>
      <c r="D165" s="396">
        <v>0.13839009287925699</v>
      </c>
      <c r="E165" s="396">
        <v>0.1268730650154799</v>
      </c>
      <c r="F165" s="396">
        <v>0.55999999999999994</v>
      </c>
      <c r="G165" s="396">
        <v>1.5479876160990711E-3</v>
      </c>
      <c r="H165" s="428">
        <v>1.88</v>
      </c>
      <c r="I165" s="358"/>
    </row>
    <row r="166" spans="1:9" ht="16" thickTop="1" x14ac:dyDescent="0.2">
      <c r="A166" s="402" t="s">
        <v>104</v>
      </c>
      <c r="B166" s="92" t="s">
        <v>34</v>
      </c>
      <c r="C166" s="389">
        <v>0</v>
      </c>
      <c r="D166" s="389">
        <v>0</v>
      </c>
      <c r="E166" s="389">
        <v>2.6041666666666661E-2</v>
      </c>
      <c r="F166" s="389">
        <v>0.16770833333333329</v>
      </c>
      <c r="G166" s="389">
        <v>0</v>
      </c>
      <c r="H166" s="428">
        <v>1.94</v>
      </c>
      <c r="I166" s="358"/>
    </row>
    <row r="167" spans="1:9" x14ac:dyDescent="0.2">
      <c r="A167" s="402" t="s">
        <v>105</v>
      </c>
      <c r="B167" s="92" t="s">
        <v>38</v>
      </c>
      <c r="C167" s="402">
        <v>0.33217592592592587</v>
      </c>
      <c r="D167" s="402">
        <v>0.16423611111111111</v>
      </c>
      <c r="E167" s="402">
        <v>0.1938657407407407</v>
      </c>
      <c r="F167" s="402">
        <v>0.390625</v>
      </c>
      <c r="G167" s="402">
        <v>0.17743055555555551</v>
      </c>
      <c r="H167" s="428">
        <v>1.04</v>
      </c>
      <c r="I167" s="358"/>
    </row>
    <row r="168" spans="1:9" x14ac:dyDescent="0.2">
      <c r="A168" s="402" t="s">
        <v>106</v>
      </c>
      <c r="B168" s="404" t="s">
        <v>38</v>
      </c>
      <c r="C168" s="389">
        <v>0</v>
      </c>
      <c r="D168" s="389">
        <v>4.3718592964824117E-2</v>
      </c>
      <c r="E168" s="389">
        <v>9.0954773869346736E-2</v>
      </c>
      <c r="F168" s="389">
        <v>0.29798994974874371</v>
      </c>
      <c r="G168" s="389">
        <v>0</v>
      </c>
      <c r="H168" s="428">
        <v>0.11</v>
      </c>
      <c r="I168" s="358"/>
    </row>
    <row r="169" spans="1:9" ht="16" thickBot="1" x14ac:dyDescent="0.25">
      <c r="A169" s="402" t="s">
        <v>106</v>
      </c>
      <c r="B169" s="92" t="s">
        <v>107</v>
      </c>
      <c r="C169" s="396">
        <v>0</v>
      </c>
      <c r="D169" s="396">
        <v>4.3718592964824117E-2</v>
      </c>
      <c r="E169" s="396">
        <v>9.0954773869346736E-2</v>
      </c>
      <c r="F169" s="396">
        <v>0.29798994974874371</v>
      </c>
      <c r="G169" s="396">
        <v>0</v>
      </c>
      <c r="H169" s="430" t="s">
        <v>11</v>
      </c>
      <c r="I169" s="358"/>
    </row>
    <row r="170" spans="1:9" ht="16" thickTop="1" x14ac:dyDescent="0.2">
      <c r="A170" s="402" t="s">
        <v>108</v>
      </c>
      <c r="B170" s="92" t="s">
        <v>38</v>
      </c>
      <c r="C170" s="389">
        <v>0</v>
      </c>
      <c r="D170" s="389">
        <v>0.19696969696969699</v>
      </c>
      <c r="E170" s="389">
        <v>0.31767676767676772</v>
      </c>
      <c r="F170" s="389">
        <v>0.51464646464646457</v>
      </c>
      <c r="G170" s="389">
        <v>4.0404040404040404E-3</v>
      </c>
      <c r="H170" s="428">
        <v>1.34</v>
      </c>
      <c r="I170" s="358"/>
    </row>
    <row r="171" spans="1:9" ht="16" thickBot="1" x14ac:dyDescent="0.25">
      <c r="A171" s="402" t="s">
        <v>109</v>
      </c>
      <c r="B171" s="362" t="s">
        <v>582</v>
      </c>
      <c r="C171" s="408">
        <v>0</v>
      </c>
      <c r="D171" s="408">
        <v>4.1542500000000003E-2</v>
      </c>
      <c r="E171" s="408">
        <v>0.12905957731130199</v>
      </c>
      <c r="F171" s="408">
        <v>0.30120590963658073</v>
      </c>
      <c r="G171" s="408">
        <v>0</v>
      </c>
      <c r="H171" s="430" t="s">
        <v>11</v>
      </c>
      <c r="I171" s="358"/>
    </row>
    <row r="172" spans="1:9" ht="16" thickTop="1" x14ac:dyDescent="0.2">
      <c r="A172" s="402" t="s">
        <v>109</v>
      </c>
      <c r="B172" s="401" t="s">
        <v>38</v>
      </c>
      <c r="C172" s="413">
        <v>0.36257183908045981</v>
      </c>
      <c r="D172" s="413">
        <v>0.25474137931034491</v>
      </c>
      <c r="E172" s="413">
        <v>0.32090517241379313</v>
      </c>
      <c r="F172" s="413">
        <v>0.50093390804597704</v>
      </c>
      <c r="G172" s="413">
        <v>1.6810344827586209E-2</v>
      </c>
      <c r="H172" s="428">
        <v>1.4</v>
      </c>
      <c r="I172" s="358"/>
    </row>
    <row r="173" spans="1:9" ht="16" thickBot="1" x14ac:dyDescent="0.25">
      <c r="A173" s="402" t="s">
        <v>110</v>
      </c>
      <c r="B173" s="362" t="s">
        <v>582</v>
      </c>
      <c r="C173" s="408">
        <v>0</v>
      </c>
      <c r="D173" s="408">
        <v>4.1542500000000003E-2</v>
      </c>
      <c r="E173" s="408">
        <v>0.12905957731130199</v>
      </c>
      <c r="F173" s="408">
        <v>0.30120590963658073</v>
      </c>
      <c r="G173" s="408">
        <v>0</v>
      </c>
      <c r="H173" s="428">
        <v>1.1399999999999999</v>
      </c>
      <c r="I173" s="358"/>
    </row>
    <row r="174" spans="1:9" ht="16" thickTop="1" x14ac:dyDescent="0.2">
      <c r="A174" s="402" t="s">
        <v>110</v>
      </c>
      <c r="B174" s="92" t="s">
        <v>34</v>
      </c>
      <c r="C174" s="413">
        <v>0.3681141439205956</v>
      </c>
      <c r="D174" s="413">
        <v>0.40446650124069478</v>
      </c>
      <c r="E174" s="413">
        <v>0.14416873449131509</v>
      </c>
      <c r="F174" s="413">
        <v>0.40880893300248139</v>
      </c>
      <c r="G174" s="413">
        <v>5.3598014888337479E-2</v>
      </c>
      <c r="H174" s="430" t="s">
        <v>11</v>
      </c>
      <c r="I174" s="358"/>
    </row>
    <row r="175" spans="1:9" x14ac:dyDescent="0.2">
      <c r="A175" s="402" t="s">
        <v>111</v>
      </c>
      <c r="B175" s="92" t="s">
        <v>107</v>
      </c>
      <c r="C175" s="389">
        <v>0.16350000000000001</v>
      </c>
      <c r="D175" s="389">
        <v>5.3249999999999999E-2</v>
      </c>
      <c r="E175" s="389">
        <v>2.1749999999999999E-2</v>
      </c>
      <c r="F175" s="389">
        <v>0.23474999999999999</v>
      </c>
      <c r="G175" s="389">
        <v>0.45450000000000002</v>
      </c>
      <c r="H175" s="428">
        <v>1.1000000000000001</v>
      </c>
      <c r="I175" s="358"/>
    </row>
    <row r="176" spans="1:9" x14ac:dyDescent="0.2">
      <c r="A176" s="402" t="s">
        <v>112</v>
      </c>
      <c r="B176" s="92" t="s">
        <v>107</v>
      </c>
      <c r="C176" s="402">
        <v>0.20609137055837559</v>
      </c>
      <c r="D176" s="402">
        <v>5.3299492385786809E-2</v>
      </c>
      <c r="E176" s="402">
        <v>3.654822335025381E-2</v>
      </c>
      <c r="F176" s="402">
        <v>0.2517766497461929</v>
      </c>
      <c r="G176" s="402">
        <v>0.31827411167512693</v>
      </c>
      <c r="H176" s="428">
        <v>1.1000000000000001</v>
      </c>
      <c r="I176" s="358"/>
    </row>
    <row r="177" spans="1:9" x14ac:dyDescent="0.2">
      <c r="A177" s="402" t="s">
        <v>113</v>
      </c>
      <c r="B177" s="92" t="s">
        <v>38</v>
      </c>
      <c r="C177" s="395">
        <v>0</v>
      </c>
      <c r="D177" s="395">
        <v>0</v>
      </c>
      <c r="E177" s="395">
        <v>0</v>
      </c>
      <c r="F177" s="395">
        <v>3.3587572106361013E-2</v>
      </c>
      <c r="G177" s="395">
        <v>0</v>
      </c>
      <c r="H177" s="428">
        <v>2.16</v>
      </c>
      <c r="I177" s="358"/>
    </row>
    <row r="178" spans="1:9" x14ac:dyDescent="0.2">
      <c r="A178" s="402" t="s">
        <v>113</v>
      </c>
      <c r="B178" s="92" t="s">
        <v>34</v>
      </c>
      <c r="C178" s="375">
        <v>0</v>
      </c>
      <c r="D178" s="375">
        <v>0.14838709677419359</v>
      </c>
      <c r="E178" s="375">
        <v>0.34055299539170508</v>
      </c>
      <c r="F178" s="375">
        <v>0.59331797235023043</v>
      </c>
      <c r="G178" s="375">
        <v>4.147465437788018E-3</v>
      </c>
      <c r="H178" s="430" t="s">
        <v>11</v>
      </c>
      <c r="I178" s="358"/>
    </row>
    <row r="179" spans="1:9" x14ac:dyDescent="0.2">
      <c r="A179" s="402" t="s">
        <v>114</v>
      </c>
      <c r="B179" s="92" t="s">
        <v>107</v>
      </c>
      <c r="C179" s="402">
        <v>0.16350000000000001</v>
      </c>
      <c r="D179" s="402">
        <v>5.3249999999999999E-2</v>
      </c>
      <c r="E179" s="402">
        <v>2.1749999999999999E-2</v>
      </c>
      <c r="F179" s="402">
        <v>0.23474999999999999</v>
      </c>
      <c r="G179" s="402">
        <v>0.42449999999999999</v>
      </c>
      <c r="H179" s="428">
        <v>1.1000000000000001</v>
      </c>
      <c r="I179" s="358"/>
    </row>
    <row r="180" spans="1:9" x14ac:dyDescent="0.2">
      <c r="A180" s="402" t="s">
        <v>115</v>
      </c>
      <c r="B180" s="92" t="s">
        <v>107</v>
      </c>
      <c r="C180" s="402">
        <v>0.16350000000000001</v>
      </c>
      <c r="D180" s="402">
        <v>5.3249999999999999E-2</v>
      </c>
      <c r="E180" s="402">
        <v>2.75E-2</v>
      </c>
      <c r="F180" s="402">
        <v>0.23474999999999999</v>
      </c>
      <c r="G180" s="402">
        <v>0.35349999999999998</v>
      </c>
      <c r="H180" s="428">
        <v>1.1000000000000001</v>
      </c>
      <c r="I180" s="358"/>
    </row>
    <row r="181" spans="1:9" x14ac:dyDescent="0.2">
      <c r="A181" s="335" t="s">
        <v>116</v>
      </c>
      <c r="B181" s="92" t="s">
        <v>107</v>
      </c>
      <c r="C181" s="402">
        <v>0.16350000000000001</v>
      </c>
      <c r="D181" s="402">
        <v>5.3249999999999999E-2</v>
      </c>
      <c r="E181" s="402">
        <v>1.4999999999999999E-2</v>
      </c>
      <c r="F181" s="402">
        <v>0.23474999999999999</v>
      </c>
      <c r="G181" s="402">
        <v>0.51800000000000002</v>
      </c>
      <c r="H181" s="428">
        <v>1.1000000000000001</v>
      </c>
      <c r="I181" s="358"/>
    </row>
    <row r="182" spans="1:9" x14ac:dyDescent="0.2">
      <c r="A182" s="335" t="s">
        <v>117</v>
      </c>
      <c r="B182" s="92" t="s">
        <v>107</v>
      </c>
      <c r="C182" s="333">
        <v>0.16350000000000001</v>
      </c>
      <c r="D182" s="333">
        <v>5.3249999999999999E-2</v>
      </c>
      <c r="E182" s="333">
        <v>2.75E-2</v>
      </c>
      <c r="F182" s="333">
        <v>0.23474999999999999</v>
      </c>
      <c r="G182" s="333">
        <v>0.34675</v>
      </c>
      <c r="H182" s="428">
        <v>1.1000000000000001</v>
      </c>
      <c r="I182" s="358"/>
    </row>
    <row r="183" spans="1:9" x14ac:dyDescent="0.2">
      <c r="A183" s="402" t="s">
        <v>118</v>
      </c>
      <c r="B183" s="92" t="s">
        <v>107</v>
      </c>
      <c r="C183" s="402">
        <v>0.22175</v>
      </c>
      <c r="D183" s="402">
        <v>5.3249999999999999E-2</v>
      </c>
      <c r="E183" s="402">
        <v>4.0999999999999988E-2</v>
      </c>
      <c r="F183" s="402">
        <v>0.2515</v>
      </c>
      <c r="G183" s="402">
        <v>0.20025000000000001</v>
      </c>
      <c r="H183" s="428">
        <v>1.1000000000000001</v>
      </c>
      <c r="I183" s="358"/>
    </row>
    <row r="184" spans="1:9" x14ac:dyDescent="0.2">
      <c r="A184" s="375" t="s">
        <v>119</v>
      </c>
      <c r="B184" s="92" t="s">
        <v>107</v>
      </c>
      <c r="C184" s="402">
        <v>0.16350000000000001</v>
      </c>
      <c r="D184" s="402">
        <v>5.3249999999999999E-2</v>
      </c>
      <c r="E184" s="402">
        <v>3.2500000000000001E-2</v>
      </c>
      <c r="F184" s="402">
        <v>0.23474999999999999</v>
      </c>
      <c r="G184" s="402">
        <v>0.30599999999999999</v>
      </c>
      <c r="H184" s="428">
        <v>1.1000000000000001</v>
      </c>
      <c r="I184" s="358"/>
    </row>
    <row r="185" spans="1:9" x14ac:dyDescent="0.2">
      <c r="A185" s="333" t="s">
        <v>120</v>
      </c>
      <c r="B185" s="92" t="s">
        <v>107</v>
      </c>
      <c r="C185" s="333">
        <v>0.16350000000000001</v>
      </c>
      <c r="D185" s="333">
        <v>5.3249999999999999E-2</v>
      </c>
      <c r="E185" s="402">
        <v>1.4999999999999999E-2</v>
      </c>
      <c r="F185" s="333">
        <v>0.23474999999999999</v>
      </c>
      <c r="G185" s="333">
        <v>0.44600000000000001</v>
      </c>
      <c r="H185" s="428">
        <v>1.1000000000000001</v>
      </c>
      <c r="I185" s="358"/>
    </row>
    <row r="186" spans="1:9" x14ac:dyDescent="0.2">
      <c r="A186" s="333" t="s">
        <v>121</v>
      </c>
      <c r="B186" s="92" t="s">
        <v>107</v>
      </c>
      <c r="C186" s="402">
        <v>0.16350000000000001</v>
      </c>
      <c r="D186" s="402">
        <v>5.3249999999999999E-2</v>
      </c>
      <c r="E186" s="402">
        <v>1.4999999999999999E-2</v>
      </c>
      <c r="F186" s="402">
        <v>0.23474999999999999</v>
      </c>
      <c r="G186" s="402">
        <v>0.44299999999999989</v>
      </c>
      <c r="H186" s="428">
        <v>1.1000000000000001</v>
      </c>
      <c r="I186" s="358"/>
    </row>
    <row r="187" spans="1:9" x14ac:dyDescent="0.2">
      <c r="A187" s="335" t="s">
        <v>122</v>
      </c>
      <c r="B187" s="92" t="s">
        <v>107</v>
      </c>
      <c r="C187" s="333">
        <v>0.16350000000000001</v>
      </c>
      <c r="D187" s="333">
        <v>5.3249999999999999E-2</v>
      </c>
      <c r="E187" s="333">
        <v>2.75E-2</v>
      </c>
      <c r="F187" s="333">
        <v>0.23474999999999999</v>
      </c>
      <c r="G187" s="333">
        <v>0.36049999999999999</v>
      </c>
      <c r="H187" s="428">
        <v>1.1000000000000001</v>
      </c>
      <c r="I187" s="358"/>
    </row>
    <row r="188" spans="1:9" ht="16" thickBot="1" x14ac:dyDescent="0.25">
      <c r="A188" s="333" t="s">
        <v>123</v>
      </c>
      <c r="B188" s="92" t="s">
        <v>107</v>
      </c>
      <c r="C188" s="396">
        <v>0.16350000000000001</v>
      </c>
      <c r="D188" s="396">
        <v>5.3249999999999999E-2</v>
      </c>
      <c r="E188" s="396">
        <v>1.4999999999999999E-2</v>
      </c>
      <c r="F188" s="396">
        <v>0.23474999999999999</v>
      </c>
      <c r="G188" s="396">
        <v>0.35299999999999998</v>
      </c>
      <c r="H188" s="428">
        <v>1.1000000000000001</v>
      </c>
      <c r="I188" s="358"/>
    </row>
    <row r="189" spans="1:9" ht="16" thickTop="1" x14ac:dyDescent="0.2">
      <c r="A189" s="335" t="s">
        <v>124</v>
      </c>
      <c r="B189" s="92" t="s">
        <v>107</v>
      </c>
      <c r="C189" s="389">
        <v>0.16350000000000001</v>
      </c>
      <c r="D189" s="389">
        <v>5.3249999999999999E-2</v>
      </c>
      <c r="E189" s="389">
        <v>1.4999999999999999E-2</v>
      </c>
      <c r="F189" s="389">
        <v>0.23474999999999999</v>
      </c>
      <c r="G189" s="389">
        <v>0.44524999999999998</v>
      </c>
      <c r="H189" s="428">
        <v>1.1000000000000001</v>
      </c>
      <c r="I189" s="358"/>
    </row>
    <row r="190" spans="1:9" x14ac:dyDescent="0.2">
      <c r="A190" s="333" t="s">
        <v>125</v>
      </c>
      <c r="B190" s="92" t="s">
        <v>107</v>
      </c>
      <c r="C190" s="333">
        <v>0.16350000000000001</v>
      </c>
      <c r="D190" s="333">
        <v>5.3249999999999999E-2</v>
      </c>
      <c r="E190" s="333">
        <v>1.4999999999999999E-2</v>
      </c>
      <c r="F190" s="333">
        <v>0.23474999999999999</v>
      </c>
      <c r="G190" s="333">
        <v>0.35175000000000001</v>
      </c>
      <c r="H190" s="428">
        <v>1.1000000000000001</v>
      </c>
      <c r="I190" s="358"/>
    </row>
    <row r="191" spans="1:9" x14ac:dyDescent="0.2">
      <c r="A191" s="333" t="s">
        <v>126</v>
      </c>
      <c r="B191" s="92" t="s">
        <v>107</v>
      </c>
      <c r="C191" s="333">
        <v>0.16350000000000001</v>
      </c>
      <c r="D191" s="333">
        <v>5.3249999999999999E-2</v>
      </c>
      <c r="E191" s="333">
        <v>2.1749999999999999E-2</v>
      </c>
      <c r="F191" s="333">
        <v>0.23474999999999999</v>
      </c>
      <c r="G191" s="333">
        <v>0.48825000000000002</v>
      </c>
      <c r="H191" s="428">
        <v>1.1000000000000001</v>
      </c>
      <c r="I191" s="358"/>
    </row>
    <row r="192" spans="1:9" x14ac:dyDescent="0.2">
      <c r="A192" s="333" t="s">
        <v>127</v>
      </c>
      <c r="B192" s="92" t="s">
        <v>107</v>
      </c>
      <c r="C192" s="239">
        <v>0.16350000000000001</v>
      </c>
      <c r="D192" s="239">
        <v>5.3249999999999999E-2</v>
      </c>
      <c r="E192" s="239">
        <v>2.75E-2</v>
      </c>
      <c r="F192" s="239">
        <v>0.23474999999999999</v>
      </c>
      <c r="G192" s="239">
        <v>0.36375000000000002</v>
      </c>
      <c r="H192" s="428">
        <v>1.1000000000000001</v>
      </c>
      <c r="I192" s="358"/>
    </row>
    <row r="193" spans="1:9" x14ac:dyDescent="0.2">
      <c r="A193" s="335" t="s">
        <v>128</v>
      </c>
      <c r="B193" s="92" t="s">
        <v>107</v>
      </c>
      <c r="C193" s="239">
        <v>0.16350000000000001</v>
      </c>
      <c r="D193" s="239">
        <v>5.3249999999999999E-2</v>
      </c>
      <c r="E193" s="239">
        <v>2.1749999999999999E-2</v>
      </c>
      <c r="F193" s="239">
        <v>0.23474999999999999</v>
      </c>
      <c r="G193" s="239">
        <v>0.38850000000000001</v>
      </c>
      <c r="H193" s="428">
        <v>1.1000000000000001</v>
      </c>
      <c r="I193" s="358"/>
    </row>
    <row r="194" spans="1:9" x14ac:dyDescent="0.2">
      <c r="A194" s="335" t="s">
        <v>129</v>
      </c>
      <c r="B194" s="92" t="s">
        <v>107</v>
      </c>
      <c r="C194" s="239">
        <v>0.16350000000000001</v>
      </c>
      <c r="D194" s="239">
        <v>5.3249999999999999E-2</v>
      </c>
      <c r="E194" s="239">
        <v>2.1749999999999999E-2</v>
      </c>
      <c r="F194" s="239">
        <v>0.23474999999999999</v>
      </c>
      <c r="G194" s="239">
        <v>0.41325000000000001</v>
      </c>
      <c r="H194" s="428">
        <v>1.1000000000000001</v>
      </c>
      <c r="I194" s="358"/>
    </row>
    <row r="195" spans="1:9" x14ac:dyDescent="0.2">
      <c r="A195" s="335" t="s">
        <v>130</v>
      </c>
      <c r="B195" s="92" t="s">
        <v>107</v>
      </c>
      <c r="C195" s="239">
        <v>0.16350000000000001</v>
      </c>
      <c r="D195" s="239">
        <v>5.3249999999999999E-2</v>
      </c>
      <c r="E195" s="239">
        <v>2.75E-2</v>
      </c>
      <c r="F195" s="239">
        <v>0.23474999999999999</v>
      </c>
      <c r="G195" s="239">
        <v>0.28549999999999998</v>
      </c>
      <c r="H195" s="428">
        <v>1.1000000000000001</v>
      </c>
      <c r="I195" s="358"/>
    </row>
    <row r="196" spans="1:9" x14ac:dyDescent="0.2">
      <c r="A196" s="335" t="s">
        <v>131</v>
      </c>
      <c r="B196" s="92" t="s">
        <v>107</v>
      </c>
      <c r="C196" s="239">
        <v>0.16350000000000001</v>
      </c>
      <c r="D196" s="239">
        <v>5.3249999999999999E-2</v>
      </c>
      <c r="E196" s="239">
        <v>2.75E-2</v>
      </c>
      <c r="F196" s="239">
        <v>0.23474999999999999</v>
      </c>
      <c r="G196" s="239">
        <v>0.26150000000000001</v>
      </c>
      <c r="H196" s="428">
        <v>1.1000000000000001</v>
      </c>
      <c r="I196" s="358"/>
    </row>
    <row r="197" spans="1:9" x14ac:dyDescent="0.2">
      <c r="A197" s="335" t="s">
        <v>132</v>
      </c>
      <c r="B197" s="92" t="s">
        <v>107</v>
      </c>
      <c r="C197" s="239">
        <v>0.16350000000000001</v>
      </c>
      <c r="D197" s="239">
        <v>5.3249999999999999E-2</v>
      </c>
      <c r="E197" s="239">
        <v>1.4999999999999999E-2</v>
      </c>
      <c r="F197" s="239">
        <v>0.23474999999999999</v>
      </c>
      <c r="G197" s="239">
        <v>0.4405</v>
      </c>
      <c r="H197" s="428">
        <v>1.1000000000000001</v>
      </c>
      <c r="I197" s="358"/>
    </row>
    <row r="198" spans="1:9" x14ac:dyDescent="0.2">
      <c r="A198" s="335" t="s">
        <v>133</v>
      </c>
      <c r="B198" s="92" t="s">
        <v>107</v>
      </c>
      <c r="C198" s="239">
        <v>0.16350000000000001</v>
      </c>
      <c r="D198" s="239">
        <v>5.3249999999999999E-2</v>
      </c>
      <c r="E198" s="239">
        <v>1.4999999999999999E-2</v>
      </c>
      <c r="F198" s="239">
        <v>0.23474999999999999</v>
      </c>
      <c r="G198" s="239">
        <v>0.4365</v>
      </c>
      <c r="H198" s="428">
        <v>1.1000000000000001</v>
      </c>
      <c r="I198" s="358"/>
    </row>
    <row r="199" spans="1:9" x14ac:dyDescent="0.2">
      <c r="A199" s="335" t="s">
        <v>134</v>
      </c>
      <c r="B199" s="92" t="s">
        <v>107</v>
      </c>
      <c r="C199" s="239">
        <v>0.16350000000000001</v>
      </c>
      <c r="D199" s="239">
        <v>5.3249999999999999E-2</v>
      </c>
      <c r="E199" s="239">
        <v>2.75E-2</v>
      </c>
      <c r="F199" s="239">
        <v>0.23474999999999999</v>
      </c>
      <c r="G199" s="239">
        <v>0.27100000000000002</v>
      </c>
      <c r="H199" s="428">
        <v>1.1000000000000001</v>
      </c>
      <c r="I199" s="358"/>
    </row>
    <row r="200" spans="1:9" x14ac:dyDescent="0.2">
      <c r="A200" s="335" t="s">
        <v>135</v>
      </c>
      <c r="B200" s="92" t="s">
        <v>107</v>
      </c>
      <c r="C200" s="402">
        <v>0.16350000000000001</v>
      </c>
      <c r="D200" s="402">
        <v>5.3249999999999999E-2</v>
      </c>
      <c r="E200" s="402">
        <v>1.4999999999999999E-2</v>
      </c>
      <c r="F200" s="402">
        <v>0.23474999999999999</v>
      </c>
      <c r="G200" s="402">
        <v>0.36875000000000002</v>
      </c>
      <c r="H200" s="428">
        <v>1.1000000000000001</v>
      </c>
      <c r="I200" s="358"/>
    </row>
    <row r="201" spans="1:9" x14ac:dyDescent="0.2">
      <c r="A201" s="335" t="s">
        <v>136</v>
      </c>
      <c r="B201" s="92" t="s">
        <v>107</v>
      </c>
      <c r="C201" s="239">
        <v>0.16350000000000001</v>
      </c>
      <c r="D201" s="239">
        <v>5.3249999999999999E-2</v>
      </c>
      <c r="E201" s="239">
        <v>1.4999999999999999E-2</v>
      </c>
      <c r="F201" s="239">
        <v>0.23474999999999999</v>
      </c>
      <c r="G201" s="239">
        <v>0.35799999999999998</v>
      </c>
      <c r="H201" s="428">
        <v>1.1000000000000001</v>
      </c>
      <c r="I201" s="358"/>
    </row>
    <row r="202" spans="1:9" x14ac:dyDescent="0.2">
      <c r="A202" s="335" t="s">
        <v>137</v>
      </c>
      <c r="B202" s="92" t="s">
        <v>107</v>
      </c>
      <c r="C202" s="239">
        <v>0.22175</v>
      </c>
      <c r="D202" s="239">
        <v>5.3249999999999999E-2</v>
      </c>
      <c r="E202" s="239">
        <v>3.2500000000000001E-2</v>
      </c>
      <c r="F202" s="239">
        <v>0.23474999999999999</v>
      </c>
      <c r="G202" s="239">
        <v>0.23524999999999999</v>
      </c>
      <c r="H202" s="428">
        <v>1.1000000000000001</v>
      </c>
      <c r="I202" s="358"/>
    </row>
    <row r="203" spans="1:9" x14ac:dyDescent="0.2">
      <c r="A203" s="335" t="s">
        <v>138</v>
      </c>
      <c r="B203" s="92" t="s">
        <v>107</v>
      </c>
      <c r="C203" s="239">
        <v>0.22175</v>
      </c>
      <c r="D203" s="239">
        <v>5.3249999999999999E-2</v>
      </c>
      <c r="E203" s="239">
        <v>4.0999999999999988E-2</v>
      </c>
      <c r="F203" s="239">
        <v>0.2515</v>
      </c>
      <c r="G203" s="239">
        <v>0.17599999999999999</v>
      </c>
      <c r="H203" s="428">
        <v>1.1000000000000001</v>
      </c>
      <c r="I203" s="358"/>
    </row>
    <row r="204" spans="1:9" x14ac:dyDescent="0.2">
      <c r="A204" s="335" t="s">
        <v>139</v>
      </c>
      <c r="B204" s="92" t="s">
        <v>107</v>
      </c>
      <c r="C204" s="239">
        <v>0.22175</v>
      </c>
      <c r="D204" s="239">
        <v>5.3249999999999999E-2</v>
      </c>
      <c r="E204" s="239">
        <v>3.2500000000000001E-2</v>
      </c>
      <c r="F204" s="239">
        <v>0.23474999999999999</v>
      </c>
      <c r="G204" s="239">
        <v>0.188</v>
      </c>
      <c r="H204" s="428">
        <v>1.1000000000000001</v>
      </c>
      <c r="I204" s="358"/>
    </row>
    <row r="205" spans="1:9" x14ac:dyDescent="0.2">
      <c r="A205" s="335" t="s">
        <v>140</v>
      </c>
      <c r="B205" s="92" t="s">
        <v>107</v>
      </c>
      <c r="C205" s="239">
        <v>0.16350000000000001</v>
      </c>
      <c r="D205" s="239">
        <v>5.3249999999999999E-2</v>
      </c>
      <c r="E205" s="239">
        <v>2.1749999999999999E-2</v>
      </c>
      <c r="F205" s="239">
        <v>0.23474999999999999</v>
      </c>
      <c r="G205" s="239">
        <v>0.43824999999999997</v>
      </c>
      <c r="H205" s="428">
        <v>1.05</v>
      </c>
      <c r="I205" s="358"/>
    </row>
    <row r="206" spans="1:9" x14ac:dyDescent="0.2">
      <c r="A206" s="335" t="s">
        <v>141</v>
      </c>
      <c r="B206" s="92" t="s">
        <v>107</v>
      </c>
      <c r="C206" s="239">
        <v>0.16350000000000001</v>
      </c>
      <c r="D206" s="239">
        <v>5.3249999999999999E-2</v>
      </c>
      <c r="E206" s="239">
        <v>2.1749999999999999E-2</v>
      </c>
      <c r="F206" s="239">
        <v>0.23474999999999999</v>
      </c>
      <c r="G206" s="239">
        <v>0.39250000000000002</v>
      </c>
      <c r="H206" s="428">
        <v>1.05</v>
      </c>
      <c r="I206" s="358"/>
    </row>
    <row r="207" spans="1:9" x14ac:dyDescent="0.2">
      <c r="A207" s="335" t="s">
        <v>142</v>
      </c>
      <c r="B207" s="92" t="s">
        <v>107</v>
      </c>
      <c r="C207" s="239">
        <v>0.16350000000000001</v>
      </c>
      <c r="D207" s="239">
        <v>5.3249999999999999E-2</v>
      </c>
      <c r="E207" s="239">
        <v>1.4999999999999999E-2</v>
      </c>
      <c r="F207" s="239">
        <v>0.23474999999999999</v>
      </c>
      <c r="G207" s="239">
        <v>0.43600000000000011</v>
      </c>
      <c r="H207" s="428">
        <v>1.05</v>
      </c>
      <c r="I207" s="358"/>
    </row>
    <row r="208" spans="1:9" x14ac:dyDescent="0.2">
      <c r="A208" s="335" t="s">
        <v>143</v>
      </c>
      <c r="B208" s="92" t="s">
        <v>107</v>
      </c>
      <c r="C208" s="239">
        <v>0.16350000000000001</v>
      </c>
      <c r="D208" s="239">
        <v>5.3249999999999999E-2</v>
      </c>
      <c r="E208" s="239">
        <v>1.4999999999999999E-2</v>
      </c>
      <c r="F208" s="239">
        <v>0.23474999999999999</v>
      </c>
      <c r="G208" s="239">
        <v>0.34300000000000003</v>
      </c>
      <c r="H208" s="428">
        <v>1.05</v>
      </c>
      <c r="I208" s="358"/>
    </row>
    <row r="209" spans="1:9" x14ac:dyDescent="0.2">
      <c r="A209" s="335" t="s">
        <v>144</v>
      </c>
      <c r="B209" s="92" t="s">
        <v>107</v>
      </c>
      <c r="C209" s="239">
        <v>0.16350000000000001</v>
      </c>
      <c r="D209" s="239">
        <v>5.3249999999999999E-2</v>
      </c>
      <c r="E209" s="239">
        <v>2.1749999999999999E-2</v>
      </c>
      <c r="F209" s="239">
        <v>0.23474999999999999</v>
      </c>
      <c r="G209" s="239">
        <v>0.31724999999999998</v>
      </c>
      <c r="H209" s="428">
        <v>1.05</v>
      </c>
      <c r="I209" s="358"/>
    </row>
    <row r="210" spans="1:9" x14ac:dyDescent="0.2">
      <c r="A210" s="335" t="s">
        <v>145</v>
      </c>
      <c r="B210" s="92" t="s">
        <v>107</v>
      </c>
      <c r="C210" s="239">
        <v>0.16350000000000001</v>
      </c>
      <c r="D210" s="239">
        <v>5.3249999999999999E-2</v>
      </c>
      <c r="E210" s="239">
        <v>1.4999999999999999E-2</v>
      </c>
      <c r="F210" s="239">
        <v>0.23474999999999999</v>
      </c>
      <c r="G210" s="239">
        <v>0.45524999999999999</v>
      </c>
      <c r="H210" s="428">
        <v>1.05</v>
      </c>
      <c r="I210" s="358"/>
    </row>
    <row r="211" spans="1:9" x14ac:dyDescent="0.2">
      <c r="A211" s="335" t="s">
        <v>146</v>
      </c>
      <c r="B211" s="92" t="s">
        <v>107</v>
      </c>
      <c r="C211" s="239">
        <v>0.16350000000000001</v>
      </c>
      <c r="D211" s="239">
        <v>5.3249999999999999E-2</v>
      </c>
      <c r="E211" s="239">
        <v>1.4999999999999999E-2</v>
      </c>
      <c r="F211" s="239">
        <v>0.23474999999999999</v>
      </c>
      <c r="G211" s="239">
        <v>0.36525000000000002</v>
      </c>
      <c r="H211" s="428">
        <v>1.05</v>
      </c>
      <c r="I211" s="358"/>
    </row>
    <row r="212" spans="1:9" x14ac:dyDescent="0.2">
      <c r="A212" s="335" t="s">
        <v>147</v>
      </c>
      <c r="B212" s="92" t="s">
        <v>107</v>
      </c>
      <c r="C212" s="239">
        <v>0.16350000000000001</v>
      </c>
      <c r="D212" s="239">
        <v>5.3249999999999999E-2</v>
      </c>
      <c r="E212" s="239">
        <v>2.75E-2</v>
      </c>
      <c r="F212" s="239">
        <v>0.23474999999999999</v>
      </c>
      <c r="G212" s="239">
        <v>0.32900000000000001</v>
      </c>
      <c r="H212" s="428">
        <v>1.05</v>
      </c>
      <c r="I212" s="358"/>
    </row>
    <row r="213" spans="1:9" x14ac:dyDescent="0.2">
      <c r="A213" s="335" t="s">
        <v>148</v>
      </c>
      <c r="B213" s="92" t="s">
        <v>107</v>
      </c>
      <c r="C213" s="335">
        <v>0.16350000000000001</v>
      </c>
      <c r="D213" s="335">
        <v>5.3249999999999999E-2</v>
      </c>
      <c r="E213" s="335">
        <v>2.1749999999999999E-2</v>
      </c>
      <c r="F213" s="335">
        <v>0.23474999999999999</v>
      </c>
      <c r="G213" s="335">
        <v>0.33600000000000002</v>
      </c>
      <c r="H213" s="428">
        <v>1.05</v>
      </c>
      <c r="I213" s="358"/>
    </row>
    <row r="214" spans="1:9" x14ac:dyDescent="0.2">
      <c r="A214" s="335" t="s">
        <v>149</v>
      </c>
      <c r="B214" s="92" t="s">
        <v>107</v>
      </c>
      <c r="C214" s="335">
        <v>0.16350000000000001</v>
      </c>
      <c r="D214" s="335">
        <v>5.3249999999999999E-2</v>
      </c>
      <c r="E214" s="335">
        <v>1.4999999999999999E-2</v>
      </c>
      <c r="F214" s="335">
        <v>0.23474999999999999</v>
      </c>
      <c r="G214" s="335">
        <v>0.36299999999999999</v>
      </c>
      <c r="H214" s="428">
        <v>1.05</v>
      </c>
      <c r="I214" s="358"/>
    </row>
    <row r="215" spans="1:9" x14ac:dyDescent="0.2">
      <c r="A215" s="335" t="s">
        <v>150</v>
      </c>
      <c r="B215" s="92" t="s">
        <v>107</v>
      </c>
      <c r="C215" s="239">
        <v>0.16350000000000001</v>
      </c>
      <c r="D215" s="239">
        <v>5.3249999999999999E-2</v>
      </c>
      <c r="E215" s="239">
        <v>1.4999999999999999E-2</v>
      </c>
      <c r="F215" s="239">
        <v>0.23474999999999999</v>
      </c>
      <c r="G215" s="239">
        <v>0.35125000000000001</v>
      </c>
      <c r="H215" s="428">
        <v>1.05</v>
      </c>
      <c r="I215" s="358"/>
    </row>
    <row r="216" spans="1:9" x14ac:dyDescent="0.2">
      <c r="A216" s="333" t="s">
        <v>151</v>
      </c>
      <c r="B216" s="92" t="s">
        <v>107</v>
      </c>
      <c r="C216" s="239">
        <v>0.16350000000000001</v>
      </c>
      <c r="D216" s="239">
        <v>5.3249999999999999E-2</v>
      </c>
      <c r="E216" s="239">
        <v>1.4999999999999999E-2</v>
      </c>
      <c r="F216" s="239">
        <v>0.23474999999999999</v>
      </c>
      <c r="G216" s="239">
        <v>0.35275000000000001</v>
      </c>
      <c r="H216" s="428">
        <v>1.05</v>
      </c>
      <c r="I216" s="358"/>
    </row>
    <row r="217" spans="1:9" x14ac:dyDescent="0.2">
      <c r="A217" s="333" t="s">
        <v>152</v>
      </c>
      <c r="B217" s="92" t="s">
        <v>107</v>
      </c>
      <c r="C217" s="239">
        <v>0.16350000000000001</v>
      </c>
      <c r="D217" s="239">
        <v>5.3249999999999999E-2</v>
      </c>
      <c r="E217" s="239">
        <v>1.4999999999999999E-2</v>
      </c>
      <c r="F217" s="239">
        <v>0.23474999999999999</v>
      </c>
      <c r="G217" s="239">
        <v>0.36075000000000002</v>
      </c>
      <c r="H217" s="428">
        <v>1.05</v>
      </c>
      <c r="I217" s="358"/>
    </row>
    <row r="218" spans="1:9" x14ac:dyDescent="0.2">
      <c r="A218" s="335" t="s">
        <v>153</v>
      </c>
      <c r="B218" s="92" t="s">
        <v>107</v>
      </c>
      <c r="C218" s="239">
        <v>0.16340852130325809</v>
      </c>
      <c r="D218" s="239">
        <v>5.338345864661654E-2</v>
      </c>
      <c r="E218" s="239">
        <v>2.180451127819549E-2</v>
      </c>
      <c r="F218" s="239">
        <v>0.23483709273182959</v>
      </c>
      <c r="G218" s="239">
        <v>0.31428571428571428</v>
      </c>
      <c r="H218" s="428">
        <v>1.05</v>
      </c>
      <c r="I218" s="358"/>
    </row>
    <row r="219" spans="1:9" x14ac:dyDescent="0.2">
      <c r="A219" s="335" t="s">
        <v>154</v>
      </c>
      <c r="B219" s="92" t="s">
        <v>107</v>
      </c>
      <c r="C219" s="239">
        <v>0.16350000000000001</v>
      </c>
      <c r="D219" s="239">
        <v>5.3249999999999999E-2</v>
      </c>
      <c r="E219" s="239">
        <v>2.1749999999999999E-2</v>
      </c>
      <c r="F219" s="239">
        <v>0.23474999999999999</v>
      </c>
      <c r="G219" s="239">
        <v>0.32550000000000001</v>
      </c>
      <c r="H219" s="428">
        <v>1.05</v>
      </c>
      <c r="I219" s="358"/>
    </row>
    <row r="220" spans="1:9" x14ac:dyDescent="0.2">
      <c r="A220" s="335" t="s">
        <v>155</v>
      </c>
      <c r="B220" s="92" t="s">
        <v>107</v>
      </c>
      <c r="C220" s="239">
        <v>0.16350000000000001</v>
      </c>
      <c r="D220" s="239">
        <v>5.3249999999999999E-2</v>
      </c>
      <c r="E220" s="239">
        <v>1.4999999999999999E-2</v>
      </c>
      <c r="F220" s="239">
        <v>0.23474999999999999</v>
      </c>
      <c r="G220" s="239">
        <v>0.50600000000000001</v>
      </c>
      <c r="H220" s="428">
        <v>0.97</v>
      </c>
      <c r="I220" s="358"/>
    </row>
    <row r="221" spans="1:9" x14ac:dyDescent="0.2">
      <c r="A221" s="335" t="s">
        <v>156</v>
      </c>
      <c r="B221" s="92" t="s">
        <v>107</v>
      </c>
      <c r="C221" s="239">
        <v>0.16347607052896729</v>
      </c>
      <c r="D221" s="239">
        <v>5.3400503778337528E-2</v>
      </c>
      <c r="E221" s="239">
        <v>2.7455919395465999E-2</v>
      </c>
      <c r="F221" s="239">
        <v>0.23476070528967249</v>
      </c>
      <c r="G221" s="239">
        <v>0.37934508816120899</v>
      </c>
      <c r="H221" s="428">
        <v>0.97</v>
      </c>
      <c r="I221" s="358"/>
    </row>
    <row r="222" spans="1:9" x14ac:dyDescent="0.2">
      <c r="A222" s="335" t="s">
        <v>157</v>
      </c>
      <c r="B222" s="92" t="s">
        <v>107</v>
      </c>
      <c r="C222" s="239">
        <v>0.16350000000000001</v>
      </c>
      <c r="D222" s="239">
        <v>5.3249999999999999E-2</v>
      </c>
      <c r="E222" s="239">
        <v>2.75E-2</v>
      </c>
      <c r="F222" s="239">
        <v>0.23474999999999999</v>
      </c>
      <c r="G222" s="239">
        <v>0.36049999999999999</v>
      </c>
      <c r="H222" s="428">
        <v>0.97</v>
      </c>
      <c r="I222" s="358"/>
    </row>
    <row r="223" spans="1:9" x14ac:dyDescent="0.2">
      <c r="A223" s="333" t="s">
        <v>158</v>
      </c>
      <c r="B223" s="92" t="s">
        <v>107</v>
      </c>
      <c r="C223" s="239">
        <v>0.16350000000000001</v>
      </c>
      <c r="D223" s="239">
        <v>5.3249999999999999E-2</v>
      </c>
      <c r="E223" s="239">
        <v>3.2500000000000001E-2</v>
      </c>
      <c r="F223" s="239">
        <v>0.23474999999999999</v>
      </c>
      <c r="G223" s="239">
        <v>0.35199999999999998</v>
      </c>
      <c r="H223" s="428">
        <v>0.97</v>
      </c>
      <c r="I223" s="358"/>
    </row>
    <row r="224" spans="1:9" x14ac:dyDescent="0.2">
      <c r="A224" s="335" t="s">
        <v>159</v>
      </c>
      <c r="B224" s="92" t="s">
        <v>107</v>
      </c>
      <c r="C224" s="239">
        <v>0.16350000000000001</v>
      </c>
      <c r="D224" s="239">
        <v>5.3249999999999999E-2</v>
      </c>
      <c r="E224" s="239">
        <v>2.1749999999999999E-2</v>
      </c>
      <c r="F224" s="239">
        <v>0.23474999999999999</v>
      </c>
      <c r="G224" s="239">
        <v>0.40125</v>
      </c>
      <c r="H224" s="428">
        <v>0.97</v>
      </c>
      <c r="I224" s="358"/>
    </row>
    <row r="225" spans="1:9" x14ac:dyDescent="0.2">
      <c r="A225" s="335" t="s">
        <v>160</v>
      </c>
      <c r="B225" s="92" t="s">
        <v>107</v>
      </c>
      <c r="C225" s="239">
        <v>0.1633663366336634</v>
      </c>
      <c r="D225" s="239">
        <v>5.3217821782178223E-2</v>
      </c>
      <c r="E225" s="239">
        <v>1.50990099009901E-2</v>
      </c>
      <c r="F225" s="239">
        <v>0.23490099009900989</v>
      </c>
      <c r="G225" s="239">
        <v>0.35123762376237622</v>
      </c>
      <c r="H225" s="428">
        <v>0.97</v>
      </c>
      <c r="I225" s="358"/>
    </row>
    <row r="226" spans="1:9" x14ac:dyDescent="0.2">
      <c r="A226" s="335" t="s">
        <v>161</v>
      </c>
      <c r="B226" s="92" t="s">
        <v>107</v>
      </c>
      <c r="C226" s="239">
        <v>0.16347607052896729</v>
      </c>
      <c r="D226" s="239">
        <v>5.3400503778337528E-2</v>
      </c>
      <c r="E226" s="239">
        <v>1.5113350125944581E-2</v>
      </c>
      <c r="F226" s="239">
        <v>0.23476070528967249</v>
      </c>
      <c r="G226" s="239">
        <v>0.36322418136020151</v>
      </c>
      <c r="H226" s="428">
        <v>0.97</v>
      </c>
      <c r="I226" s="358"/>
    </row>
    <row r="227" spans="1:9" x14ac:dyDescent="0.2">
      <c r="A227" s="333" t="s">
        <v>162</v>
      </c>
      <c r="B227" s="92" t="s">
        <v>107</v>
      </c>
      <c r="C227" s="239">
        <v>0.16350000000000001</v>
      </c>
      <c r="D227" s="239">
        <v>5.3249999999999999E-2</v>
      </c>
      <c r="E227" s="239">
        <v>1.4999999999999999E-2</v>
      </c>
      <c r="F227" s="239">
        <v>0.23474999999999999</v>
      </c>
      <c r="G227" s="239">
        <v>0.35525000000000001</v>
      </c>
      <c r="H227" s="428">
        <v>0.97</v>
      </c>
      <c r="I227" s="358"/>
    </row>
    <row r="228" spans="1:9" x14ac:dyDescent="0.2">
      <c r="A228" s="335" t="s">
        <v>163</v>
      </c>
      <c r="B228" s="92" t="s">
        <v>107</v>
      </c>
      <c r="C228" s="239">
        <v>0.16350000000000001</v>
      </c>
      <c r="D228" s="239">
        <v>5.3249999999999999E-2</v>
      </c>
      <c r="E228" s="239">
        <v>1.4999999999999999E-2</v>
      </c>
      <c r="F228" s="239">
        <v>0.23474999999999999</v>
      </c>
      <c r="G228" s="239">
        <v>0.36125000000000002</v>
      </c>
      <c r="H228" s="428">
        <v>0.97</v>
      </c>
      <c r="I228" s="358"/>
    </row>
    <row r="229" spans="1:9" x14ac:dyDescent="0.2">
      <c r="A229" s="335" t="s">
        <v>164</v>
      </c>
      <c r="B229" s="92" t="s">
        <v>107</v>
      </c>
      <c r="C229" s="239">
        <v>0.16350000000000001</v>
      </c>
      <c r="D229" s="239">
        <v>5.3249999999999999E-2</v>
      </c>
      <c r="E229" s="239">
        <v>1.4999999999999999E-2</v>
      </c>
      <c r="F229" s="239">
        <v>0.23474999999999999</v>
      </c>
      <c r="G229" s="239">
        <v>0.36675000000000002</v>
      </c>
      <c r="H229" s="428">
        <v>0.97</v>
      </c>
      <c r="I229" s="358"/>
    </row>
    <row r="230" spans="1:9" x14ac:dyDescent="0.2">
      <c r="A230" s="333" t="s">
        <v>165</v>
      </c>
      <c r="B230" s="92" t="s">
        <v>107</v>
      </c>
      <c r="C230" s="333">
        <v>0.16350000000000001</v>
      </c>
      <c r="D230" s="333">
        <v>5.3249999999999999E-2</v>
      </c>
      <c r="E230" s="333">
        <v>1.4999999999999999E-2</v>
      </c>
      <c r="F230" s="333">
        <v>0.23474999999999999</v>
      </c>
      <c r="G230" s="333">
        <v>0.36625000000000002</v>
      </c>
      <c r="H230" s="428">
        <v>0.97</v>
      </c>
      <c r="I230" s="358"/>
    </row>
    <row r="231" spans="1:9" x14ac:dyDescent="0.2">
      <c r="A231" s="335" t="s">
        <v>166</v>
      </c>
      <c r="B231" s="92" t="s">
        <v>107</v>
      </c>
      <c r="C231" s="333">
        <v>0.16350000000000001</v>
      </c>
      <c r="D231" s="333">
        <v>5.3249999999999999E-2</v>
      </c>
      <c r="E231" s="333">
        <v>1.4999999999999999E-2</v>
      </c>
      <c r="F231" s="333">
        <v>0.23474999999999999</v>
      </c>
      <c r="G231" s="333">
        <v>0.34899999999999998</v>
      </c>
      <c r="H231" s="428">
        <v>0.97</v>
      </c>
      <c r="I231" s="358"/>
    </row>
    <row r="232" spans="1:9" x14ac:dyDescent="0.2">
      <c r="A232" s="335" t="s">
        <v>167</v>
      </c>
      <c r="B232" s="92" t="s">
        <v>107</v>
      </c>
      <c r="C232" s="239">
        <v>0.16337349397590359</v>
      </c>
      <c r="D232" s="239">
        <v>5.3253012048192772E-2</v>
      </c>
      <c r="E232" s="239">
        <v>2.1927710843373499E-2</v>
      </c>
      <c r="F232" s="239">
        <v>0.2346987951807229</v>
      </c>
      <c r="G232" s="239">
        <v>0.29951807228915661</v>
      </c>
      <c r="H232" s="428">
        <v>0.97</v>
      </c>
      <c r="I232" s="358"/>
    </row>
    <row r="233" spans="1:9" x14ac:dyDescent="0.2">
      <c r="A233" s="239" t="s">
        <v>168</v>
      </c>
      <c r="B233" s="92" t="s">
        <v>107</v>
      </c>
      <c r="C233" s="239">
        <v>0.16348837209302319</v>
      </c>
      <c r="D233" s="239">
        <v>5.3255813953488371E-2</v>
      </c>
      <c r="E233" s="402">
        <v>1.511627906976744E-2</v>
      </c>
      <c r="F233" s="239">
        <v>0.23488372093023249</v>
      </c>
      <c r="G233" s="239">
        <v>0.34093023255813948</v>
      </c>
      <c r="H233" s="428">
        <v>0.97</v>
      </c>
      <c r="I233" s="358"/>
    </row>
    <row r="234" spans="1:9" x14ac:dyDescent="0.2">
      <c r="A234" s="239" t="s">
        <v>169</v>
      </c>
      <c r="B234" s="92" t="s">
        <v>42</v>
      </c>
      <c r="C234" s="402">
        <v>0</v>
      </c>
      <c r="D234" s="402">
        <v>0</v>
      </c>
      <c r="E234" s="389">
        <v>4.0288924558587479E-2</v>
      </c>
      <c r="F234" s="402">
        <v>0.1757624398073836</v>
      </c>
      <c r="G234" s="402">
        <v>0</v>
      </c>
      <c r="H234" s="428">
        <v>0</v>
      </c>
      <c r="I234" s="358"/>
    </row>
    <row r="235" spans="1:9" x14ac:dyDescent="0.2">
      <c r="A235" s="333" t="s">
        <v>170</v>
      </c>
      <c r="B235" s="362" t="s">
        <v>581</v>
      </c>
      <c r="C235" s="236">
        <v>0</v>
      </c>
      <c r="D235" s="236">
        <v>9.3123168129999045E-2</v>
      </c>
      <c r="E235" s="236">
        <v>0.25076633684560368</v>
      </c>
      <c r="F235" s="236">
        <v>0.48156651718762372</v>
      </c>
      <c r="G235" s="236">
        <v>1.9060144917171431E-3</v>
      </c>
      <c r="H235" s="432">
        <v>1.37</v>
      </c>
      <c r="I235" s="358"/>
    </row>
    <row r="236" spans="1:9" x14ac:dyDescent="0.2">
      <c r="A236" s="333" t="s">
        <v>170</v>
      </c>
      <c r="B236" s="92" t="s">
        <v>34</v>
      </c>
      <c r="C236" s="239">
        <v>0</v>
      </c>
      <c r="D236" s="239">
        <v>0.1215505464480874</v>
      </c>
      <c r="E236" s="239">
        <v>0.25928961748633877</v>
      </c>
      <c r="F236" s="402">
        <v>0.52223360655737705</v>
      </c>
      <c r="G236" s="239">
        <v>1.912568306010929E-3</v>
      </c>
      <c r="H236" s="433" t="s">
        <v>11</v>
      </c>
      <c r="I236" s="358"/>
    </row>
    <row r="237" spans="1:9" x14ac:dyDescent="0.2">
      <c r="A237" s="239"/>
      <c r="B237" s="362"/>
      <c r="C237" s="236"/>
      <c r="D237" s="236"/>
      <c r="E237" s="236"/>
      <c r="F237" s="236"/>
      <c r="G237" s="236"/>
    </row>
    <row r="238" spans="1:9" x14ac:dyDescent="0.2">
      <c r="A238" s="333"/>
      <c r="B238" s="362"/>
      <c r="C238" s="236"/>
      <c r="D238" s="236"/>
      <c r="E238" s="236"/>
      <c r="F238" s="236"/>
      <c r="G238" s="236"/>
    </row>
    <row r="239" spans="1:9" x14ac:dyDescent="0.2">
      <c r="B239" s="362"/>
      <c r="C239" s="236"/>
      <c r="D239" s="236"/>
      <c r="E239" s="236"/>
      <c r="F239" s="236"/>
      <c r="G239" s="236"/>
      <c r="H239" s="434"/>
    </row>
    <row r="240" spans="1:9" x14ac:dyDescent="0.2">
      <c r="B240" s="362"/>
      <c r="C240" s="236"/>
      <c r="D240" s="236"/>
      <c r="E240" s="236"/>
      <c r="F240" s="236"/>
      <c r="G240" s="236"/>
      <c r="H240" s="434"/>
    </row>
    <row r="241" spans="1:26" x14ac:dyDescent="0.2">
      <c r="B241" s="362"/>
      <c r="C241" s="236"/>
      <c r="D241" s="236"/>
      <c r="E241" s="236"/>
      <c r="F241" s="236"/>
      <c r="G241" s="236"/>
      <c r="H241" s="434"/>
    </row>
    <row r="242" spans="1:26" x14ac:dyDescent="0.2">
      <c r="A242" s="239"/>
      <c r="B242" s="362"/>
      <c r="C242" s="236"/>
      <c r="D242" s="236"/>
      <c r="E242" s="236"/>
      <c r="F242" s="236"/>
      <c r="G242" s="236"/>
    </row>
    <row r="243" spans="1:26" x14ac:dyDescent="0.2">
      <c r="A243" s="239"/>
      <c r="B243" s="362"/>
      <c r="C243" s="236"/>
      <c r="D243" s="236"/>
      <c r="E243" s="236"/>
      <c r="F243" s="236"/>
      <c r="G243" s="236"/>
    </row>
    <row r="244" spans="1:26" x14ac:dyDescent="0.2">
      <c r="S244" s="386"/>
      <c r="T244" s="386"/>
      <c r="U244" s="386"/>
      <c r="V244" s="386"/>
      <c r="W244" s="386"/>
      <c r="X244" s="386"/>
      <c r="Y244" s="386"/>
      <c r="Z244" s="386"/>
    </row>
    <row r="245" spans="1:26" x14ac:dyDescent="0.2">
      <c r="S245" s="386"/>
      <c r="T245" s="386"/>
      <c r="U245" s="386"/>
      <c r="V245" s="386"/>
      <c r="W245" s="386"/>
      <c r="X245" s="386"/>
      <c r="Y245" s="386"/>
      <c r="Z245" s="386"/>
    </row>
  </sheetData>
  <sortState ref="A2:H243">
    <sortCondition ref="A2:A243"/>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8"/>
  <sheetViews>
    <sheetView topLeftCell="A16" zoomScaleNormal="100" workbookViewId="0">
      <selection activeCell="I23" sqref="I23"/>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1"/>
    </row>
    <row r="2" spans="1:28" s="239" customFormat="1" ht="37.5" customHeight="1" x14ac:dyDescent="0.15">
      <c r="C2" s="341"/>
      <c r="D2" s="440" t="s">
        <v>277</v>
      </c>
      <c r="E2" s="441"/>
      <c r="F2" s="441"/>
      <c r="G2" s="441"/>
      <c r="H2" s="441"/>
      <c r="I2" s="241"/>
      <c r="S2" s="444" t="s">
        <v>278</v>
      </c>
      <c r="T2" s="444"/>
    </row>
    <row r="3" spans="1:28" s="239" customFormat="1" ht="25.5" customHeight="1" x14ac:dyDescent="0.15">
      <c r="A3" s="140" t="s">
        <v>279</v>
      </c>
      <c r="B3" s="234" t="s">
        <v>280</v>
      </c>
      <c r="C3" s="234" t="s">
        <v>552</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U30
)</f>
        <v>1.1503566997518613E-2</v>
      </c>
      <c r="E4" s="143">
        <f>IFERROR(
    SUMIFS('As-Built HV &amp; WD'!D:D, 'As-Built HV &amp; WD'!$B:$B, 'Design HV &amp; WD'!$A4)/COUNTIFS('As-Built HV &amp; WD'!$B:$B, 'Design HV &amp; WD'!$A4),
    V30
)</f>
        <v>0.29807210586099292</v>
      </c>
      <c r="F4" s="143">
        <f>IFERROR(
    SUMIFS('As-Built HV &amp; WD'!E:E, 'As-Built HV &amp; WD'!$B:$B, 'Design HV &amp; WD'!$A4)/COUNTIFS('As-Built HV &amp; WD'!$B:$B, 'Design HV &amp; WD'!$A4),
    W30
)</f>
        <v>0.15407087869142419</v>
      </c>
      <c r="G4" s="143">
        <f>IFERROR(
    SUMIFS('As-Built HV &amp; WD'!F:F, 'As-Built HV &amp; WD'!$B:$B, 'Design HV &amp; WD'!$A4)/COUNTIFS('As-Built HV &amp; WD'!$B:$B, 'Design HV &amp; WD'!$A4),
    X30
)</f>
        <v>0.48888615930724072</v>
      </c>
      <c r="H4" s="143">
        <f>IFERROR(
    SUMIFS('As-Built HV &amp; WD'!G:G, 'As-Built HV &amp; WD'!$B:$B, 'Design HV &amp; WD'!$A4)/COUNTIFS('As-Built HV &amp; WD'!$B:$B, 'Design HV &amp; WD'!$A4),
    Y30
)</f>
        <v>2.5685787348765682E-3</v>
      </c>
      <c r="I4" s="207">
        <v>3.13</v>
      </c>
      <c r="J4" s="237"/>
      <c r="S4" s="144" t="s">
        <v>282</v>
      </c>
      <c r="T4" s="208">
        <v>2.73</v>
      </c>
      <c r="AB4" s="239" t="s">
        <v>283</v>
      </c>
    </row>
    <row r="5" spans="1:28" s="420" customFormat="1" ht="18" customHeight="1" x14ac:dyDescent="0.2">
      <c r="A5" s="142" t="s">
        <v>598</v>
      </c>
      <c r="B5" s="238" t="s">
        <v>281</v>
      </c>
      <c r="C5" s="159" t="s">
        <v>305</v>
      </c>
      <c r="D5" s="143">
        <v>0</v>
      </c>
      <c r="E5" s="143">
        <v>0</v>
      </c>
      <c r="F5" s="143">
        <v>0</v>
      </c>
      <c r="G5" s="143">
        <v>0</v>
      </c>
      <c r="H5" s="143">
        <v>0</v>
      </c>
      <c r="I5" s="143">
        <v>0</v>
      </c>
      <c r="J5" s="237"/>
      <c r="S5" s="144"/>
      <c r="T5" s="208"/>
    </row>
    <row r="6" spans="1:28" s="239" customFormat="1" ht="18" customHeight="1" x14ac:dyDescent="0.2">
      <c r="A6" s="142" t="s">
        <v>107</v>
      </c>
      <c r="B6" t="s">
        <v>284</v>
      </c>
      <c r="C6" s="348" t="s">
        <v>313</v>
      </c>
      <c r="D6" s="143">
        <f>IFERROR(
    SUMIFS('As-Built HV &amp; WD'!C:C, 'As-Built HV &amp; WD'!$B:$B, 'Design HV &amp; WD'!$A6)/COUNTIFS('As-Built HV &amp; WD'!$B:$B, 'Design HV &amp; WD'!$A6),
    U31
)</f>
        <v>0.16542552130383043</v>
      </c>
      <c r="E6" s="143">
        <f>IFERROR(
    SUMIFS('As-Built HV &amp; WD'!D:D, 'As-Built HV &amp; WD'!$B:$B, 'Design HV &amp; WD'!$A6)/COUNTIFS('As-Built HV &amp; WD'!$B:$B, 'Design HV &amp; WD'!$A6),
    V31
)</f>
        <v>5.3093606885133787E-2</v>
      </c>
      <c r="F6" s="143">
        <f>IFERROR(
    SUMIFS('As-Built HV &amp; WD'!E:E, 'As-Built HV &amp; WD'!$B:$B, 'Design HV &amp; WD'!$A6)/COUNTIFS('As-Built HV &amp; WD'!$B:$B, 'Design HV &amp; WD'!$A6),
    W31
)</f>
        <v>2.2461547893678227E-2</v>
      </c>
      <c r="G6" s="143">
        <f>IFERROR(
    SUMIFS('As-Built HV &amp; WD'!F:F, 'As-Built HV &amp; WD'!$B:$B, 'Design HV &amp; WD'!$A6)/COUNTIFS('As-Built HV &amp; WD'!$B:$B, 'Design HV &amp; WD'!$A6),
    X31
)</f>
        <v>0.23671738981062199</v>
      </c>
      <c r="H6" s="143">
        <f>IFERROR(
    SUMIFS('As-Built HV &amp; WD'!G:G, 'As-Built HV &amp; WD'!$B:$B, 'Design HV &amp; WD'!$A6)/COUNTIFS('As-Built HV &amp; WD'!$B:$B, 'Design HV &amp; WD'!$A6),
    Y31
)</f>
        <v>0.35566491420848156</v>
      </c>
      <c r="I6" s="207">
        <v>1.01</v>
      </c>
      <c r="J6" s="237"/>
      <c r="S6" s="144" t="s">
        <v>285</v>
      </c>
      <c r="T6" s="208">
        <v>2.68</v>
      </c>
      <c r="AB6" s="239" t="s">
        <v>286</v>
      </c>
    </row>
    <row r="7" spans="1:28" s="239" customFormat="1" ht="18" customHeight="1" x14ac:dyDescent="0.2">
      <c r="A7" s="142" t="s">
        <v>62</v>
      </c>
      <c r="B7" t="s">
        <v>287</v>
      </c>
      <c r="C7" s="159" t="s">
        <v>314</v>
      </c>
      <c r="D7" s="143">
        <f>IFERROR(
    SUMIFS('As-Built HV &amp; WD'!C:C, 'As-Built HV &amp; WD'!$B:$B, 'Design HV &amp; WD'!$A7)/COUNTIFS('As-Built HV &amp; WD'!$B:$B, 'Design HV &amp; WD'!$A7),
    U32
)</f>
        <v>0.25146167392815388</v>
      </c>
      <c r="E7" s="143">
        <f>IFERROR(
    SUMIFS('As-Built HV &amp; WD'!D:D, 'As-Built HV &amp; WD'!$B:$B, 'Design HV &amp; WD'!$A7)/COUNTIFS('As-Built HV &amp; WD'!$B:$B, 'Design HV &amp; WD'!$A7),
    V32
)</f>
        <v>6.254862193737129E-2</v>
      </c>
      <c r="F7" s="143">
        <f>IFERROR(
    SUMIFS('As-Built HV &amp; WD'!E:E, 'As-Built HV &amp; WD'!$B:$B, 'Design HV &amp; WD'!$A7)/COUNTIFS('As-Built HV &amp; WD'!$B:$B, 'Design HV &amp; WD'!$A7),
    W32
)</f>
        <v>5.071914715859864E-2</v>
      </c>
      <c r="G7" s="143">
        <f>IFERROR(
    SUMIFS('As-Built HV &amp; WD'!F:F, 'As-Built HV &amp; WD'!$B:$B, 'Design HV &amp; WD'!$A7)/COUNTIFS('As-Built HV &amp; WD'!$B:$B, 'Design HV &amp; WD'!$A7),
    X32
)</f>
        <v>0.24455164171432964</v>
      </c>
      <c r="H7" s="143">
        <f>IFERROR(
    SUMIFS('As-Built HV &amp; WD'!G:G, 'As-Built HV &amp; WD'!$B:$B, 'Design HV &amp; WD'!$A7)/COUNTIFS('As-Built HV &amp; WD'!$B:$B, 'Design HV &amp; WD'!$A7),
    Y32
)</f>
        <v>0.5616017925564003</v>
      </c>
      <c r="I7" s="207">
        <v>2.65</v>
      </c>
      <c r="J7" s="237"/>
      <c r="S7" s="144" t="s">
        <v>288</v>
      </c>
      <c r="T7" s="208">
        <v>1.01</v>
      </c>
    </row>
    <row r="8" spans="1:28" s="239" customFormat="1" ht="18" customHeight="1" x14ac:dyDescent="0.2">
      <c r="A8" s="142" t="s">
        <v>28</v>
      </c>
      <c r="B8" t="s">
        <v>289</v>
      </c>
      <c r="C8" s="159" t="s">
        <v>316</v>
      </c>
      <c r="D8" s="143">
        <f>IFERROR(
    SUMIFS('As-Built HV &amp; WD'!C:C, 'As-Built HV &amp; WD'!$B:$B, 'Design HV &amp; WD'!$A8, 'As-Built HV &amp; WD'!#REF!, "Base")/COUNTIFS('As-Built HV &amp; WD'!$B:$B, 'Design HV &amp; WD'!$A8, 'As-Built HV &amp; WD'!#REF!, "Base"),
    U40
)</f>
        <v>0</v>
      </c>
      <c r="E8" s="143">
        <f>IFERROR(
    SUMIFS('As-Built HV &amp; WD'!D:D, 'As-Built HV &amp; WD'!$B:$B, 'Design HV &amp; WD'!$A8, 'As-Built HV &amp; WD'!#REF!, "Base")/COUNTIFS('As-Built HV &amp; WD'!$B:$B, 'Design HV &amp; WD'!$A8, 'As-Built HV &amp; WD'!#REF!, "Base"),
    V40
)</f>
        <v>0</v>
      </c>
      <c r="F8" s="143">
        <f>IFERROR(
    SUMIFS('As-Built HV &amp; WD'!E:E, 'As-Built HV &amp; WD'!$B:$B, 'Design HV &amp; WD'!$A8)/COUNTIFS('As-Built HV &amp; WD'!$B:$B, 'Design HV &amp; WD'!$A8),
    W33
)</f>
        <v>0</v>
      </c>
      <c r="G8" s="143">
        <f>IFERROR(
    SUMIFS('As-Built HV &amp; WD'!F:F, 'As-Built HV &amp; WD'!$B:$B, 'Design HV &amp; WD'!$A8, 'As-Built HV &amp; WD'!#REF!, "Base")/COUNTIFS('As-Built HV &amp; WD'!$B:$B, 'Design HV &amp; WD'!$A8, 'As-Built HV &amp; WD'!#REF!, "Base"),
    X40
)</f>
        <v>0</v>
      </c>
      <c r="H8" s="143">
        <f>IFERROR(
    SUMIFS('As-Built HV &amp; WD'!G:G, 'As-Built HV &amp; WD'!$B:$B, 'Design HV &amp; WD'!$A8, 'As-Built HV &amp; WD'!#REF!, "Base")/COUNTIFS('As-Built HV &amp; WD'!$B:$B, 'Design HV &amp; WD'!$A8, 'As-Built HV &amp; WD'!#REF!, "Base"),
    Y40
)</f>
        <v>0</v>
      </c>
      <c r="I8" s="207">
        <v>0.97</v>
      </c>
      <c r="J8" s="237"/>
      <c r="K8" s="239" t="s">
        <v>603</v>
      </c>
      <c r="S8" s="144" t="s">
        <v>290</v>
      </c>
      <c r="T8" s="208">
        <v>2.65</v>
      </c>
      <c r="U8" s="239" t="s">
        <v>291</v>
      </c>
    </row>
    <row r="9" spans="1:28" s="239" customFormat="1" ht="18" customHeight="1" x14ac:dyDescent="0.2">
      <c r="A9" s="142" t="s">
        <v>38</v>
      </c>
      <c r="B9" t="s">
        <v>282</v>
      </c>
      <c r="C9" s="159" t="s">
        <v>305</v>
      </c>
      <c r="D9" s="143">
        <f>IFERROR(
    SUMIFS('As-Built HV &amp; WD'!C:C, 'As-Built HV &amp; WD'!$B:$B, 'Design HV &amp; WD'!$A9)/COUNTIFS('As-Built HV &amp; WD'!$B:$B, 'Design HV &amp; WD'!$A9),
    U34
)</f>
        <v>4.0849362127682434E-2</v>
      </c>
      <c r="E9" s="143">
        <f>IFERROR(
    SUMIFS('As-Built HV &amp; WD'!D:D, 'As-Built HV &amp; WD'!$B:$B, 'Design HV &amp; WD'!$A9)/COUNTIFS('As-Built HV &amp; WD'!$B:$B, 'Design HV &amp; WD'!$A9),
    V34
)</f>
        <v>0.18482795239922031</v>
      </c>
      <c r="F9" s="143">
        <f>IFERROR(
    SUMIFS('As-Built HV &amp; WD'!E:E, 'As-Built HV &amp; WD'!$B:$B, 'Design HV &amp; WD'!$A9)/COUNTIFS('As-Built HV &amp; WD'!$B:$B, 'Design HV &amp; WD'!$A9),
    W34
)</f>
        <v>0.22042432518100968</v>
      </c>
      <c r="G9" s="143">
        <f>IFERROR(
    SUMIFS('As-Built HV &amp; WD'!F:F, 'As-Built HV &amp; WD'!$B:$B, 'Design HV &amp; WD'!$A9)/COUNTIFS('As-Built HV &amp; WD'!$B:$B, 'Design HV &amp; WD'!$A9),
    X34
)</f>
        <v>0.41232291896678525</v>
      </c>
      <c r="H9" s="143">
        <f>IFERROR(
    SUMIFS('As-Built HV &amp; WD'!G:G, 'As-Built HV &amp; WD'!$B:$B, 'Design HV &amp; WD'!$A9)/COUNTIFS('As-Built HV &amp; WD'!$B:$B, 'Design HV &amp; WD'!$A9),
    Y34
)</f>
        <v>2.1912501390222449E-2</v>
      </c>
      <c r="I9" s="207">
        <v>2.73</v>
      </c>
      <c r="J9" s="237"/>
      <c r="S9" s="144" t="s">
        <v>292</v>
      </c>
      <c r="T9" s="208">
        <v>3.13</v>
      </c>
      <c r="U9" s="239" t="s">
        <v>293</v>
      </c>
    </row>
    <row r="10" spans="1:28" s="420" customFormat="1" ht="18" customHeight="1" x14ac:dyDescent="0.2">
      <c r="A10" s="142" t="s">
        <v>597</v>
      </c>
      <c r="B10" s="238" t="s">
        <v>282</v>
      </c>
      <c r="C10" s="159" t="s">
        <v>305</v>
      </c>
      <c r="D10" s="143">
        <v>0</v>
      </c>
      <c r="E10" s="143">
        <v>0</v>
      </c>
      <c r="F10" s="143">
        <v>0</v>
      </c>
      <c r="G10" s="143">
        <v>0</v>
      </c>
      <c r="H10" s="143">
        <v>0</v>
      </c>
      <c r="I10" s="143">
        <v>0</v>
      </c>
      <c r="J10" s="237"/>
      <c r="S10" s="144"/>
      <c r="T10" s="208"/>
    </row>
    <row r="11" spans="1:28" s="367" customFormat="1" ht="18" customHeight="1" x14ac:dyDescent="0.2">
      <c r="A11" s="142" t="s">
        <v>57</v>
      </c>
      <c r="B11" t="s">
        <v>298</v>
      </c>
      <c r="C11" s="347" t="s">
        <v>285</v>
      </c>
      <c r="D11" s="143">
        <f>IFERROR(
    SUMIFS('As-Built HV &amp; WD'!C:C, 'As-Built HV &amp; WD'!$B:$B, 'Design HV &amp; WD'!$A11)/COUNTIFS('As-Built HV &amp; WD'!$B:$B, 'Design HV &amp; WD'!$A11),
    U42
)</f>
        <v>0</v>
      </c>
      <c r="E11" s="143">
        <f>IFERROR(
    SUMIFS('As-Built HV &amp; WD'!D:D, 'As-Built HV &amp; WD'!$B:$B, 'Design HV &amp; WD'!$A11)/COUNTIFS('As-Built HV &amp; WD'!$B:$B, 'Design HV &amp; WD'!$A11),
    V42
)</f>
        <v>0</v>
      </c>
      <c r="F11" s="143">
        <f>IFERROR(
    SUMIFS('As-Built HV &amp; WD'!E:E, 'As-Built HV &amp; WD'!$B:$B, 'Design HV &amp; WD'!$A11)/COUNTIFS('As-Built HV &amp; WD'!$B:$B, 'Design HV &amp; WD'!$A11),
    W42
)</f>
        <v>9.7573944890787745E-2</v>
      </c>
      <c r="G11" s="143">
        <f>IFERROR(
    SUMIFS('As-Built HV &amp; WD'!F:F, 'As-Built HV &amp; WD'!$B:$B, 'Design HV &amp; WD'!$A11)/COUNTIFS('As-Built HV &amp; WD'!$B:$B, 'Design HV &amp; WD'!$A11),
    X42
)</f>
        <v>0.28224832976536918</v>
      </c>
      <c r="H11" s="143">
        <f>IFERROR(
    SUMIFS('As-Built HV &amp; WD'!G:G, 'As-Built HV &amp; WD'!$B:$B, 'Design HV &amp; WD'!$A11)/COUNTIFS('As-Built HV &amp; WD'!$B:$B, 'Design HV &amp; WD'!$A11),
    Y42
)</f>
        <v>0</v>
      </c>
      <c r="I11" s="207">
        <v>2.68</v>
      </c>
      <c r="J11" s="237"/>
      <c r="S11" s="144" t="s">
        <v>294</v>
      </c>
      <c r="T11" s="208">
        <v>3.86</v>
      </c>
      <c r="U11" s="239"/>
    </row>
    <row r="12" spans="1:28" s="365" customFormat="1" ht="18" customHeight="1" x14ac:dyDescent="0.2">
      <c r="A12" s="142" t="s">
        <v>31</v>
      </c>
      <c r="B12" t="s">
        <v>31</v>
      </c>
      <c r="C12" s="159" t="s">
        <v>31</v>
      </c>
      <c r="D12" s="143">
        <f>IFERROR(
    SUMIFS('As-Built HV &amp; WD'!C:C, 'As-Built HV &amp; WD'!$B:$B, 'Design HV &amp; WD'!$A12, 'As-Built HV &amp; WD'!#REF!, "Base")/COUNTIFS('As-Built HV &amp; WD'!$B:$B, 'Design HV &amp; WD'!$A12, 'As-Built HV &amp; WD'!#REF!, "Base"),
    U43
)</f>
        <v>0</v>
      </c>
      <c r="E12" s="143">
        <v>0</v>
      </c>
      <c r="F12" s="143">
        <f>IFERROR(
    SUMIFS('As-Built HV &amp; WD'!E:E, 'As-Built HV &amp; WD'!$B:$B, 'Design HV &amp; WD'!$A12, 'As-Built HV &amp; WD'!#REF!, "Base")/COUNTIFS('As-Built HV &amp; WD'!$B:$B, 'Design HV &amp; WD'!$A12, 'As-Built HV &amp; WD'!#REF!, "Base"),
    W43
)</f>
        <v>0</v>
      </c>
      <c r="G12" s="143">
        <v>0</v>
      </c>
      <c r="H12" s="143">
        <v>0</v>
      </c>
      <c r="I12" s="369">
        <v>0</v>
      </c>
      <c r="J12" s="237"/>
      <c r="K12" s="239"/>
      <c r="L12" s="239"/>
      <c r="S12" s="144" t="s">
        <v>295</v>
      </c>
      <c r="T12" s="208">
        <v>5.38</v>
      </c>
      <c r="U12" s="239" t="s">
        <v>296</v>
      </c>
    </row>
    <row r="13" spans="1:28" s="365" customFormat="1" ht="18" customHeight="1" x14ac:dyDescent="0.2">
      <c r="A13" s="142" t="s">
        <v>46</v>
      </c>
      <c r="B13" t="s">
        <v>46</v>
      </c>
      <c r="C13" s="159" t="s">
        <v>315</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f>IFERROR(
    SUMIFS('As-Built HV &amp; WD'!E:E, 'As-Built HV &amp; WD'!$B:$B, 'Design HV &amp; WD'!$A13, 'As-Built HV &amp; WD'!#REF!, "Base")/COUNTIFS('As-Built HV &amp; WD'!$B:$B, 'Design HV &amp; WD'!$A13, 'As-Built HV &amp; WD'!#REF!, "Base"),
    W44
)</f>
        <v>0</v>
      </c>
      <c r="G13" s="143">
        <f>IFERROR(
    SUMIFS('As-Built HV &amp; WD'!F:F, 'As-Built HV &amp; WD'!$B:$B, 'Design HV &amp; WD'!$A13, 'As-Built HV &amp; WD'!#REF!, "Base")/COUNTIFS('As-Built HV &amp; WD'!$B:$B, 'Design HV &amp; WD'!$A13, 'As-Built HV &amp; WD'!#REF!, "Base"),
    X44
)</f>
        <v>0</v>
      </c>
      <c r="H13" s="143">
        <f>IFERROR(
    SUMIFS('As-Built HV &amp; WD'!G:G, 'As-Built HV &amp; WD'!$B:$B, 'Design HV &amp; WD'!$A13, 'As-Built HV &amp; WD'!#REF!, "Base")/COUNTIFS('As-Built HV &amp; WD'!$B:$B, 'Design HV &amp; WD'!$A13, 'As-Built HV &amp; WD'!#REF!, "Base"),
    Y44
)</f>
        <v>0</v>
      </c>
      <c r="I13" s="369">
        <v>0</v>
      </c>
      <c r="J13" s="237"/>
      <c r="K13" s="239"/>
      <c r="L13" s="239"/>
      <c r="S13" s="144" t="s">
        <v>454</v>
      </c>
      <c r="T13" s="208">
        <v>0.97</v>
      </c>
      <c r="U13" s="239" t="s">
        <v>455</v>
      </c>
    </row>
    <row r="14" spans="1:28" s="365" customFormat="1" ht="18" customHeight="1" x14ac:dyDescent="0.2">
      <c r="A14" s="142" t="s">
        <v>55</v>
      </c>
      <c r="B14" t="s">
        <v>55</v>
      </c>
      <c r="C14" s="159" t="s">
        <v>55</v>
      </c>
      <c r="D14" s="143">
        <f>IFERROR(
    SUMIFS('As-Built HV &amp; WD'!C:C, 'As-Built HV &amp; WD'!$B:$B, 'Design HV &amp; WD'!$A14, 'As-Built HV &amp; WD'!#REF!, "Base")/COUNTIFS('As-Built HV &amp; WD'!$B:$B, 'Design HV &amp; WD'!$A14, 'As-Built HV &amp; WD'!#REF!, "Base"),
    U45
)</f>
        <v>0</v>
      </c>
      <c r="E14" s="143">
        <v>0</v>
      </c>
      <c r="F14" s="143">
        <v>0</v>
      </c>
      <c r="G14" s="143">
        <v>0</v>
      </c>
      <c r="H14" s="143">
        <v>0</v>
      </c>
      <c r="I14" s="369">
        <v>0</v>
      </c>
      <c r="J14" s="237"/>
      <c r="K14" s="239"/>
      <c r="L14" s="239"/>
      <c r="S14" s="144"/>
      <c r="T14" s="208"/>
    </row>
    <row r="15" spans="1:28" s="239" customFormat="1" ht="18" customHeight="1" x14ac:dyDescent="0.2">
      <c r="A15" s="142" t="s">
        <v>42</v>
      </c>
      <c r="B15" t="s">
        <v>42</v>
      </c>
      <c r="C15" s="159" t="s">
        <v>312</v>
      </c>
      <c r="D15" s="143">
        <f>IFERROR(
    SUMIFS('As-Built HV &amp; WD'!C:C, 'As-Built HV &amp; WD'!$B:$B, 'Design HV &amp; WD'!$A15, 'As-Built HV &amp; WD'!#REF!, "Base")/COUNTIFS('As-Built HV &amp; WD'!$B:$B, 'Design HV &amp; WD'!$A15, 'As-Built HV &amp; WD'!#REF!, "Base"),
    U46
)</f>
        <v>0</v>
      </c>
      <c r="E15" s="143">
        <f>IFERROR(
    SUMIFS('As-Built HV &amp; WD'!D:D, 'As-Built HV &amp; WD'!$B:$B, 'Design HV &amp; WD'!$A15, 'As-Built HV &amp; WD'!#REF!, "Base")/COUNTIFS('As-Built HV &amp; WD'!$B:$B, 'Design HV &amp; WD'!$A15, 'As-Built HV &amp; WD'!#REF!, "Base"),
    V46
)</f>
        <v>0</v>
      </c>
      <c r="F15" s="143">
        <v>0</v>
      </c>
      <c r="G15" s="143">
        <v>0</v>
      </c>
      <c r="H15" s="143">
        <v>0</v>
      </c>
      <c r="I15" s="369">
        <v>0</v>
      </c>
      <c r="J15" s="237"/>
    </row>
    <row r="16" spans="1:28" s="377" customFormat="1" ht="18" customHeight="1" x14ac:dyDescent="0.2">
      <c r="A16" s="238" t="s">
        <v>578</v>
      </c>
      <c r="B16" s="368" t="s">
        <v>593</v>
      </c>
      <c r="C16" s="159" t="s">
        <v>305</v>
      </c>
      <c r="D16" s="143">
        <v>0</v>
      </c>
      <c r="E16" s="143">
        <v>0</v>
      </c>
      <c r="F16" s="143">
        <v>0</v>
      </c>
      <c r="G16" s="143">
        <v>0</v>
      </c>
      <c r="H16" s="143">
        <v>0</v>
      </c>
      <c r="I16" s="143">
        <v>0</v>
      </c>
      <c r="J16" s="237"/>
    </row>
    <row r="17" spans="1:26" s="377" customFormat="1" ht="18" customHeight="1" x14ac:dyDescent="0.2">
      <c r="A17" s="238" t="s">
        <v>579</v>
      </c>
      <c r="B17" s="368" t="s">
        <v>593</v>
      </c>
      <c r="C17" s="159" t="s">
        <v>305</v>
      </c>
      <c r="D17" s="143">
        <v>0</v>
      </c>
      <c r="E17" s="143">
        <v>0</v>
      </c>
      <c r="F17" s="143">
        <v>0</v>
      </c>
      <c r="G17" s="143">
        <v>0</v>
      </c>
      <c r="H17" s="143">
        <v>0</v>
      </c>
      <c r="I17" s="143">
        <v>0</v>
      </c>
      <c r="J17" s="237"/>
    </row>
    <row r="18" spans="1:26" s="377" customFormat="1" ht="18" customHeight="1" x14ac:dyDescent="0.2">
      <c r="A18" s="238" t="s">
        <v>580</v>
      </c>
      <c r="B18" s="368" t="s">
        <v>593</v>
      </c>
      <c r="C18" s="159" t="s">
        <v>305</v>
      </c>
      <c r="D18" s="143">
        <v>0</v>
      </c>
      <c r="E18" s="143">
        <v>0</v>
      </c>
      <c r="F18" s="143">
        <v>0</v>
      </c>
      <c r="G18" s="143">
        <v>0</v>
      </c>
      <c r="H18" s="143">
        <v>0</v>
      </c>
      <c r="I18" s="143">
        <v>0</v>
      </c>
      <c r="J18" s="237"/>
    </row>
    <row r="19" spans="1:26" s="377" customFormat="1" ht="18" customHeight="1" x14ac:dyDescent="0.2">
      <c r="A19" s="238" t="s">
        <v>581</v>
      </c>
      <c r="B19" s="368" t="s">
        <v>593</v>
      </c>
      <c r="C19" s="159" t="s">
        <v>305</v>
      </c>
      <c r="D19" s="143">
        <v>0</v>
      </c>
      <c r="E19" s="143">
        <v>0</v>
      </c>
      <c r="F19" s="143">
        <v>0</v>
      </c>
      <c r="G19" s="143">
        <v>0</v>
      </c>
      <c r="H19" s="143">
        <v>0</v>
      </c>
      <c r="I19" s="143">
        <v>0</v>
      </c>
      <c r="J19" s="237"/>
      <c r="L19" s="377" t="s">
        <v>599</v>
      </c>
    </row>
    <row r="20" spans="1:26" s="377" customFormat="1" ht="18" customHeight="1" x14ac:dyDescent="0.2">
      <c r="A20" s="238" t="s">
        <v>582</v>
      </c>
      <c r="B20" s="368" t="s">
        <v>593</v>
      </c>
      <c r="C20" s="159" t="s">
        <v>305</v>
      </c>
      <c r="D20" s="143">
        <v>0</v>
      </c>
      <c r="E20" s="143">
        <v>0</v>
      </c>
      <c r="F20" s="143">
        <v>0</v>
      </c>
      <c r="G20" s="143">
        <v>0</v>
      </c>
      <c r="H20" s="143">
        <v>0</v>
      </c>
      <c r="I20" s="143">
        <v>0</v>
      </c>
      <c r="J20" s="237"/>
    </row>
    <row r="21" spans="1:26" s="377" customFormat="1" ht="18" customHeight="1" x14ac:dyDescent="0.2">
      <c r="A21" s="238" t="s">
        <v>583</v>
      </c>
      <c r="B21" s="368" t="s">
        <v>593</v>
      </c>
      <c r="C21" s="159" t="s">
        <v>305</v>
      </c>
      <c r="D21" s="143">
        <v>0</v>
      </c>
      <c r="E21" s="143">
        <v>0</v>
      </c>
      <c r="F21" s="143">
        <v>0</v>
      </c>
      <c r="G21" s="143">
        <v>0</v>
      </c>
      <c r="H21" s="143">
        <v>0</v>
      </c>
      <c r="I21" s="143">
        <v>0</v>
      </c>
      <c r="J21" s="237"/>
    </row>
    <row r="22" spans="1:26" s="239" customFormat="1" ht="18" customHeight="1" x14ac:dyDescent="0.2">
      <c r="A22" s="142" t="s">
        <v>33</v>
      </c>
      <c r="B22" t="s">
        <v>33</v>
      </c>
      <c r="C22" s="239" t="s">
        <v>33</v>
      </c>
      <c r="D22" s="143">
        <f>IFERROR(
    SUMIFS('As-Built HV &amp; WD'!C:C, 'As-Built HV &amp; WD'!$B:$B, 'Design HV &amp; WD'!$A22, 'As-Built HV &amp; WD'!#REF!, "Base")/COUNTIFS('As-Built HV &amp; WD'!$B:$B, 'Design HV &amp; WD'!$A22, 'As-Built HV &amp; WD'!#REF!, "Base"),
    U47
)</f>
        <v>0</v>
      </c>
      <c r="E22" s="143">
        <f>IFERROR(
    SUMIFS('As-Built HV &amp; WD'!D:D, 'As-Built HV &amp; WD'!$B:$B, 'Design HV &amp; WD'!$A22, 'As-Built HV &amp; WD'!#REF!, "Base")/COUNTIFS('As-Built HV &amp; WD'!$B:$B, 'Design HV &amp; WD'!$A22, 'As-Built HV &amp; WD'!#REF!, "Base"),
    V47
)</f>
        <v>0</v>
      </c>
      <c r="F22" s="143">
        <f>IFERROR(
    SUMIFS('As-Built HV &amp; WD'!E:E, 'As-Built HV &amp; WD'!$B:$B, 'Design HV &amp; WD'!$A22, 'As-Built HV &amp; WD'!#REF!, "Base")/COUNTIFS('As-Built HV &amp; WD'!$B:$B, 'Design HV &amp; WD'!$A22, 'As-Built HV &amp; WD'!#REF!, "Base"),
    W47
)</f>
        <v>0</v>
      </c>
      <c r="G22" s="143">
        <f>IFERROR(
    SUMIFS('As-Built HV &amp; WD'!F:F, 'As-Built HV &amp; WD'!$B:$B, 'Design HV &amp; WD'!$A22, 'As-Built HV &amp; WD'!#REF!, "Base")/COUNTIFS('As-Built HV &amp; WD'!$B:$B, 'Design HV &amp; WD'!$A22, 'As-Built HV &amp; WD'!#REF!, "Base"),
    X47
)</f>
        <v>0</v>
      </c>
      <c r="H22" s="143">
        <f>IFERROR(
    SUMIFS('As-Built HV &amp; WD'!G:G, 'As-Built HV &amp; WD'!$B:$B, 'Design HV &amp; WD'!$A22, 'As-Built HV &amp; WD'!#REF!, "Base")/COUNTIFS('As-Built HV &amp; WD'!$B:$B, 'Design HV &amp; WD'!$A22, 'As-Built HV &amp; WD'!#REF!, "Base"),
    Y47
)</f>
        <v>0</v>
      </c>
      <c r="I22" s="369">
        <v>0</v>
      </c>
      <c r="J22" s="237"/>
    </row>
    <row r="23" spans="1:26" s="239" customFormat="1" ht="18" customHeight="1" x14ac:dyDescent="0.2">
      <c r="A23" s="238" t="s">
        <v>456</v>
      </c>
      <c r="B23" s="238" t="s">
        <v>471</v>
      </c>
      <c r="C23" s="159" t="s">
        <v>306</v>
      </c>
      <c r="D23" s="346">
        <v>0</v>
      </c>
      <c r="E23" s="346">
        <v>0.67</v>
      </c>
      <c r="F23" s="346">
        <v>0.08</v>
      </c>
      <c r="G23" s="346">
        <v>0.45</v>
      </c>
      <c r="H23" s="346">
        <v>0</v>
      </c>
      <c r="I23" s="353">
        <v>3.9430111111111112</v>
      </c>
      <c r="J23" s="237"/>
    </row>
    <row r="24" spans="1:26" s="239" customFormat="1" ht="18" customHeight="1" x14ac:dyDescent="0.2">
      <c r="A24" s="238" t="s">
        <v>457</v>
      </c>
      <c r="B24" s="238" t="s">
        <v>472</v>
      </c>
      <c r="C24" s="159" t="s">
        <v>306</v>
      </c>
      <c r="D24" s="346">
        <v>0</v>
      </c>
      <c r="E24" s="346">
        <v>0.67</v>
      </c>
      <c r="F24" s="346">
        <v>0.1</v>
      </c>
      <c r="G24" s="346">
        <v>0.68</v>
      </c>
      <c r="H24" s="346">
        <v>0</v>
      </c>
      <c r="I24" s="353">
        <v>3.9430111111111112</v>
      </c>
      <c r="J24" s="237"/>
    </row>
    <row r="25" spans="1:26" s="239" customFormat="1" ht="18" customHeight="1" x14ac:dyDescent="0.2">
      <c r="A25" s="238" t="s">
        <v>458</v>
      </c>
      <c r="B25" s="238" t="s">
        <v>473</v>
      </c>
      <c r="C25" s="159" t="s">
        <v>306</v>
      </c>
      <c r="D25" s="346">
        <v>0</v>
      </c>
      <c r="E25" s="346">
        <v>0.8</v>
      </c>
      <c r="F25" s="346">
        <v>0.14000000000000001</v>
      </c>
      <c r="G25" s="346">
        <v>0.87</v>
      </c>
      <c r="H25" s="346">
        <v>0</v>
      </c>
      <c r="I25" s="353">
        <v>3.9430111111111112</v>
      </c>
      <c r="J25" s="237"/>
    </row>
    <row r="26" spans="1:26" s="239" customFormat="1" ht="18" customHeight="1" x14ac:dyDescent="0.2">
      <c r="A26" s="238" t="s">
        <v>459</v>
      </c>
      <c r="B26" s="238" t="s">
        <v>474</v>
      </c>
      <c r="C26" s="159" t="s">
        <v>306</v>
      </c>
      <c r="D26" s="346">
        <v>0</v>
      </c>
      <c r="E26" s="346">
        <v>0.6</v>
      </c>
      <c r="F26" s="346">
        <v>0.09</v>
      </c>
      <c r="G26" s="346">
        <v>0.65</v>
      </c>
      <c r="H26" s="346">
        <v>0</v>
      </c>
      <c r="I26" s="353">
        <v>3.5487099999999998</v>
      </c>
      <c r="J26" s="237"/>
      <c r="K26"/>
      <c r="L26"/>
    </row>
    <row r="27" spans="1:26" s="239" customFormat="1" ht="18" customHeight="1" x14ac:dyDescent="0.2">
      <c r="A27" s="238" t="s">
        <v>460</v>
      </c>
      <c r="B27" s="238" t="s">
        <v>475</v>
      </c>
      <c r="C27" s="159" t="s">
        <v>306</v>
      </c>
      <c r="D27" s="346">
        <v>0</v>
      </c>
      <c r="E27" s="346">
        <v>0.72</v>
      </c>
      <c r="F27" s="346">
        <v>0.13</v>
      </c>
      <c r="G27" s="346">
        <v>0.82</v>
      </c>
      <c r="H27" s="346">
        <v>0</v>
      </c>
      <c r="I27" s="353">
        <v>3.5487099999999998</v>
      </c>
      <c r="J27" s="237"/>
      <c r="K27"/>
      <c r="L27"/>
    </row>
    <row r="28" spans="1:26" s="239" customFormat="1" ht="18" customHeight="1" x14ac:dyDescent="0.2">
      <c r="A28" s="238" t="s">
        <v>461</v>
      </c>
      <c r="B28" s="238" t="s">
        <v>476</v>
      </c>
      <c r="C28" s="159" t="s">
        <v>306</v>
      </c>
      <c r="D28" s="346">
        <v>0</v>
      </c>
      <c r="E28" s="346">
        <v>0.31</v>
      </c>
      <c r="F28" s="346">
        <v>0.23</v>
      </c>
      <c r="G28" s="346">
        <v>0.72</v>
      </c>
      <c r="H28" s="346">
        <v>0</v>
      </c>
      <c r="I28" s="353">
        <v>3.528372222222222</v>
      </c>
      <c r="J28" s="237"/>
      <c r="K28"/>
      <c r="L28"/>
      <c r="U28" s="442"/>
      <c r="V28" s="443"/>
      <c r="W28" s="443"/>
      <c r="X28" s="443"/>
      <c r="Y28" s="443"/>
      <c r="Z28" s="379"/>
    </row>
    <row r="29" spans="1:26" s="239" customFormat="1" ht="18" customHeight="1" x14ac:dyDescent="0.2">
      <c r="A29" s="238" t="s">
        <v>462</v>
      </c>
      <c r="B29" s="238" t="s">
        <v>477</v>
      </c>
      <c r="C29" s="159" t="s">
        <v>306</v>
      </c>
      <c r="D29" s="346">
        <v>0</v>
      </c>
      <c r="E29" s="346">
        <v>0.11</v>
      </c>
      <c r="F29" s="346">
        <v>0.31</v>
      </c>
      <c r="G29" s="346">
        <v>0.72</v>
      </c>
      <c r="H29" s="346">
        <v>0</v>
      </c>
      <c r="I29" s="353">
        <v>3.1137333333333324</v>
      </c>
      <c r="J29" s="237"/>
      <c r="K29"/>
      <c r="U29" s="380"/>
      <c r="V29" s="381"/>
      <c r="W29" s="381"/>
      <c r="X29" s="381"/>
      <c r="Y29" s="381"/>
      <c r="Z29" s="382"/>
    </row>
    <row r="30" spans="1:26" s="239" customFormat="1" ht="18" customHeight="1" x14ac:dyDescent="0.2">
      <c r="A30" s="238" t="s">
        <v>463</v>
      </c>
      <c r="B30" s="238" t="s">
        <v>478</v>
      </c>
      <c r="C30" s="159" t="s">
        <v>306</v>
      </c>
      <c r="D30" s="346">
        <v>0</v>
      </c>
      <c r="E30" s="346">
        <v>0.13</v>
      </c>
      <c r="F30" s="346">
        <v>0.44</v>
      </c>
      <c r="G30" s="346">
        <v>0.92</v>
      </c>
      <c r="H30" s="346">
        <v>0</v>
      </c>
      <c r="I30" s="353">
        <v>3.295722222222222</v>
      </c>
      <c r="J30" s="237"/>
      <c r="K30"/>
      <c r="L30" t="s">
        <v>600</v>
      </c>
      <c r="U30" s="383"/>
      <c r="V30" s="383"/>
      <c r="W30" s="383"/>
      <c r="X30" s="383"/>
      <c r="Y30" s="383"/>
      <c r="Z30" s="384"/>
    </row>
    <row r="31" spans="1:26" s="239" customFormat="1" ht="18" customHeight="1" x14ac:dyDescent="0.2">
      <c r="A31" s="238" t="s">
        <v>464</v>
      </c>
      <c r="B31" s="238" t="s">
        <v>479</v>
      </c>
      <c r="C31" s="159" t="s">
        <v>306</v>
      </c>
      <c r="D31" s="346">
        <v>0</v>
      </c>
      <c r="E31" s="346">
        <v>0.1</v>
      </c>
      <c r="F31" s="346">
        <v>0.3</v>
      </c>
      <c r="G31" s="346">
        <v>0.69</v>
      </c>
      <c r="H31" s="346">
        <v>0</v>
      </c>
      <c r="I31" s="353">
        <v>2.8023599999999989</v>
      </c>
      <c r="K31"/>
      <c r="L31"/>
      <c r="U31" s="383"/>
      <c r="V31" s="383"/>
      <c r="W31" s="383"/>
      <c r="X31" s="383"/>
      <c r="Y31" s="383"/>
      <c r="Z31" s="384"/>
    </row>
    <row r="32" spans="1:26" s="239" customFormat="1" ht="18" customHeight="1" x14ac:dyDescent="0.2">
      <c r="A32" s="238" t="s">
        <v>465</v>
      </c>
      <c r="B32" s="238" t="s">
        <v>480</v>
      </c>
      <c r="C32" s="159" t="s">
        <v>306</v>
      </c>
      <c r="D32" s="346">
        <v>0</v>
      </c>
      <c r="E32" s="346">
        <v>0.11</v>
      </c>
      <c r="F32" s="346">
        <v>0.42</v>
      </c>
      <c r="G32" s="346">
        <v>0.87</v>
      </c>
      <c r="H32" s="346">
        <v>0</v>
      </c>
      <c r="I32" s="353">
        <v>2.9661499999999994</v>
      </c>
      <c r="K32"/>
      <c r="L32"/>
      <c r="M32"/>
      <c r="N32"/>
      <c r="O32"/>
      <c r="P32"/>
      <c r="U32" s="383"/>
      <c r="V32" s="383"/>
      <c r="W32" s="383"/>
      <c r="X32" s="383"/>
      <c r="Y32" s="383"/>
      <c r="Z32" s="384"/>
    </row>
    <row r="33" spans="1:26" s="239" customFormat="1" ht="18" customHeight="1" x14ac:dyDescent="0.2">
      <c r="A33" s="238" t="s">
        <v>466</v>
      </c>
      <c r="B33" s="238" t="s">
        <v>481</v>
      </c>
      <c r="C33" s="159" t="s">
        <v>306</v>
      </c>
      <c r="D33" s="346">
        <v>0</v>
      </c>
      <c r="E33" s="346">
        <v>0.05</v>
      </c>
      <c r="F33" s="346">
        <v>0.11</v>
      </c>
      <c r="G33" s="346">
        <v>0.47</v>
      </c>
      <c r="H33" s="346">
        <v>0</v>
      </c>
      <c r="I33" s="353">
        <v>1.7992333333333335</v>
      </c>
      <c r="K33"/>
      <c r="L33"/>
      <c r="M33"/>
      <c r="N33"/>
      <c r="O33"/>
      <c r="P33"/>
      <c r="U33" s="383"/>
      <c r="V33" s="383"/>
      <c r="W33" s="383"/>
      <c r="X33" s="383"/>
      <c r="Y33" s="383"/>
      <c r="Z33" s="384"/>
    </row>
    <row r="34" spans="1:26" s="239" customFormat="1" ht="18" customHeight="1" x14ac:dyDescent="0.2">
      <c r="A34" s="238" t="s">
        <v>467</v>
      </c>
      <c r="B34" s="238" t="s">
        <v>297</v>
      </c>
      <c r="C34" s="159" t="s">
        <v>306</v>
      </c>
      <c r="D34" s="346">
        <v>0</v>
      </c>
      <c r="E34" s="346">
        <v>0.3</v>
      </c>
      <c r="F34" s="346">
        <v>0.31</v>
      </c>
      <c r="G34" s="346">
        <v>0.54</v>
      </c>
      <c r="H34" s="346">
        <v>0</v>
      </c>
      <c r="I34" s="353">
        <v>3.1137333333333324</v>
      </c>
      <c r="K34"/>
      <c r="L34"/>
      <c r="M34"/>
      <c r="N34"/>
      <c r="O34"/>
      <c r="P34"/>
      <c r="U34" s="383"/>
      <c r="V34" s="383"/>
      <c r="W34" s="383"/>
      <c r="X34" s="383"/>
      <c r="Y34" s="383"/>
      <c r="Z34" s="384"/>
    </row>
    <row r="35" spans="1:26" s="239" customFormat="1" ht="18" customHeight="1" x14ac:dyDescent="0.2">
      <c r="A35" s="238" t="s">
        <v>468</v>
      </c>
      <c r="B35" s="238" t="s">
        <v>482</v>
      </c>
      <c r="C35" s="159" t="s">
        <v>306</v>
      </c>
      <c r="D35" s="346">
        <v>0</v>
      </c>
      <c r="E35" s="346">
        <v>0.36</v>
      </c>
      <c r="F35" s="346">
        <v>0.44</v>
      </c>
      <c r="G35" s="346">
        <v>0.69</v>
      </c>
      <c r="H35" s="346">
        <v>0</v>
      </c>
      <c r="I35" s="353">
        <v>3.295722222222222</v>
      </c>
      <c r="K35"/>
      <c r="L35"/>
      <c r="M35"/>
      <c r="N35"/>
      <c r="O35"/>
      <c r="P35"/>
      <c r="U35" s="383"/>
      <c r="V35" s="383"/>
      <c r="W35" s="383"/>
      <c r="X35" s="383"/>
      <c r="Y35" s="383"/>
      <c r="Z35" s="384"/>
    </row>
    <row r="36" spans="1:26" s="239" customFormat="1" ht="18" customHeight="1" x14ac:dyDescent="0.2">
      <c r="A36" s="238" t="s">
        <v>469</v>
      </c>
      <c r="B36" s="238" t="s">
        <v>483</v>
      </c>
      <c r="C36" s="159" t="s">
        <v>306</v>
      </c>
      <c r="D36" s="346">
        <v>0</v>
      </c>
      <c r="E36" s="346">
        <v>0.1</v>
      </c>
      <c r="F36" s="346">
        <v>0.64</v>
      </c>
      <c r="G36" s="346">
        <v>0.67</v>
      </c>
      <c r="H36" s="346">
        <v>0</v>
      </c>
      <c r="I36" s="353">
        <v>3.0979788888888886</v>
      </c>
      <c r="K36"/>
      <c r="L36"/>
      <c r="M36"/>
      <c r="N36"/>
      <c r="O36"/>
      <c r="P36"/>
      <c r="U36" s="383"/>
      <c r="V36" s="383"/>
      <c r="W36" s="383"/>
      <c r="X36" s="383"/>
      <c r="Y36" s="383"/>
      <c r="Z36" s="384"/>
    </row>
    <row r="37" spans="1:26" s="239" customFormat="1" ht="18" customHeight="1" x14ac:dyDescent="0.2">
      <c r="A37" s="238" t="s">
        <v>470</v>
      </c>
      <c r="B37" s="238" t="s">
        <v>484</v>
      </c>
      <c r="C37" s="159" t="s">
        <v>306</v>
      </c>
      <c r="D37" s="346">
        <v>0</v>
      </c>
      <c r="E37" s="346">
        <v>0.06</v>
      </c>
      <c r="F37" s="346">
        <v>0.25</v>
      </c>
      <c r="G37" s="346">
        <v>0.61</v>
      </c>
      <c r="H37" s="346">
        <v>0</v>
      </c>
      <c r="I37" s="353">
        <v>1.8811222222222217</v>
      </c>
      <c r="J37" s="237"/>
      <c r="K37"/>
      <c r="L37"/>
      <c r="M37"/>
      <c r="N37"/>
      <c r="O37"/>
      <c r="P37"/>
      <c r="U37" s="383"/>
      <c r="V37" s="383"/>
      <c r="W37" s="383"/>
      <c r="X37" s="383"/>
      <c r="Y37" s="383"/>
      <c r="Z37" s="384"/>
    </row>
    <row r="38" spans="1:26" s="421" customFormat="1" ht="18" customHeight="1" x14ac:dyDescent="0.2">
      <c r="A38" s="230" t="s">
        <v>595</v>
      </c>
      <c r="B38" s="238" t="s">
        <v>604</v>
      </c>
      <c r="C38" s="159" t="s">
        <v>306</v>
      </c>
      <c r="D38" s="346">
        <v>0</v>
      </c>
      <c r="E38" s="346">
        <v>0.04</v>
      </c>
      <c r="F38" s="346">
        <v>0.24</v>
      </c>
      <c r="G38" s="346">
        <v>0.43</v>
      </c>
      <c r="H38" s="346">
        <v>0</v>
      </c>
      <c r="I38" s="353">
        <v>1.6930099999999995</v>
      </c>
      <c r="J38" s="237"/>
      <c r="K38" s="238"/>
      <c r="L38" s="238"/>
      <c r="M38" s="238"/>
      <c r="N38" s="238"/>
      <c r="O38" s="238"/>
      <c r="P38" s="238"/>
      <c r="U38" s="383"/>
      <c r="V38" s="383"/>
      <c r="W38" s="383"/>
      <c r="X38" s="383"/>
      <c r="Y38" s="383"/>
      <c r="Z38" s="384"/>
    </row>
    <row r="39" spans="1:26" s="239" customFormat="1" ht="18" customHeight="1" x14ac:dyDescent="0.2">
      <c r="A39" s="238" t="s">
        <v>530</v>
      </c>
      <c r="B39" s="238" t="s">
        <v>485</v>
      </c>
      <c r="C39" s="159" t="s">
        <v>306</v>
      </c>
      <c r="D39" s="346">
        <v>0</v>
      </c>
      <c r="E39" s="346">
        <v>0.33</v>
      </c>
      <c r="F39" s="346">
        <v>0.31</v>
      </c>
      <c r="G39" s="346">
        <v>0.56999999999999995</v>
      </c>
      <c r="H39" s="346">
        <v>0</v>
      </c>
      <c r="I39" s="353">
        <v>1.7323911522633744</v>
      </c>
      <c r="K39"/>
      <c r="L39"/>
      <c r="M39"/>
      <c r="N39"/>
      <c r="O39"/>
      <c r="P39"/>
      <c r="U39" s="385"/>
      <c r="V39" s="385"/>
      <c r="W39" s="385"/>
      <c r="X39" s="385"/>
      <c r="Y39" s="385"/>
      <c r="Z39" s="384"/>
    </row>
    <row r="40" spans="1:26" s="239" customFormat="1" ht="18" customHeight="1" x14ac:dyDescent="0.2">
      <c r="A40" s="238" t="s">
        <v>531</v>
      </c>
      <c r="B40" s="238" t="s">
        <v>486</v>
      </c>
      <c r="C40" s="159" t="s">
        <v>306</v>
      </c>
      <c r="D40" s="346">
        <v>0</v>
      </c>
      <c r="E40" s="346">
        <v>0.42</v>
      </c>
      <c r="F40" s="346">
        <v>0.15</v>
      </c>
      <c r="G40" s="346">
        <v>0.48</v>
      </c>
      <c r="H40" s="346">
        <v>0</v>
      </c>
      <c r="I40" s="353">
        <v>2.2024153148148149</v>
      </c>
      <c r="K40"/>
      <c r="L40"/>
      <c r="M40"/>
      <c r="N40"/>
      <c r="O40"/>
      <c r="P40"/>
      <c r="U40" s="385"/>
      <c r="V40" s="385"/>
      <c r="W40" s="385"/>
      <c r="X40" s="385"/>
      <c r="Y40" s="385"/>
      <c r="Z40" s="384"/>
    </row>
    <row r="41" spans="1:26" s="239" customFormat="1" ht="18" customHeight="1" x14ac:dyDescent="0.2">
      <c r="A41" s="238" t="s">
        <v>532</v>
      </c>
      <c r="B41" s="238" t="s">
        <v>487</v>
      </c>
      <c r="C41" s="159" t="s">
        <v>306</v>
      </c>
      <c r="D41" s="346">
        <v>0</v>
      </c>
      <c r="E41" s="346">
        <v>0.6</v>
      </c>
      <c r="F41" s="346">
        <v>0.27</v>
      </c>
      <c r="G41" s="346">
        <v>0.56000000000000005</v>
      </c>
      <c r="H41" s="346">
        <v>0</v>
      </c>
      <c r="I41" s="353">
        <v>3.6790874999999996</v>
      </c>
      <c r="J41" s="238"/>
      <c r="K41"/>
      <c r="L41"/>
      <c r="M41"/>
      <c r="N41"/>
      <c r="O41"/>
      <c r="P41"/>
      <c r="U41" s="385"/>
      <c r="V41" s="385"/>
      <c r="W41" s="385"/>
      <c r="X41" s="385"/>
      <c r="Y41" s="385"/>
      <c r="Z41" s="384"/>
    </row>
    <row r="42" spans="1:26" s="239" customFormat="1" ht="18" customHeight="1" x14ac:dyDescent="0.2">
      <c r="A42" s="238" t="s">
        <v>533</v>
      </c>
      <c r="B42" s="238" t="s">
        <v>488</v>
      </c>
      <c r="C42" s="159" t="s">
        <v>306</v>
      </c>
      <c r="D42" s="346">
        <v>0</v>
      </c>
      <c r="E42" s="346">
        <v>0.5</v>
      </c>
      <c r="F42" s="346">
        <v>0.12</v>
      </c>
      <c r="G42" s="346">
        <v>0.56000000000000005</v>
      </c>
      <c r="H42" s="346">
        <v>0</v>
      </c>
      <c r="I42" s="353">
        <v>2.5831773611111113</v>
      </c>
      <c r="J42" s="238"/>
      <c r="K42"/>
      <c r="L42"/>
      <c r="M42"/>
      <c r="N42"/>
      <c r="O42"/>
      <c r="P42"/>
      <c r="U42" s="383"/>
      <c r="V42" s="383"/>
      <c r="W42" s="383"/>
      <c r="X42" s="383"/>
      <c r="Y42" s="383"/>
      <c r="Z42" s="384"/>
    </row>
    <row r="43" spans="1:26" s="239" customFormat="1" ht="18" customHeight="1" x14ac:dyDescent="0.2">
      <c r="A43" s="238" t="s">
        <v>534</v>
      </c>
      <c r="B43" s="238" t="s">
        <v>489</v>
      </c>
      <c r="C43" s="159" t="s">
        <v>306</v>
      </c>
      <c r="D43" s="346">
        <v>0</v>
      </c>
      <c r="E43" s="346">
        <v>0.56000000000000005</v>
      </c>
      <c r="F43" s="346">
        <v>0.27</v>
      </c>
      <c r="G43" s="346">
        <v>0.65</v>
      </c>
      <c r="H43" s="346">
        <v>0</v>
      </c>
      <c r="I43" s="353">
        <v>2.6679048611111114</v>
      </c>
      <c r="J43" s="238"/>
      <c r="K43"/>
      <c r="L43"/>
      <c r="M43"/>
      <c r="N43"/>
      <c r="O43"/>
      <c r="P43"/>
      <c r="U43" s="383"/>
      <c r="V43" s="383"/>
      <c r="W43" s="383"/>
      <c r="X43" s="383"/>
      <c r="Y43" s="383"/>
      <c r="Z43" s="384"/>
    </row>
    <row r="44" spans="1:26" s="239" customFormat="1" ht="24" customHeight="1" x14ac:dyDescent="0.2">
      <c r="A44" s="238" t="s">
        <v>535</v>
      </c>
      <c r="B44" s="238" t="s">
        <v>490</v>
      </c>
      <c r="C44" s="159" t="s">
        <v>306</v>
      </c>
      <c r="D44" s="346">
        <v>0</v>
      </c>
      <c r="E44" s="346">
        <v>0.47</v>
      </c>
      <c r="F44" s="346">
        <v>0.25</v>
      </c>
      <c r="G44" s="346">
        <v>0.42</v>
      </c>
      <c r="H44" s="346">
        <v>0</v>
      </c>
      <c r="I44" s="353">
        <v>2.8544923611111113</v>
      </c>
      <c r="J44" s="238"/>
      <c r="K44"/>
      <c r="L44"/>
      <c r="M44"/>
      <c r="N44"/>
      <c r="O44"/>
      <c r="P44"/>
      <c r="U44" s="383"/>
      <c r="V44" s="383"/>
      <c r="W44" s="383"/>
      <c r="X44" s="383"/>
      <c r="Y44" s="383"/>
      <c r="Z44" s="384"/>
    </row>
    <row r="45" spans="1:26" s="239" customFormat="1" ht="21" customHeight="1" x14ac:dyDescent="0.2">
      <c r="A45" s="238" t="s">
        <v>536</v>
      </c>
      <c r="B45" s="238" t="s">
        <v>491</v>
      </c>
      <c r="C45" s="159" t="s">
        <v>306</v>
      </c>
      <c r="D45" s="346">
        <v>0</v>
      </c>
      <c r="E45" s="346">
        <v>0.23</v>
      </c>
      <c r="F45" s="346">
        <v>0.12</v>
      </c>
      <c r="G45" s="346">
        <v>0.55000000000000004</v>
      </c>
      <c r="H45" s="346">
        <v>0</v>
      </c>
      <c r="I45" s="353">
        <v>1.9216635185185187</v>
      </c>
      <c r="J45" s="238"/>
      <c r="K45"/>
      <c r="L45"/>
      <c r="M45"/>
      <c r="N45"/>
      <c r="O45"/>
      <c r="P45"/>
      <c r="U45" s="383"/>
      <c r="V45" s="383"/>
      <c r="W45" s="383"/>
      <c r="X45" s="383"/>
      <c r="Y45" s="383"/>
      <c r="Z45" s="384"/>
    </row>
    <row r="46" spans="1:26" s="239" customFormat="1" ht="21" customHeight="1" x14ac:dyDescent="0.2">
      <c r="A46" s="238" t="s">
        <v>537</v>
      </c>
      <c r="B46" s="238" t="s">
        <v>492</v>
      </c>
      <c r="C46" s="159" t="s">
        <v>306</v>
      </c>
      <c r="D46" s="346">
        <v>0</v>
      </c>
      <c r="E46" s="346">
        <v>0.55000000000000004</v>
      </c>
      <c r="F46" s="346">
        <v>0.18</v>
      </c>
      <c r="G46" s="346">
        <v>0.55000000000000004</v>
      </c>
      <c r="H46" s="346">
        <v>7.0000000000000007E-2</v>
      </c>
      <c r="I46" s="353">
        <v>3.0846031478696738</v>
      </c>
      <c r="J46" s="238"/>
      <c r="K46"/>
      <c r="L46"/>
      <c r="M46"/>
      <c r="N46"/>
      <c r="O46"/>
      <c r="P46"/>
      <c r="U46" s="383"/>
      <c r="V46" s="383"/>
      <c r="W46" s="383"/>
      <c r="X46" s="383"/>
      <c r="Y46" s="383"/>
      <c r="Z46" s="384"/>
    </row>
    <row r="47" spans="1:26" ht="21" customHeight="1" x14ac:dyDescent="0.2">
      <c r="A47" s="343" t="s">
        <v>538</v>
      </c>
      <c r="B47" s="343" t="s">
        <v>493</v>
      </c>
      <c r="C47" s="159" t="s">
        <v>306</v>
      </c>
      <c r="D47" s="346">
        <v>0</v>
      </c>
      <c r="E47" s="346">
        <v>0.02</v>
      </c>
      <c r="F47" s="346">
        <v>0.1</v>
      </c>
      <c r="G47" s="346">
        <v>0.32</v>
      </c>
      <c r="H47" s="346">
        <v>0</v>
      </c>
      <c r="I47" s="353">
        <v>0.919502222222222</v>
      </c>
      <c r="U47" s="384"/>
      <c r="V47" s="384"/>
      <c r="W47" s="384"/>
      <c r="X47" s="384"/>
      <c r="Y47" s="384"/>
      <c r="Z47" s="384"/>
    </row>
    <row r="48" spans="1:26" ht="21" customHeight="1" x14ac:dyDescent="0.2">
      <c r="A48" s="343" t="s">
        <v>539</v>
      </c>
      <c r="B48" s="343" t="s">
        <v>494</v>
      </c>
      <c r="C48" s="159" t="s">
        <v>306</v>
      </c>
      <c r="D48" s="346">
        <v>0</v>
      </c>
      <c r="E48" s="346">
        <v>0.01</v>
      </c>
      <c r="F48" s="346">
        <v>7.0000000000000007E-2</v>
      </c>
      <c r="G48" s="346">
        <v>0.25</v>
      </c>
      <c r="H48" s="346">
        <v>0</v>
      </c>
      <c r="I48" s="353">
        <v>0.49474333333333326</v>
      </c>
      <c r="L48" s="238" t="s">
        <v>601</v>
      </c>
    </row>
    <row r="49" spans="1:12" ht="21" customHeight="1" x14ac:dyDescent="0.2">
      <c r="A49" s="343" t="s">
        <v>540</v>
      </c>
      <c r="B49" s="343" t="s">
        <v>495</v>
      </c>
      <c r="C49" s="159" t="s">
        <v>306</v>
      </c>
      <c r="D49" s="346">
        <v>0</v>
      </c>
      <c r="E49" s="346">
        <v>0.51</v>
      </c>
      <c r="F49" s="346">
        <v>0.28000000000000003</v>
      </c>
      <c r="G49" s="346">
        <v>0.63</v>
      </c>
      <c r="H49" s="346">
        <v>0</v>
      </c>
      <c r="I49" s="353">
        <v>3.1526993055555557</v>
      </c>
    </row>
    <row r="50" spans="1:12" ht="21" customHeight="1" x14ac:dyDescent="0.2">
      <c r="A50" s="343" t="s">
        <v>541</v>
      </c>
      <c r="B50" s="343" t="s">
        <v>496</v>
      </c>
      <c r="C50" s="159" t="s">
        <v>306</v>
      </c>
      <c r="D50" s="346">
        <v>0</v>
      </c>
      <c r="E50" s="346">
        <v>7.0000000000000007E-2</v>
      </c>
      <c r="F50" s="346">
        <v>0.41</v>
      </c>
      <c r="G50" s="346">
        <v>0.68</v>
      </c>
      <c r="H50" s="346">
        <v>0</v>
      </c>
      <c r="I50" s="353">
        <v>1.838527777777778</v>
      </c>
    </row>
    <row r="51" spans="1:12" ht="21" customHeight="1" x14ac:dyDescent="0.2">
      <c r="A51" s="343" t="s">
        <v>542</v>
      </c>
      <c r="B51" s="343" t="s">
        <v>497</v>
      </c>
      <c r="C51" s="159" t="s">
        <v>306</v>
      </c>
      <c r="D51" s="346">
        <v>0</v>
      </c>
      <c r="E51" s="346">
        <v>7.0000000000000007E-2</v>
      </c>
      <c r="F51" s="346">
        <v>0.5</v>
      </c>
      <c r="G51" s="346">
        <v>0.53</v>
      </c>
      <c r="H51" s="346">
        <v>0</v>
      </c>
      <c r="I51" s="353">
        <v>1.978973333333333</v>
      </c>
    </row>
    <row r="52" spans="1:12" ht="21" customHeight="1" x14ac:dyDescent="0.2">
      <c r="A52" s="343" t="s">
        <v>543</v>
      </c>
      <c r="B52" s="343" t="s">
        <v>498</v>
      </c>
      <c r="C52" s="159" t="s">
        <v>306</v>
      </c>
      <c r="D52" s="346">
        <v>0</v>
      </c>
      <c r="E52" s="346">
        <v>0.56000000000000005</v>
      </c>
      <c r="F52" s="346">
        <v>0.15</v>
      </c>
      <c r="G52" s="346">
        <v>0.62</v>
      </c>
      <c r="H52" s="346">
        <v>0</v>
      </c>
      <c r="I52" s="353">
        <v>2.7899651146384481</v>
      </c>
    </row>
    <row r="53" spans="1:12" ht="21" customHeight="1" x14ac:dyDescent="0.2">
      <c r="A53" s="343" t="s">
        <v>544</v>
      </c>
      <c r="B53" s="343" t="s">
        <v>513</v>
      </c>
      <c r="C53" s="159" t="s">
        <v>306</v>
      </c>
      <c r="D53" s="346">
        <v>0</v>
      </c>
      <c r="E53" s="346">
        <v>0.02</v>
      </c>
      <c r="F53" s="346">
        <v>0.1</v>
      </c>
      <c r="G53" s="346">
        <v>0.32</v>
      </c>
      <c r="H53" s="346">
        <v>0</v>
      </c>
      <c r="I53" s="353">
        <v>1.0114524444444444</v>
      </c>
    </row>
    <row r="54" spans="1:12" ht="21" customHeight="1" x14ac:dyDescent="0.2">
      <c r="A54" s="343" t="s">
        <v>545</v>
      </c>
      <c r="B54" s="343" t="s">
        <v>499</v>
      </c>
      <c r="C54" s="159" t="s">
        <v>306</v>
      </c>
      <c r="D54" s="346">
        <v>0.49</v>
      </c>
      <c r="E54" s="346">
        <v>0.57999999999999996</v>
      </c>
      <c r="F54" s="346">
        <v>0.05</v>
      </c>
      <c r="G54" s="346">
        <v>0.52</v>
      </c>
      <c r="H54" s="346">
        <v>0.24</v>
      </c>
      <c r="I54" s="353">
        <v>3.1594186419753081</v>
      </c>
    </row>
    <row r="55" spans="1:12" ht="21" customHeight="1" x14ac:dyDescent="0.2">
      <c r="A55" s="343" t="s">
        <v>546</v>
      </c>
      <c r="B55" s="343" t="s">
        <v>500</v>
      </c>
      <c r="C55" s="159" t="s">
        <v>306</v>
      </c>
      <c r="D55" s="346">
        <v>0.48</v>
      </c>
      <c r="E55" s="346">
        <v>0.54</v>
      </c>
      <c r="F55" s="346">
        <v>0.09</v>
      </c>
      <c r="G55" s="346">
        <v>0.56000000000000005</v>
      </c>
      <c r="H55" s="346">
        <v>0.24</v>
      </c>
      <c r="I55" s="353">
        <v>3.0725768538261078</v>
      </c>
    </row>
    <row r="56" spans="1:12" ht="21" customHeight="1" x14ac:dyDescent="0.2">
      <c r="A56" s="343" t="s">
        <v>547</v>
      </c>
      <c r="B56" s="343" t="s">
        <v>501</v>
      </c>
      <c r="C56" s="159" t="s">
        <v>306</v>
      </c>
      <c r="D56" s="346">
        <v>0</v>
      </c>
      <c r="E56" s="346">
        <v>0.06</v>
      </c>
      <c r="F56" s="346">
        <v>0.16</v>
      </c>
      <c r="G56" s="346">
        <v>0.65</v>
      </c>
      <c r="H56" s="346">
        <v>0</v>
      </c>
      <c r="I56" s="353">
        <v>1.5194444444444442</v>
      </c>
    </row>
    <row r="57" spans="1:12" x14ac:dyDescent="0.2">
      <c r="A57" s="344" t="s">
        <v>522</v>
      </c>
      <c r="B57" s="355" t="s">
        <v>553</v>
      </c>
      <c r="C57" s="159" t="s">
        <v>306</v>
      </c>
      <c r="D57" s="238" t="s">
        <v>11</v>
      </c>
      <c r="E57" s="238" t="s">
        <v>11</v>
      </c>
      <c r="F57" s="238" t="s">
        <v>11</v>
      </c>
      <c r="G57" s="238" t="s">
        <v>11</v>
      </c>
      <c r="H57" s="238" t="s">
        <v>11</v>
      </c>
      <c r="I57" s="353" t="s">
        <v>11</v>
      </c>
    </row>
    <row r="58" spans="1:12" x14ac:dyDescent="0.2">
      <c r="A58" s="238" t="s">
        <v>523</v>
      </c>
      <c r="B58" s="355" t="s">
        <v>553</v>
      </c>
      <c r="C58" s="159" t="s">
        <v>306</v>
      </c>
      <c r="D58" s="238" t="s">
        <v>11</v>
      </c>
      <c r="E58" s="238" t="s">
        <v>11</v>
      </c>
      <c r="F58" s="238" t="s">
        <v>11</v>
      </c>
      <c r="G58" s="238" t="s">
        <v>11</v>
      </c>
      <c r="H58" s="238" t="s">
        <v>11</v>
      </c>
      <c r="I58" s="238" t="s">
        <v>11</v>
      </c>
    </row>
    <row r="59" spans="1:12" x14ac:dyDescent="0.2">
      <c r="A59" s="238" t="s">
        <v>524</v>
      </c>
      <c r="B59" s="355" t="s">
        <v>553</v>
      </c>
      <c r="C59" s="159" t="s">
        <v>306</v>
      </c>
      <c r="D59" s="238" t="s">
        <v>11</v>
      </c>
      <c r="E59" s="238" t="s">
        <v>11</v>
      </c>
      <c r="F59" s="238" t="s">
        <v>11</v>
      </c>
      <c r="G59" s="238" t="s">
        <v>11</v>
      </c>
      <c r="H59" s="238" t="s">
        <v>11</v>
      </c>
      <c r="I59" s="238" t="s">
        <v>11</v>
      </c>
    </row>
    <row r="60" spans="1:12" x14ac:dyDescent="0.2">
      <c r="A60" s="238" t="s">
        <v>525</v>
      </c>
      <c r="B60" s="355" t="s">
        <v>553</v>
      </c>
      <c r="C60" s="159" t="s">
        <v>306</v>
      </c>
      <c r="D60" s="238" t="s">
        <v>11</v>
      </c>
      <c r="E60" s="238" t="s">
        <v>11</v>
      </c>
      <c r="F60" s="238" t="s">
        <v>11</v>
      </c>
      <c r="G60" s="238" t="s">
        <v>11</v>
      </c>
      <c r="H60" s="238" t="s">
        <v>11</v>
      </c>
      <c r="I60" s="238" t="s">
        <v>11</v>
      </c>
    </row>
    <row r="61" spans="1:12" x14ac:dyDescent="0.2">
      <c r="A61" s="354" t="s">
        <v>526</v>
      </c>
      <c r="B61" s="355" t="s">
        <v>553</v>
      </c>
      <c r="C61" s="159" t="s">
        <v>306</v>
      </c>
      <c r="D61" s="238" t="s">
        <v>11</v>
      </c>
      <c r="E61" s="238" t="s">
        <v>11</v>
      </c>
      <c r="F61" s="238" t="s">
        <v>11</v>
      </c>
      <c r="G61" s="238" t="s">
        <v>11</v>
      </c>
      <c r="H61" s="238" t="s">
        <v>11</v>
      </c>
      <c r="I61" s="238" t="s">
        <v>11</v>
      </c>
    </row>
    <row r="62" spans="1:12" x14ac:dyDescent="0.2">
      <c r="A62" s="238" t="s">
        <v>527</v>
      </c>
      <c r="B62" s="355" t="s">
        <v>553</v>
      </c>
      <c r="C62" s="159" t="s">
        <v>306</v>
      </c>
      <c r="D62" s="238" t="s">
        <v>11</v>
      </c>
      <c r="E62" s="238" t="s">
        <v>11</v>
      </c>
      <c r="F62" s="238" t="s">
        <v>11</v>
      </c>
      <c r="G62" s="238" t="s">
        <v>11</v>
      </c>
      <c r="H62" s="238" t="s">
        <v>11</v>
      </c>
      <c r="I62" s="238" t="s">
        <v>11</v>
      </c>
      <c r="L62" t="s">
        <v>602</v>
      </c>
    </row>
    <row r="63" spans="1:12" x14ac:dyDescent="0.2">
      <c r="A63" s="238" t="s">
        <v>528</v>
      </c>
      <c r="B63" s="355" t="s">
        <v>553</v>
      </c>
      <c r="C63" s="159" t="s">
        <v>306</v>
      </c>
      <c r="D63" s="238" t="s">
        <v>11</v>
      </c>
      <c r="E63" s="238" t="s">
        <v>11</v>
      </c>
      <c r="F63" s="238" t="s">
        <v>11</v>
      </c>
      <c r="G63" s="238" t="s">
        <v>11</v>
      </c>
      <c r="H63" s="238" t="s">
        <v>11</v>
      </c>
      <c r="I63" s="238" t="s">
        <v>11</v>
      </c>
      <c r="J63" s="237"/>
      <c r="K63" s="365"/>
      <c r="L63" s="365"/>
    </row>
    <row r="64" spans="1:12" x14ac:dyDescent="0.2">
      <c r="A64" s="238" t="s">
        <v>529</v>
      </c>
      <c r="B64" s="355" t="s">
        <v>553</v>
      </c>
      <c r="C64" s="159" t="s">
        <v>306</v>
      </c>
      <c r="D64" s="238" t="s">
        <v>11</v>
      </c>
      <c r="E64" s="238" t="s">
        <v>11</v>
      </c>
      <c r="F64" s="238" t="s">
        <v>11</v>
      </c>
      <c r="G64" s="238" t="s">
        <v>11</v>
      </c>
      <c r="H64" s="238" t="s">
        <v>11</v>
      </c>
      <c r="I64" s="238" t="s">
        <v>11</v>
      </c>
      <c r="J64" s="237"/>
      <c r="K64" s="365"/>
      <c r="L64" s="365"/>
    </row>
    <row r="65" spans="1:12" x14ac:dyDescent="0.2">
      <c r="A65" s="238" t="s">
        <v>555</v>
      </c>
      <c r="B65" s="355" t="s">
        <v>553</v>
      </c>
      <c r="C65" s="159" t="s">
        <v>306</v>
      </c>
      <c r="D65" s="238" t="s">
        <v>11</v>
      </c>
      <c r="E65" s="238" t="s">
        <v>11</v>
      </c>
      <c r="F65" s="238" t="s">
        <v>11</v>
      </c>
      <c r="G65" s="238" t="s">
        <v>11</v>
      </c>
      <c r="H65" s="238" t="s">
        <v>11</v>
      </c>
      <c r="I65" s="238" t="s">
        <v>11</v>
      </c>
      <c r="J65" s="237"/>
      <c r="K65" s="365"/>
    </row>
    <row r="66" spans="1:12" x14ac:dyDescent="0.2">
      <c r="A66" s="238" t="s">
        <v>556</v>
      </c>
      <c r="B66" s="355" t="s">
        <v>553</v>
      </c>
      <c r="C66" s="159" t="s">
        <v>306</v>
      </c>
      <c r="D66" s="238" t="s">
        <v>11</v>
      </c>
      <c r="E66" s="238" t="s">
        <v>11</v>
      </c>
      <c r="F66" s="238" t="s">
        <v>11</v>
      </c>
      <c r="G66" s="238" t="s">
        <v>11</v>
      </c>
      <c r="H66" s="238" t="s">
        <v>11</v>
      </c>
      <c r="I66" s="238" t="s">
        <v>11</v>
      </c>
      <c r="J66" s="237"/>
      <c r="K66" s="239"/>
      <c r="L66" s="239"/>
    </row>
    <row r="67" spans="1:12" x14ac:dyDescent="0.2">
      <c r="A67" s="238" t="s">
        <v>558</v>
      </c>
      <c r="B67" s="355" t="s">
        <v>553</v>
      </c>
      <c r="C67" s="159" t="s">
        <v>306</v>
      </c>
      <c r="D67" s="238" t="s">
        <v>11</v>
      </c>
      <c r="E67" s="238" t="s">
        <v>11</v>
      </c>
      <c r="F67" s="238" t="s">
        <v>11</v>
      </c>
      <c r="G67" s="238" t="s">
        <v>11</v>
      </c>
      <c r="H67" s="238" t="s">
        <v>11</v>
      </c>
      <c r="I67" s="238" t="s">
        <v>11</v>
      </c>
      <c r="J67" s="237"/>
      <c r="K67" s="239"/>
      <c r="L67" s="239"/>
    </row>
    <row r="68" spans="1:12" x14ac:dyDescent="0.2">
      <c r="A68" s="238" t="s">
        <v>560</v>
      </c>
      <c r="B68" s="355" t="s">
        <v>553</v>
      </c>
      <c r="C68" s="159" t="s">
        <v>306</v>
      </c>
      <c r="D68" s="238" t="s">
        <v>11</v>
      </c>
      <c r="E68" s="238" t="s">
        <v>11</v>
      </c>
      <c r="F68" s="238" t="s">
        <v>11</v>
      </c>
      <c r="G68" s="238" t="s">
        <v>11</v>
      </c>
      <c r="H68" s="238" t="s">
        <v>11</v>
      </c>
      <c r="I68" s="238" t="s">
        <v>11</v>
      </c>
      <c r="J68" s="237"/>
      <c r="K68" s="239"/>
      <c r="L68" s="239"/>
    </row>
  </sheetData>
  <mergeCells count="3">
    <mergeCell ref="D2:H2"/>
    <mergeCell ref="U28:Y28"/>
    <mergeCell ref="S2:T2"/>
  </mergeCells>
  <conditionalFormatting sqref="A38">
    <cfRule type="expression" dxfId="30" priority="1">
      <formula>MOD(ROW(), 2)=1</formula>
    </cfRule>
  </conditionalFormatting>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584</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0">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0">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0">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0">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0">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0">
        <v>3.41</v>
      </c>
      <c r="K8" s="206">
        <v>0.08</v>
      </c>
      <c r="L8" s="321">
        <f t="shared" si="1"/>
        <v>2.3199999999999998</v>
      </c>
      <c r="M8" s="321">
        <f t="shared" si="2"/>
        <v>0.68035190615835772</v>
      </c>
    </row>
    <row r="9" spans="1:13" x14ac:dyDescent="0.2">
      <c r="E9" s="159" t="s">
        <v>316</v>
      </c>
      <c r="F9" s="205">
        <v>10</v>
      </c>
      <c r="G9" s="320">
        <f t="shared" si="0"/>
        <v>0.1124031007751938</v>
      </c>
      <c r="I9" s="159" t="s">
        <v>315</v>
      </c>
      <c r="J9" s="370">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0">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0">
        <v>0.38800000000000001</v>
      </c>
      <c r="K11" s="206">
        <v>8.0000000000000002E-3</v>
      </c>
      <c r="L11" s="321">
        <f t="shared" si="1"/>
        <v>0.23200000000000001</v>
      </c>
      <c r="M11" s="321">
        <f t="shared" si="2"/>
        <v>0.59793814432989689</v>
      </c>
    </row>
    <row r="12" spans="1:13" x14ac:dyDescent="0.2">
      <c r="E12" s="63" t="s">
        <v>317</v>
      </c>
      <c r="I12" s="159" t="s">
        <v>306</v>
      </c>
      <c r="J12" s="370">
        <v>2.7320000000000002</v>
      </c>
      <c r="K12" s="206">
        <v>0.05</v>
      </c>
      <c r="L12" s="321">
        <f t="shared" si="1"/>
        <v>1.4500000000000002</v>
      </c>
      <c r="M12" s="321">
        <f t="shared" si="2"/>
        <v>0.53074670571010252</v>
      </c>
    </row>
    <row r="13" spans="1:13" x14ac:dyDescent="0.2">
      <c r="E13" t="s">
        <v>318</v>
      </c>
      <c r="I13" s="159" t="s">
        <v>178</v>
      </c>
      <c r="J13" s="370">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1" t="s">
        <v>25</v>
      </c>
      <c r="B1" s="371" t="s">
        <v>270</v>
      </c>
      <c r="C1" s="371" t="s">
        <v>271</v>
      </c>
      <c r="D1" s="371" t="s">
        <v>585</v>
      </c>
      <c r="E1" s="371" t="s">
        <v>273</v>
      </c>
      <c r="F1" s="371" t="s">
        <v>586</v>
      </c>
      <c r="G1" s="371" t="s">
        <v>587</v>
      </c>
      <c r="H1" s="371" t="s">
        <v>589</v>
      </c>
    </row>
    <row r="2" spans="1:8" x14ac:dyDescent="0.2">
      <c r="A2" s="372">
        <v>1</v>
      </c>
      <c r="B2" s="372" t="str">
        <f>TEXT(MP_new!B14, "0%")</f>
        <v>208%</v>
      </c>
      <c r="C2" s="372" t="str">
        <f>TEXT(MP_new!C14, "0%")</f>
        <v>94%</v>
      </c>
      <c r="D2" s="372" t="str">
        <f>TEXT(MP_new!D14, "0%")</f>
        <v>102%</v>
      </c>
      <c r="E2" s="372" t="str">
        <f>TEXT(MP_new!E14, "0%")</f>
        <v>90%</v>
      </c>
      <c r="F2" s="372" t="str">
        <f>TEXT(MP_new!F14, "0%")</f>
        <v>134%</v>
      </c>
      <c r="G2" s="373">
        <f>MP_new!H14</f>
        <v>4926.6207202706355</v>
      </c>
      <c r="H2" s="374">
        <f>'10 YEAR PROJECTION'!U12</f>
        <v>2200038320.0000005</v>
      </c>
    </row>
    <row r="3" spans="1:8" x14ac:dyDescent="0.2">
      <c r="A3" s="372">
        <v>2</v>
      </c>
      <c r="B3" s="372" t="str">
        <f>TEXT(MP_new!B15, "0%")</f>
        <v>191%</v>
      </c>
      <c r="C3" s="372" t="str">
        <f>TEXT(MP_new!C15, "0%")</f>
        <v>91%</v>
      </c>
      <c r="D3" s="372" t="str">
        <f>TEXT(MP_new!D15, "0%")</f>
        <v>98%</v>
      </c>
      <c r="E3" s="372" t="str">
        <f>TEXT(MP_new!E15, "0%")</f>
        <v>89%</v>
      </c>
      <c r="F3" s="372" t="str">
        <f>TEXT(MP_new!F15, "0%")</f>
        <v>102%</v>
      </c>
      <c r="G3" s="373">
        <f>MP_new!H15</f>
        <v>3083.6837672584006</v>
      </c>
      <c r="H3" s="374">
        <f>'10 YEAR PROJECTION'!U20</f>
        <v>2133782900</v>
      </c>
    </row>
    <row r="4" spans="1:8" x14ac:dyDescent="0.2">
      <c r="A4" s="372">
        <v>3</v>
      </c>
      <c r="B4" s="372" t="str">
        <f>TEXT(MP_new!B16, "0%")</f>
        <v>183%</v>
      </c>
      <c r="C4" s="372" t="str">
        <f>TEXT(MP_new!C16, "0%")</f>
        <v>91%</v>
      </c>
      <c r="D4" s="372" t="str">
        <f>TEXT(MP_new!D16, "0%")</f>
        <v>102%</v>
      </c>
      <c r="E4" s="372" t="str">
        <f>TEXT(MP_new!E16, "0%")</f>
        <v>90%</v>
      </c>
      <c r="F4" s="372" t="str">
        <f>TEXT(MP_new!F16, "0%")</f>
        <v>90%</v>
      </c>
      <c r="G4" s="373">
        <f>MP_new!H16</f>
        <v>2975.7064319479541</v>
      </c>
      <c r="H4" s="374">
        <f>'10 YEAR PROJECTION'!U28</f>
        <v>2068081880</v>
      </c>
    </row>
    <row r="5" spans="1:8" x14ac:dyDescent="0.2">
      <c r="A5" s="372">
        <v>4</v>
      </c>
      <c r="B5" s="372" t="str">
        <f>TEXT(MP_new!B17, "0%")</f>
        <v>183%</v>
      </c>
      <c r="C5" s="372" t="str">
        <f>TEXT(MP_new!C17, "0%")</f>
        <v>93%</v>
      </c>
      <c r="D5" s="372" t="str">
        <f>TEXT(MP_new!D17, "0%")</f>
        <v>98%</v>
      </c>
      <c r="E5" s="372" t="str">
        <f>TEXT(MP_new!E17, "0%")</f>
        <v>90%</v>
      </c>
      <c r="F5" s="372" t="str">
        <f>TEXT(MP_new!F17, "0%")</f>
        <v>90%</v>
      </c>
      <c r="G5" s="373">
        <f>MP_new!H17</f>
        <v>1280.569675742081</v>
      </c>
      <c r="H5" s="374">
        <f>'10 YEAR PROJECTION'!U36</f>
        <v>2051590020</v>
      </c>
    </row>
    <row r="6" spans="1:8" x14ac:dyDescent="0.2">
      <c r="A6" s="372">
        <v>5</v>
      </c>
      <c r="B6" s="372" t="str">
        <f>TEXT(MP_new!B18, "0%")</f>
        <v>183%</v>
      </c>
      <c r="C6" s="372" t="str">
        <f>TEXT(MP_new!C18, "0%")</f>
        <v>91%</v>
      </c>
      <c r="D6" s="372" t="str">
        <f>TEXT(MP_new!D18, "0%")</f>
        <v>94%</v>
      </c>
      <c r="E6" s="372" t="str">
        <f>TEXT(MP_new!E18, "0%")</f>
        <v>90%</v>
      </c>
      <c r="F6" s="372" t="str">
        <f>TEXT(MP_new!F18, "0%")</f>
        <v>90%</v>
      </c>
      <c r="G6" s="373">
        <f>MP_new!H18</f>
        <v>977.28083038527984</v>
      </c>
      <c r="H6" s="374">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588</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9" t="s">
        <v>307</v>
      </c>
      <c r="B3" s="447" t="s">
        <v>321</v>
      </c>
      <c r="C3" s="447" t="s">
        <v>322</v>
      </c>
      <c r="D3" s="447" t="s">
        <v>323</v>
      </c>
      <c r="E3" s="447" t="s">
        <v>324</v>
      </c>
      <c r="F3" s="447" t="s">
        <v>325</v>
      </c>
      <c r="G3" s="447" t="s">
        <v>326</v>
      </c>
      <c r="J3" s="108" t="s">
        <v>12</v>
      </c>
      <c r="K3" s="108"/>
      <c r="L3" s="108"/>
      <c r="M3" s="108"/>
      <c r="N3" s="108"/>
      <c r="O3" s="108"/>
    </row>
    <row r="4" spans="1:16" ht="26.25" customHeight="1" thickBot="1" x14ac:dyDescent="0.25">
      <c r="A4" s="450"/>
      <c r="B4" s="448"/>
      <c r="C4" s="448"/>
      <c r="D4" s="448"/>
      <c r="E4" s="448"/>
      <c r="F4" s="448"/>
      <c r="G4" s="448"/>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3" t="s">
        <v>328</v>
      </c>
      <c r="B16" s="454"/>
      <c r="C16" s="454"/>
      <c r="D16" s="454"/>
      <c r="E16" s="454"/>
      <c r="F16" s="454"/>
      <c r="G16" s="454"/>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51" t="s">
        <v>336</v>
      </c>
      <c r="B28" s="452"/>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3" t="s">
        <v>337</v>
      </c>
      <c r="B29" s="454"/>
      <c r="C29" s="454"/>
      <c r="D29" s="454"/>
      <c r="E29" s="454"/>
      <c r="F29" s="454"/>
      <c r="G29" s="454"/>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5" t="s">
        <v>346</v>
      </c>
      <c r="B43" s="446"/>
      <c r="C43" s="446"/>
      <c r="D43" s="446"/>
      <c r="E43" s="446"/>
      <c r="F43" s="446"/>
      <c r="G43" s="446"/>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2019-06-07T16:15:50Z</dcterms:modified>
</cp:coreProperties>
</file>