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C18E94A1-FF35-694B-BBBF-393DE718C224}" xr6:coauthVersionLast="36" xr6:coauthVersionMax="36" xr10:uidLastSave="{00000000-0000-0000-0000-000000000000}"/>
  <bookViews>
    <workbookView xWindow="0" yWindow="460" windowWidth="19200" windowHeight="21140" activeTab="3" xr2:uid="{82E405D1-4FF9-4B4B-A5DF-847AC901B550}"/>
    <workbookView xWindow="19200" yWindow="460" windowWidth="19200" windowHeight="21140" xr2:uid="{C75C2548-8912-304F-B1DD-477CFCE62736}"/>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62913"/>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H6" i="12" l="1"/>
  <c r="H5" i="12"/>
  <c r="H4" i="12"/>
  <c r="H3" i="12"/>
  <c r="H2" i="12"/>
  <c r="D41" i="8" l="1"/>
  <c r="E41" i="8"/>
  <c r="F41" i="8"/>
  <c r="G41" i="8"/>
  <c r="C41" i="8"/>
  <c r="C45" i="8" s="1"/>
  <c r="M3" i="7" l="1"/>
  <c r="G2" i="7"/>
  <c r="F40" i="8" s="1"/>
  <c r="C18" i="8"/>
  <c r="D40" i="8"/>
  <c r="E40" i="8"/>
  <c r="C19" i="8"/>
  <c r="D19" i="8"/>
  <c r="E19" i="8"/>
  <c r="F19" i="8"/>
  <c r="G19" i="8"/>
  <c r="C20" i="8"/>
  <c r="D20" i="8"/>
  <c r="E20" i="8"/>
  <c r="F20" i="8"/>
  <c r="G20" i="8"/>
  <c r="C21" i="8"/>
  <c r="D21" i="8"/>
  <c r="E21" i="8"/>
  <c r="F21" i="8"/>
  <c r="G21" i="8"/>
  <c r="C22" i="8"/>
  <c r="D22" i="8"/>
  <c r="E22" i="8"/>
  <c r="F22" i="8"/>
  <c r="G22" i="8"/>
  <c r="C23" i="8"/>
  <c r="D23" i="8"/>
  <c r="E23" i="8"/>
  <c r="F23" i="8"/>
  <c r="G23" i="8"/>
  <c r="C24" i="8"/>
  <c r="D24" i="8"/>
  <c r="E24" i="8"/>
  <c r="F24" i="8"/>
  <c r="G24" i="8"/>
  <c r="C25" i="8"/>
  <c r="D25" i="8"/>
  <c r="E25" i="8"/>
  <c r="F25" i="8"/>
  <c r="G25" i="8"/>
  <c r="C26" i="8"/>
  <c r="D26" i="8"/>
  <c r="E26" i="8"/>
  <c r="F26" i="8"/>
  <c r="G26" i="8"/>
  <c r="C27" i="8"/>
  <c r="D27" i="8"/>
  <c r="E27" i="8"/>
  <c r="F27" i="8"/>
  <c r="G27" i="8"/>
  <c r="D18" i="8"/>
  <c r="E18" i="8"/>
  <c r="F18" i="8"/>
  <c r="G18" i="8"/>
  <c r="B41" i="8"/>
  <c r="B45" i="8" s="1"/>
  <c r="B42" i="8"/>
  <c r="B48" i="8"/>
  <c r="G40" i="8" l="1"/>
  <c r="C40" i="8"/>
  <c r="B46" i="8"/>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J66" i="1"/>
  <c r="J71" i="1" l="1"/>
  <c r="J74" i="1"/>
  <c r="J57" i="1"/>
  <c r="J55" i="1"/>
  <c r="J111" i="1" l="1"/>
  <c r="J96"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6" i="1"/>
  <c r="J58" i="1"/>
  <c r="J59" i="1"/>
  <c r="J60" i="1"/>
  <c r="J61" i="1"/>
  <c r="J62" i="1"/>
  <c r="J63" i="1"/>
  <c r="J64" i="1"/>
  <c r="J65" i="1"/>
  <c r="J67" i="1"/>
  <c r="J68" i="1"/>
  <c r="J69" i="1"/>
  <c r="J70" i="1"/>
  <c r="J72" i="1"/>
  <c r="J73" i="1"/>
  <c r="J75" i="1"/>
  <c r="J76" i="1"/>
  <c r="J77" i="1"/>
  <c r="J78" i="1"/>
  <c r="J79" i="1"/>
  <c r="J80" i="1"/>
  <c r="J81" i="1"/>
  <c r="J82" i="1"/>
  <c r="J83" i="1"/>
  <c r="J84" i="1"/>
  <c r="J85" i="1"/>
  <c r="J86" i="1"/>
  <c r="J87" i="1"/>
  <c r="J88" i="1"/>
  <c r="J89" i="1"/>
  <c r="J90" i="1"/>
  <c r="J91" i="1"/>
  <c r="J92" i="1"/>
  <c r="J93" i="1"/>
  <c r="J94" i="1"/>
  <c r="J95" i="1"/>
  <c r="J97" i="1"/>
  <c r="J98" i="1"/>
  <c r="J99" i="1"/>
  <c r="J100" i="1"/>
  <c r="J101" i="1"/>
  <c r="J102" i="1"/>
  <c r="J103" i="1"/>
  <c r="J104" i="1"/>
  <c r="J105" i="1"/>
  <c r="J106" i="1"/>
  <c r="J107" i="1"/>
  <c r="J108" i="1"/>
  <c r="J109" i="1"/>
  <c r="J110"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K18" i="1" l="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X159" i="2" s="1"/>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C31" i="8" l="1"/>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S49" i="2" l="1"/>
  <c r="R44" i="2"/>
  <c r="T44" i="2"/>
  <c r="AN9" i="2" s="1"/>
  <c r="T46" i="2"/>
  <c r="F9" i="2"/>
  <c r="F12" i="2" s="1"/>
  <c r="I9" i="2"/>
  <c r="G10" i="2"/>
  <c r="U42" i="2"/>
  <c r="D45" i="8"/>
  <c r="M21" i="2" s="1"/>
  <c r="U21" i="2" s="1"/>
  <c r="I8" i="2"/>
  <c r="I50" i="2" s="1"/>
  <c r="O33" i="2"/>
  <c r="O36" i="2" s="1"/>
  <c r="S44" i="2"/>
  <c r="AM9" i="2" s="1"/>
  <c r="U41" i="2"/>
  <c r="G8" i="2"/>
  <c r="G50" i="2" s="1"/>
  <c r="G9" i="2"/>
  <c r="H10" i="2"/>
  <c r="H8" i="2"/>
  <c r="H50" i="2" s="1"/>
  <c r="H9" i="2"/>
  <c r="Q34" i="2"/>
  <c r="P34" i="2"/>
  <c r="C46" i="8"/>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G45" i="8"/>
  <c r="T45" i="2" s="1"/>
  <c r="U45" i="2" s="1"/>
  <c r="B13" i="9"/>
  <c r="BG12" i="9"/>
  <c r="BD12" i="9" s="1"/>
  <c r="AS12" i="9"/>
  <c r="AP12" i="9" s="1"/>
  <c r="AA12" i="2"/>
  <c r="H5" i="2"/>
  <c r="AA4" i="2"/>
  <c r="L18" i="2"/>
  <c r="K18" i="2"/>
  <c r="J18" i="2"/>
  <c r="L17" i="2"/>
  <c r="K17" i="2"/>
  <c r="J17" i="2"/>
  <c r="I17" i="2"/>
  <c r="I49" i="2" s="1"/>
  <c r="L16" i="2"/>
  <c r="K16" i="2"/>
  <c r="J16" i="2"/>
  <c r="F45" i="8"/>
  <c r="S37" i="2" s="1"/>
  <c r="U37" i="2" s="1"/>
  <c r="I12" i="2"/>
  <c r="AC5" i="2" s="1"/>
  <c r="J13" i="2" l="1"/>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U36" i="2"/>
  <c r="U28" i="2"/>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31" i="9"/>
  <c r="A35" i="9"/>
  <c r="A39" i="9"/>
  <c r="A43" i="9"/>
  <c r="A47" i="9"/>
  <c r="A51" i="9"/>
  <c r="A17" i="9"/>
  <c r="A25" i="9"/>
  <c r="A33" i="9"/>
  <c r="A41" i="9"/>
  <c r="A49" i="9"/>
  <c r="A14" i="9"/>
  <c r="D14" i="9" s="1"/>
  <c r="A18" i="9"/>
  <c r="A26" i="9"/>
  <c r="A34" i="9"/>
  <c r="A42" i="9"/>
  <c r="A50" i="9"/>
  <c r="A12" i="9"/>
  <c r="A16" i="9"/>
  <c r="A20" i="9"/>
  <c r="A24" i="9"/>
  <c r="A28" i="9"/>
  <c r="A32" i="9"/>
  <c r="A36" i="9"/>
  <c r="A40" i="9"/>
  <c r="A44" i="9"/>
  <c r="A48" i="9"/>
  <c r="A10" i="9"/>
  <c r="A13" i="9"/>
  <c r="A21" i="9"/>
  <c r="A29" i="9"/>
  <c r="A37" i="9"/>
  <c r="A45" i="9"/>
  <c r="M54" i="9"/>
  <c r="A22" i="9"/>
  <c r="A30" i="9"/>
  <c r="A38" i="9"/>
  <c r="A46"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BG35" i="9"/>
  <c r="BD35" i="9" s="1"/>
  <c r="AS35" i="9"/>
  <c r="AP35" i="9" s="1"/>
  <c r="C35" i="9"/>
  <c r="F35" i="9" s="1"/>
  <c r="S34" i="9"/>
  <c r="AT34" i="9"/>
  <c r="R20" i="9" l="1"/>
  <c r="Y20" i="9"/>
  <c r="U21" i="9"/>
  <c r="W21" i="9" s="1"/>
  <c r="T22" i="9"/>
  <c r="E21" i="9"/>
  <c r="H21" i="9" s="1"/>
  <c r="K21" i="9" s="1"/>
  <c r="Q21" i="9" s="1"/>
  <c r="L35" i="9"/>
  <c r="M35" i="9" s="1"/>
  <c r="AU36" i="9" s="1"/>
  <c r="I35" i="9"/>
  <c r="V36" i="9"/>
  <c r="B37" i="9"/>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161"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<sst xmlns="http://schemas.openxmlformats.org/spreadsheetml/2006/main" count="2788" uniqueCount="623">
  <si>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</si>
  <si>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</si>
  <si>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</si>
  <si>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</si>
  <si>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</si>
  <si>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</si>
  <si>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</si>
  <si>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</si>
  <si>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</si>
  <si>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</si>
  <si>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</si>
  <si>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</si>
  <si>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</si>
  <si>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</si>
  <si>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</si>
  <si>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</si>
  <si>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</si>
  <si>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</si>
  <si>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</si>
  <si>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</si>
  <si>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</si>
  <si>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</si>
  <si>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</si>
  <si>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</si>
  <si>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</si>
  <si>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</si>
  <si>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</si>
  <si>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</si>
  <si>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</si>
  <si>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</si>
  <si>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</si>
  <si>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</si>
  <si>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</si>
  <si>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</si>
  <si>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</si>
  <si>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</si>
  <si>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</si>
  <si>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</si>
  <si>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</si>
  <si>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</si>
  <si>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</si>
  <si>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</si>
  <si>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</si>
  <si>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</si>
  <si>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</si>
  <si>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</si>
  <si>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</si>
  <si>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</si>
  <si>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</si>
  <si>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</si>
  <si>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</si>
  <si>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</si>
  <si>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</si>
  <si>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</si>
  <si>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</si>
  <si>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</si>
  <si>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</si>
  <si>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</si>
  <si>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</si>
  <si>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</si>
  <si>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</si>
  <si>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</si>
  <si>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</si>
  <si>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</si>
  <si>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</si>
  <si>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</si>
  <si>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</si>
  <si>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</si>
  <si>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</si>
  <si>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</si>
  <si>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</si>
  <si>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</si>
  <si>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</si>
  <si>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</si>
  <si>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</si>
  <si>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</si>
  <si>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</si>
  <si>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</si>
  <si>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</si>
  <si>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</si>
  <si>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</si>
  <si>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</si>
  <si>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</si>
  <si>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</si>
  <si>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</si>
  <si>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</si>
  <si>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</si>
  <si>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</si>
  <si>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</si>
  <si>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</si>
  <si>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</si>
  <si>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</si>
  <si>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</si>
  <si>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</si>
  <si>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</si>
  <si>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</si>
  <si>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</si>
  <si>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</si>
  <si>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</si>
  <si>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</si>
  <si>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</si>
  <si>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</si>
  <si>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</si>
  <si>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</si>
  <si>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</si>
  <si>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</si>
  <si>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</si>
  <si>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</si>
  <si>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</si>
  <si>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</si>
  <si>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</si>
  <si>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</si>
  <si>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</si>
  <si>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</si>
  <si>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</si>
  <si>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</si>
  <si>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</si>
  <si>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</si>
  <si>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</si>
  <si>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</si>
  <si>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</si>
  <si>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</si>
  <si>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</si>
  <si>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</si>
  <si>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</si>
  <si>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</si>
  <si>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</si>
  <si>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</si>
  <si>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</si>
  <si>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</si>
  <si>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</si>
  <si>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</si>
  <si>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</si>
  <si>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</si>
  <si>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</si>
  <si>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</si>
  <si>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</si>
  <si>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</si>
  <si>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</si>
  <si>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</si>
  <si>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</si>
  <si>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</si>
  <si>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</si>
  <si>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</si>
  <si>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</si>
  <si>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</si>
  <si>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</si>
  <si>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</si>
  <si>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</si>
  <si>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</si>
  <si>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</si>
  <si>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</si>
  <si>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</si>
  <si>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</si>
  <si>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</si>
  <si>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</si>
  <si>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</si>
  <si>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</si>
  <si>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</si>
  <si>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</si>
  <si>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</si>
  <si>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</si>
  <si>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</si>
  <si>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</si>
  <si>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</si>
  <si>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</si>
  <si>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</si>
  <si>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</si>
  <si>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</si>
  <si>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</si>
  <si>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</si>
  <si>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</si>
  <si>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</si>
  <si>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</si>
  <si>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</si>
  <si>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</si>
  <si>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</si>
  <si>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</si>
  <si>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</si>
  <si>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</si>
  <si>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</si>
  <si>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</si>
  <si>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</si>
  <si>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</si>
  <si>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</si>
  <si>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</si>
  <si>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</si>
  <si>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</si>
  <si>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</si>
  <si>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</si>
  <si>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</si>
  <si>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</si>
  <si>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</si>
  <si>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</si>
  <si>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</si>
  <si>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</si>
  <si>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</si>
  <si>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</si>
  <si>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</si>
  <si>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</si>
  <si>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</si>
  <si>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</si>
  <si>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</si>
  <si>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</si>
  <si>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</si>
  <si>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</si>
  <si>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</si>
  <si>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</si>
  <si>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</si>
  <si>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</si>
  <si>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</si>
  <si>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</si>
  <si>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</si>
  <si>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</si>
  <si>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</si>
  <si>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</si>
  <si>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</si>
  <si>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</si>
  <si>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</si>
  <si>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</si>
  <si>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</si>
  <si>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</si>
  <si>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</si>
  <si>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</si>
  <si>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</si>
  <si>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</si>
  <si>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</si>
  <si>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</si>
  <si>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</si>
  <si>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</si>
  <si>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</si>
  <si>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</si>
  <si>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</si>
  <si>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</si>
  <si>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</si>
  <si>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</si>
  <si>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</si>
  <si>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</si>
  <si>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</si>
  <si>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</si>
  <si>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</si>
  <si>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</si>
  <si>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</si>
  <si>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</si>
  <si>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</si>
  <si>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</si>
  <si>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</si>
  <si>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</si>
  <si>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</si>
  <si>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</si>
  <si>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</si>
  <si>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</si>
  <si>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</si>
  <si>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</si>
  <si>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</si>
  <si>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</si>
  <si>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</si>
  <si>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</si>
  <si>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</si>
  <si>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</si>
  <si>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</si>
  <si>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</si>
  <si>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</si>
  <si>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</si>
  <si>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</si>
  <si>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</si>
  <si>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</si>
  <si>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</si>
  <si>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</si>
  <si>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</si>
  <si>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</si>
  <si>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</si>
  <si>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</si>
  <si>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</si>
  <si>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</si>
  <si>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</si>
  <si>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</si>
  <si>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</si>
  <si>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</si>
  <si>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</si>
  <si>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</si>
  <si>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</si>
  <si>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</si>
  <si>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</si>
  <si>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</si>
  <si>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</si>
  <si>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</si>
  <si>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</si>
  <si>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</si>
  <si>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</si>
  <si>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</si>
  <si>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</si>
  <si>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</si>
  <si>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</si>
  <si>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</si>
  <si>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</si>
  <si>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</si>
  <si>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</si>
  <si>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</si>
  <si>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</si>
  <si>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</si>
  <si>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</si>
  <si>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</si>
  <si>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</si>
  <si>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</si>
  <si>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</si>
  <si>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</si>
  <si>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</si>
  <si>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</si>
  <si>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</si>
  <si>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</si>
  <si>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</si>
  <si>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</si>
  <si>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</si>
  <si>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</si>
  <si>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</si>
  <si>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</si>
  <si>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</si>
  <si>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</si>
  <si>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</si>
  <si>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</si>
  <si>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</si>
  <si>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</si>
  <si>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</si>
  <si>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</si>
  <si>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</si>
  <si>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</si>
  <si>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</si>
  <si>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</si>
  <si>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</si>
  <si>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</si>
  <si>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</si>
  <si>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</si>
  <si>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</si>
  <si>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</si>
  <si>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</si>
  <si>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</si>
  <si>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</si>
  <si>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</si>
  <si>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</si>
  <si>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</si>
  <si>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</si>
  <si>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</si>
  <si>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</si>
  <si>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</si>
  <si>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</si>
  <si>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</si>
  <si>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</si>
  <si>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</si>
  <si>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</si>
  <si>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</si>
  <si>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</si>
  <si>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</si>
  <si>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</si>
  <si>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</si>
  <si>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</si>
  <si>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</si>
  <si>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</si>
  <si>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</si>
  <si>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</si>
  <si>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</si>
  <si>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</si>
  <si>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</si>
  <si>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</si>
  <si>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</si>
  <si>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</si>
  <si>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</si>
  <si>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</si>
  <si>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</si>
  <si>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</si>
  <si>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</si>
  <si>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</si>
  <si>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</si>
  <si>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</si>
  <si>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</si>
  <si>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</si>
  <si>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</si>
  <si>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</si>
  <si>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</si>
  <si>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</si>
  <si>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</si>
  <si>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</si>
  <si>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</si>
  <si>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</si>
  <si>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</si>
  <si>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</si>
  <si>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</si>
  <si>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</si>
  <si>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</si>
  <si>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</si>
  <si>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</si>
  <si>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</si>
  <si>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</si>
  <si>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</si>
  <si>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</si>
  <si>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</si>
  <si>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</si>
  <si>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</si>
  <si>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</si>
  <si>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</si>
  <si>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</si>
  <si>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</si>
  <si>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</si>
  <si>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</si>
  <si>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</si>
  <si>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</si>
  <si>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</si>
  <si>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</si>
  <si>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</si>
  <si>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</si>
  <si>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</si>
  <si>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</si>
  <si>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</si>
  <si>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</si>
  <si>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</si>
  <si>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</si>
  <si>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</si>
  <si>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</si>
  <si>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</si>
  <si>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</si>
  <si>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</si>
  <si>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</si>
  <si>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</si>
  <si>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</si>
  <si>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</si>
  <si>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</si>
  <si>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</si>
  <si>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</si>
  <si>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</si>
  <si>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</si>
  <si>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</si>
  <si>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</si>
  <si>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</si>
  <si>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</si>
  <si>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</si>
  <si>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</si>
  <si>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</si>
  <si>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</si>
  <si>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</si>
  <si>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</si>
  <si>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</si>
  <si>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</si>
  <si>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</si>
  <si>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</si>
  <si>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</si>
  <si>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</si>
  <si>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</si>
  <si>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</si>
  <si>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</si>
  <si>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</si>
  <si>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</si>
  <si>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</si>
  <si>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</si>
  <si>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</si>
  <si>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</si>
  <si>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</si>
  <si>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</si>
  <si>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</si>
  <si>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</si>
  <si>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</si>
  <si>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</si>
  <si>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</si>
  <si>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</si>
  <si>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</si>
  <si>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</si>
  <si>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</si>
  <si>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</si>
  <si>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</si>
  <si>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</si>
  <si>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</si>
  <si>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</si>
  <si>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</si>
  <si>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</si>
  <si>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</si>
  <si>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</si>
  <si>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</si>
  <si>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</si>
  <si>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</si>
  <si>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</si>
  <si>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</si>
  <si>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</si>
  <si>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</si>
  <si>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</si>
  <si>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</si>
  <si>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</si>
  <si>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</si>
  <si>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</si>
  <si>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</si>
  <si>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</si>
  <si>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</si>
  <si>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</si>
  <si>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</si>
  <si>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</si>
  <si>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</si>
  <si>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</si>
  <si>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</si>
  <si>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</si>
  <si>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</si>
  <si>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</si>
  <si>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</si>
  <si>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</si>
  <si>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</si>
  <si>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</si>
  <si>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</si>
  <si>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</si>
  <si>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</si>
  <si>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</si>
  <si>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</si>
  <si>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</si>
  <si>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</si>
  <si>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</si>
  <si>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</si>
  <si>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</si>
  <si>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</si>
  <si>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</si>
  <si>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</si>
  <si>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</si>
  <si>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</si>
  <si>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</si>
  <si>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</si>
  <si>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</si>
  <si>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</si>
  <si>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</si>
  <si>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</si>
  <si>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</si>
  <si>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</si>
  <si>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</si>
  <si>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</si>
  <si>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</si>
  <si>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</si>
  <si>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</si>
  <si>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</si>
  <si>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</si>
  <si>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</si>
  <si>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</si>
  <si>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</si>
  <si>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</si>
  <si>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</si>
  <si>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</si>
  <si>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</si>
  <si>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</si>
  <si>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</si>
  <si>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</si>
  <si>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</si>
  <si>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</si>
  <si>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</si>
  <si>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</si>
  <si>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</si>
  <si>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</si>
  <si>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</si>
  <si>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</si>
  <si>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</si>
  <si>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</si>
  <si>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</si>
  <si>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</si>
  <si>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</si>
  <si>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</si>
  <si>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</si>
  <si>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</si>
  <si>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</si>
  <si>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</si>
  <si>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</si>
  <si>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</si>
  <si>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</si>
  <si>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</si>
  <si>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</si>
  <si>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</si>
  <si>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</si>
  <si>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</si>
  <si>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</si>
  <si>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</si>
  <si>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</si>
  <si>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</si>
  <si>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</si>
  <si>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</si>
  <si>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</si>
  <si>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</si>
  <si>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</si>
  <si>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</si>
  <si>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</si>
  <si>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</si>
  <si>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</si>
  <si>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</si>
  <si>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</si>
  <si>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</si>
  <si>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</si>
  <si>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</si>
  <si>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Brine (as-built)</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</si>
  <si>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</si>
  <si>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</si>
  <si>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</si>
  <si>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</si>
  <si>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</si>
  <si>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</si>
  <si>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</si>
  <si>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</si>
  <si>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</si>
  <si>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</si>
  <si>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</si>
  <si>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</si>
  <si>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</si>
  <si>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</si>
  <si>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</si>
  <si>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</si>
  <si>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</si>
  <si>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</si>
  <si>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</si>
  <si>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</si>
  <si>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</si>
  <si>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</si>
  <si>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</si>
  <si>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xT10-3W</t>
  </si>
  <si>
    <t>SFL (HW)</t>
  </si>
  <si>
    <t>SFP (HW)</t>
  </si>
  <si>
    <t>Heavy water use SFL</t>
  </si>
  <si>
    <t>Heavy water use SFP</t>
  </si>
  <si>
    <t>DWM_OctMay (HW)</t>
  </si>
  <si>
    <t>DWM_OctApr (HW)</t>
  </si>
  <si>
    <t>DWM_NovMay (HW)</t>
  </si>
  <si>
    <t>DWM_DecApr (HW)</t>
  </si>
  <si>
    <t>DWM_JanApr (HW)</t>
  </si>
  <si>
    <t>DWM_JanMay (HW)</t>
  </si>
  <si>
    <t>Heavy water use DWM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</si>
</sst>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0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2" fontId="0" fillId="0" borderId="80" xfId="0" applyNumberFormat="1" applyBorder="1"/>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175" fontId="0" fillId="0" borderId="80" xfId="12" applyNumberFormat="1" applyFont="1" applyBorder="1" applyAlignment="1">
      <alignment horizontal="center" vertical="center"/>
    </xf>
    <xf numFmtId="0" fontId="3" fillId="0" borderId="82" xfId="1" applyBorder="1"/>
    <xf numFmtId="0" fontId="3" fillId="0" borderId="0" xfId="0" applyFont="1" applyAlignment="1">
      <alignment horizontal="left"/>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35</xdr:row>
      <xdr:rowOff>139700</xdr:rowOff>
    </xdr:from>
    <xdr:to>
      <xdr:col>10</xdr:col>
      <xdr:colOff>571500</xdr:colOff>
      <xdr:row>52</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53</xdr:row>
      <xdr:rowOff>0</xdr:rowOff>
    </xdr:from>
    <xdr:to>
      <xdr:col>10</xdr:col>
      <xdr:colOff>571500</xdr:colOff>
      <xdr:row>66</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105" zoomScaleNormal="100" workbookViewId="0">
      <selection activeCell="G110" sqref="G110"/>
    </sheetView>
    <sheetView tabSelected="1" topLeftCell="A29" workbookViewId="1">
      <selection activeCell="G54" sqref="G54"/>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26.664062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452</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449</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$I$22:$I$188, "="&amp;$A5,$J$22:$J$188, "hard")</f>
        <v>0</v>
      </c>
      <c r="I5" s="112">
        <f>SUMIFS($C$22:$C$188, $I$22:$I$188, "="&amp;$A5,$J$22:$J$188,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$I$22:$I$188, "="&amp;$A6,$J$22:$J$188, "hard")</f>
        <v>0</v>
      </c>
      <c r="I6" s="112">
        <f>SUMIFS($C$22:$C$188, $I$22:$I$188, "="&amp;$A6,$J$22:$J$188,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$I$22:$I$188, "="&amp;$A7,$J$22:$J$188, "hard")</f>
        <v>0</v>
      </c>
      <c r="I7" s="112">
        <f>SUMIFS($C$22:$C$188, $I$22:$I$188, "="&amp;$A7,$J$22:$J$188,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$I$22:$I$188, "="&amp;$A8,$J$22:$J$188, "hard")</f>
        <v>0</v>
      </c>
      <c r="I8" s="112">
        <f>SUMIFS($C$22:$C$188, $I$22:$I$188, "="&amp;$A8,$J$22:$J$188,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$I$22:$I$188, "="&amp;$A9,$J$22:$J$188, "hard")</f>
        <v>0</v>
      </c>
      <c r="I9" s="112">
        <f>SUMIFS($C$22:$C$188, $I$22:$I$188, "="&amp;$A9,$J$22:$J$188,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447</v>
      </c>
      <c r="E21" s="127" t="s">
        <v>10</v>
      </c>
      <c r="F21" s="127" t="s">
        <v>24</v>
      </c>
      <c r="G21" s="127" t="s">
        <v>448</v>
      </c>
      <c r="H21" s="127" t="s">
        <v>25</v>
      </c>
      <c r="I21" s="128" t="s">
        <v>26</v>
      </c>
      <c r="J21" s="399" t="s">
        <v>27</v>
      </c>
      <c r="K21" s="400"/>
      <c r="L21" s="253"/>
      <c r="M21" s="124"/>
      <c r="N21" s="124"/>
      <c r="O21" s="124"/>
      <c r="S21" s="124"/>
      <c r="T21" s="124"/>
      <c r="W21" s="240"/>
      <c r="X21" s="240"/>
      <c r="Y21" s="240"/>
      <c r="Z21" s="240"/>
      <c r="AA21" s="240"/>
      <c r="AB21" s="240"/>
      <c r="AC21" s="240"/>
      <c r="AD21" s="240"/>
      <c r="AE21" s="240"/>
      <c r="AF21" s="240"/>
      <c r="AG21" s="240"/>
      <c r="AH21" s="240"/>
      <c r="CK21" s="239"/>
      <c r="CL21" s="239"/>
      <c r="CM21" s="239"/>
      <c r="CN21" s="239"/>
      <c r="CO21" s="239"/>
      <c r="CP21" s="239"/>
    </row>
    <row r="22" spans="1:94" s="123" customFormat="1" ht="15" customHeight="1" x14ac:dyDescent="0.2">
      <c r="A22" t="s">
        <v>28</v>
      </c>
      <c r="B22" s="254">
        <v>133.67500000000001</v>
      </c>
      <c r="C22" s="254">
        <f>B22*0.0015625</f>
        <v>0.20886718750000002</v>
      </c>
      <c r="D22" s="238">
        <v>7</v>
      </c>
      <c r="E22" s="255" t="s">
        <v>29</v>
      </c>
      <c r="F22" s="255" t="s">
        <v>29</v>
      </c>
      <c r="G22" s="230" t="s">
        <v>29</v>
      </c>
      <c r="H22" s="129"/>
      <c r="I22" s="137"/>
      <c r="J22" s="114" t="str">
        <f>IF(EXACT(G22, H22), "none", IF(ISNUMBER(MATCH(H22, 'MP Analysis Input'!$A$15:$A$21, 0)), "soft", "hard"))</f>
        <v>hard</v>
      </c>
      <c r="K22" s="331"/>
      <c r="L22" s="238"/>
    </row>
    <row r="23" spans="1:94" ht="15" customHeight="1" x14ac:dyDescent="0.2">
      <c r="A23" t="s">
        <v>30</v>
      </c>
      <c r="B23" s="254">
        <v>197.95400000000001</v>
      </c>
      <c r="C23" s="254">
        <f t="shared" ref="C23:C83" si="3">B23*0.0015625</f>
        <v>0.30930312500000001</v>
      </c>
      <c r="D23" s="238">
        <v>7</v>
      </c>
      <c r="E23" s="255" t="s">
        <v>29</v>
      </c>
      <c r="F23" s="255" t="s">
        <v>29</v>
      </c>
      <c r="G23" s="230" t="s">
        <v>29</v>
      </c>
      <c r="H23" s="129"/>
      <c r="I23" s="137"/>
      <c r="J23" s="114" t="str">
        <f>IF(EXACT(G23, H23), "none", IF(ISNUMBER(MATCH(H23, 'MP Analysis Input'!$A$15:$A$21, 0)), "soft", "hard"))</f>
        <v>hard</v>
      </c>
      <c r="K23" s="331"/>
      <c r="L23" s="238"/>
    </row>
    <row r="24" spans="1:94" ht="15" customHeight="1" x14ac:dyDescent="0.2">
      <c r="A24" t="s">
        <v>31</v>
      </c>
      <c r="B24" s="254">
        <v>88.391000000000005</v>
      </c>
      <c r="C24" s="254">
        <f t="shared" si="3"/>
        <v>0.1381109375</v>
      </c>
      <c r="D24" s="238">
        <v>5</v>
      </c>
      <c r="E24" s="255" t="s">
        <v>32</v>
      </c>
      <c r="F24" s="255" t="s">
        <v>32</v>
      </c>
      <c r="G24" s="230" t="s">
        <v>32</v>
      </c>
      <c r="H24" s="129"/>
      <c r="I24" s="137"/>
      <c r="J24" s="114" t="str">
        <f>IF(EXACT(G24, H24), "none", IF(ISNUMBER(MATCH(H24, 'MP Analysis Input'!$A$15:$A$21, 0)), "soft", "hard"))</f>
        <v>hard</v>
      </c>
      <c r="K24" s="331"/>
      <c r="L24" s="238"/>
    </row>
    <row r="25" spans="1:94" ht="15" customHeight="1" x14ac:dyDescent="0.2">
      <c r="A25" t="s">
        <v>33</v>
      </c>
      <c r="B25" s="254">
        <v>10.199999999999999</v>
      </c>
      <c r="C25" s="254">
        <f t="shared" si="3"/>
        <v>1.59375E-2</v>
      </c>
      <c r="D25" s="238">
        <v>10</v>
      </c>
      <c r="E25" s="255" t="s">
        <v>34</v>
      </c>
      <c r="F25" s="255" t="s">
        <v>34</v>
      </c>
      <c r="G25" s="230" t="s">
        <v>32</v>
      </c>
      <c r="H25" s="129"/>
      <c r="I25" s="137"/>
      <c r="J25" s="114" t="str">
        <f>IF(EXACT(G25, H25), "none", IF(ISNUMBER(MATCH(H25, 'MP Analysis Input'!$A$15:$A$21, 0)), "soft", "hard"))</f>
        <v>hard</v>
      </c>
      <c r="K25" s="331"/>
      <c r="L25" s="238"/>
    </row>
    <row r="26" spans="1:94" ht="15" customHeight="1" x14ac:dyDescent="0.2">
      <c r="A26" t="s">
        <v>604</v>
      </c>
      <c r="B26" s="254">
        <v>1281</v>
      </c>
      <c r="C26" s="254">
        <f t="shared" si="3"/>
        <v>2.0015624999999999</v>
      </c>
      <c r="D26" s="238">
        <v>8</v>
      </c>
      <c r="E26" s="255" t="s">
        <v>32</v>
      </c>
      <c r="F26" s="255" t="s">
        <v>32</v>
      </c>
      <c r="G26" s="230" t="s">
        <v>32</v>
      </c>
      <c r="H26" s="129"/>
      <c r="I26" s="137"/>
      <c r="J26" s="114" t="str">
        <f>IF(EXACT(G26, H26), "none", IF(ISNUMBER(MATCH(H26, 'MP Analysis Input'!$A$15:$A$21, 0)), "soft", "hard"))</f>
        <v>hard</v>
      </c>
      <c r="K26" s="331"/>
      <c r="L26" s="238"/>
    </row>
    <row r="27" spans="1:94" ht="15" customHeight="1" x14ac:dyDescent="0.2">
      <c r="A27" t="s">
        <v>503</v>
      </c>
      <c r="B27" s="254">
        <v>450.4</v>
      </c>
      <c r="C27" s="254">
        <f t="shared" si="3"/>
        <v>0.70374999999999999</v>
      </c>
      <c r="D27" s="238">
        <v>7</v>
      </c>
      <c r="E27" s="255" t="s">
        <v>35</v>
      </c>
      <c r="F27" s="255" t="s">
        <v>583</v>
      </c>
      <c r="G27" s="255" t="s">
        <v>583</v>
      </c>
      <c r="H27" s="129"/>
      <c r="I27" s="137"/>
      <c r="J27" s="114" t="str">
        <f>IF(EXACT(G27, H27), "none", IF(ISNUMBER(MATCH(H27, 'MP Analysis Input'!$A$15:$A$21, 0)), "soft", "hard"))</f>
        <v>hard</v>
      </c>
      <c r="K27" s="356"/>
      <c r="L27" s="238"/>
    </row>
    <row r="28" spans="1:94" ht="15" customHeight="1" x14ac:dyDescent="0.2">
      <c r="A28" t="s">
        <v>36</v>
      </c>
      <c r="B28" s="254">
        <v>41.264000000000003</v>
      </c>
      <c r="C28" s="254">
        <f t="shared" si="3"/>
        <v>6.4475000000000005E-2</v>
      </c>
      <c r="D28" s="238">
        <v>9</v>
      </c>
      <c r="E28" s="255" t="s">
        <v>34</v>
      </c>
      <c r="F28" s="255" t="s">
        <v>585</v>
      </c>
      <c r="G28" s="369" t="s">
        <v>620</v>
      </c>
      <c r="H28" s="129"/>
      <c r="I28" s="137"/>
      <c r="J28" s="114" t="str">
        <f>IF(EXACT(G28, H28), "none", IF(ISNUMBER(MATCH(H28, 'MP Analysis Input'!$A$15:$A$21, 0)), "soft", "hard"))</f>
        <v>hard</v>
      </c>
      <c r="K28" s="356"/>
      <c r="L28" s="238"/>
    </row>
    <row r="29" spans="1:94" ht="15" customHeight="1" x14ac:dyDescent="0.2">
      <c r="A29" t="s">
        <v>37</v>
      </c>
      <c r="B29" s="254">
        <v>201.977</v>
      </c>
      <c r="C29" s="254">
        <f t="shared" si="3"/>
        <v>0.31558906250000002</v>
      </c>
      <c r="D29" s="238">
        <v>7</v>
      </c>
      <c r="E29" s="255" t="s">
        <v>35</v>
      </c>
      <c r="F29" s="255" t="s">
        <v>585</v>
      </c>
      <c r="G29" s="255" t="s">
        <v>39</v>
      </c>
      <c r="H29" s="129"/>
      <c r="I29" s="137"/>
      <c r="J29" s="114" t="str">
        <f>IF(EXACT(G29, H29), "none", IF(ISNUMBER(MATCH(H29, 'MP Analysis Input'!$A$15:$A$21, 0)), "soft", "hard"))</f>
        <v>hard</v>
      </c>
      <c r="K29" s="356"/>
      <c r="L29" s="238"/>
    </row>
    <row r="30" spans="1:94" ht="15" customHeight="1" x14ac:dyDescent="0.2">
      <c r="A30" t="s">
        <v>38</v>
      </c>
      <c r="B30" s="254">
        <v>698</v>
      </c>
      <c r="C30" s="254">
        <f t="shared" si="3"/>
        <v>1.090625</v>
      </c>
      <c r="D30" s="238">
        <v>7</v>
      </c>
      <c r="E30" s="255" t="s">
        <v>39</v>
      </c>
      <c r="F30" s="255" t="s">
        <v>585</v>
      </c>
      <c r="G30" s="255" t="s">
        <v>612</v>
      </c>
      <c r="H30" s="129"/>
      <c r="I30" s="137"/>
      <c r="J30" s="114" t="str">
        <f>IF(EXACT(G30, H30), "none", IF(ISNUMBER(MATCH(H30, 'MP Analysis Input'!$A$15:$A$21, 0)), "soft", "hard"))</f>
        <v>hard</v>
      </c>
      <c r="K30" s="356"/>
      <c r="L30" s="238"/>
    </row>
    <row r="31" spans="1:94" ht="15" customHeight="1" x14ac:dyDescent="0.2">
      <c r="A31" t="s">
        <v>40</v>
      </c>
      <c r="B31" s="254">
        <v>316.48500000000001</v>
      </c>
      <c r="C31" s="254">
        <f t="shared" si="3"/>
        <v>0.49450781250000003</v>
      </c>
      <c r="D31" s="238">
        <v>10</v>
      </c>
      <c r="E31" s="255" t="s">
        <v>34</v>
      </c>
      <c r="F31" s="255" t="s">
        <v>34</v>
      </c>
      <c r="G31" s="230" t="s">
        <v>32</v>
      </c>
      <c r="H31" s="129"/>
      <c r="I31" s="137"/>
      <c r="J31" s="114" t="str">
        <f>IF(EXACT(G31, H31), "none", IF(ISNUMBER(MATCH(H31, 'MP Analysis Input'!$A$15:$A$21, 0)), "soft", "hard"))</f>
        <v>hard</v>
      </c>
      <c r="K31" s="331"/>
      <c r="L31" s="238"/>
    </row>
    <row r="32" spans="1:94" ht="15" customHeight="1" x14ac:dyDescent="0.2">
      <c r="A32" t="s">
        <v>41</v>
      </c>
      <c r="B32" s="254">
        <v>178.59700000000001</v>
      </c>
      <c r="C32" s="254">
        <f t="shared" si="3"/>
        <v>0.2790578125</v>
      </c>
      <c r="D32" s="238">
        <v>7</v>
      </c>
      <c r="E32" s="255" t="s">
        <v>35</v>
      </c>
      <c r="F32" s="255" t="s">
        <v>585</v>
      </c>
      <c r="G32" s="369" t="s">
        <v>620</v>
      </c>
      <c r="H32" s="129"/>
      <c r="I32" s="137"/>
      <c r="J32" s="114" t="str">
        <f>IF(EXACT(G32, H32), "none", IF(ISNUMBER(MATCH(H32, 'MP Analysis Input'!$A$15:$A$21, 0)), "soft", "hard"))</f>
        <v>hard</v>
      </c>
      <c r="K32" s="356"/>
      <c r="L32" s="238"/>
    </row>
    <row r="33" spans="1:12" ht="15" customHeight="1" x14ac:dyDescent="0.2">
      <c r="A33" t="s">
        <v>42</v>
      </c>
      <c r="B33" s="254">
        <v>103.259</v>
      </c>
      <c r="C33" s="254">
        <f t="shared" si="3"/>
        <v>0.16134218750000001</v>
      </c>
      <c r="D33" s="238">
        <v>7</v>
      </c>
      <c r="E33" s="255" t="s">
        <v>43</v>
      </c>
      <c r="F33" s="255" t="s">
        <v>43</v>
      </c>
      <c r="G33" s="255" t="s">
        <v>43</v>
      </c>
      <c r="H33" s="129"/>
      <c r="I33" s="137"/>
      <c r="J33" s="114" t="str">
        <f>IF(EXACT(G33, H33), "none", IF(ISNUMBER(MATCH(H33, 'MP Analysis Input'!$A$15:$A$21, 0)), "soft", "hard"))</f>
        <v>hard</v>
      </c>
      <c r="K33" s="356"/>
      <c r="L33" s="238"/>
    </row>
    <row r="34" spans="1:12" ht="15" customHeight="1" x14ac:dyDescent="0.2">
      <c r="A34" t="s">
        <v>44</v>
      </c>
      <c r="B34" s="254">
        <v>432.983</v>
      </c>
      <c r="C34" s="254">
        <f t="shared" si="3"/>
        <v>0.67653593750000007</v>
      </c>
      <c r="D34" s="238">
        <v>4</v>
      </c>
      <c r="E34" s="255" t="s">
        <v>35</v>
      </c>
      <c r="F34" s="255" t="s">
        <v>35</v>
      </c>
      <c r="G34" s="230" t="s">
        <v>43</v>
      </c>
      <c r="H34" s="129"/>
      <c r="I34" s="137"/>
      <c r="J34" s="114" t="str">
        <f>IF(EXACT(G34, H34), "none", IF(ISNUMBER(MATCH(H34, 'MP Analysis Input'!$A$15:$A$21, 0)), "soft", "hard"))</f>
        <v>hard</v>
      </c>
      <c r="K34" s="331"/>
      <c r="L34" s="238"/>
    </row>
    <row r="35" spans="1:12" ht="15" customHeight="1" x14ac:dyDescent="0.2">
      <c r="A35" t="s">
        <v>45</v>
      </c>
      <c r="B35" s="254">
        <v>150.96199999999999</v>
      </c>
      <c r="C35" s="254">
        <f t="shared" si="3"/>
        <v>0.23587812499999999</v>
      </c>
      <c r="D35" s="238">
        <v>5</v>
      </c>
      <c r="E35" s="255" t="s">
        <v>35</v>
      </c>
      <c r="F35" s="255" t="s">
        <v>584</v>
      </c>
      <c r="G35" s="255" t="s">
        <v>619</v>
      </c>
      <c r="H35" s="129"/>
      <c r="I35" s="137"/>
      <c r="J35" s="114" t="str">
        <f>IF(EXACT(G35, H35), "none", IF(ISNUMBER(MATCH(H35, 'MP Analysis Input'!$A$15:$A$21, 0)), "soft", "hard"))</f>
        <v>hard</v>
      </c>
      <c r="K35" s="356"/>
      <c r="L35" s="238"/>
    </row>
    <row r="36" spans="1:12" ht="15" customHeight="1" x14ac:dyDescent="0.2">
      <c r="A36" t="s">
        <v>46</v>
      </c>
      <c r="B36" s="254">
        <v>216.74199999999999</v>
      </c>
      <c r="C36" s="254">
        <f t="shared" si="3"/>
        <v>0.33865937499999998</v>
      </c>
      <c r="D36" s="238">
        <v>7.1</v>
      </c>
      <c r="E36" s="255" t="s">
        <v>34</v>
      </c>
      <c r="F36" s="255" t="s">
        <v>34</v>
      </c>
      <c r="G36" s="230" t="s">
        <v>47</v>
      </c>
      <c r="H36" s="129"/>
      <c r="I36" s="137"/>
      <c r="J36" s="114" t="str">
        <f>IF(EXACT(G36, H36), "none", IF(ISNUMBER(MATCH(H36, 'MP Analysis Input'!$A$15:$A$21, 0)), "soft", "hard"))</f>
        <v>hard</v>
      </c>
      <c r="K36" s="331"/>
      <c r="L36" s="238"/>
    </row>
    <row r="37" spans="1:12" ht="15" customHeight="1" x14ac:dyDescent="0.2">
      <c r="A37" t="s">
        <v>505</v>
      </c>
      <c r="B37" s="254">
        <v>745.1</v>
      </c>
      <c r="C37" s="254">
        <f t="shared" si="3"/>
        <v>1.1642187500000001</v>
      </c>
      <c r="D37" s="238">
        <v>7</v>
      </c>
      <c r="E37" s="255" t="s">
        <v>39</v>
      </c>
      <c r="F37" s="340" t="s">
        <v>39</v>
      </c>
      <c r="G37" s="501" t="s">
        <v>612</v>
      </c>
      <c r="H37" s="129"/>
      <c r="I37" s="137"/>
      <c r="J37" s="114" t="str">
        <f>IF(EXACT(G37, H37), "none", IF(ISNUMBER(MATCH(H37, 'MP Analysis Input'!$A$15:$A$21, 0)), "soft", "hard"))</f>
        <v>hard</v>
      </c>
      <c r="K37" s="401"/>
      <c r="L37" s="238"/>
    </row>
    <row r="38" spans="1:12" ht="15" customHeight="1" x14ac:dyDescent="0.2">
      <c r="A38" t="s">
        <v>517</v>
      </c>
      <c r="B38" s="254">
        <v>80.099999999999994</v>
      </c>
      <c r="C38" s="254">
        <f t="shared" si="3"/>
        <v>0.12515625</v>
      </c>
      <c r="D38" s="238">
        <v>7</v>
      </c>
      <c r="E38" s="255" t="s">
        <v>39</v>
      </c>
      <c r="F38" s="255" t="s">
        <v>585</v>
      </c>
      <c r="G38" s="369" t="s">
        <v>620</v>
      </c>
      <c r="H38" s="129"/>
      <c r="I38" s="137"/>
      <c r="J38" s="114" t="str">
        <f>IF(EXACT(G38, H38), "none", IF(ISNUMBER(MATCH(H38, 'MP Analysis Input'!$A$15:$A$21, 0)), "soft", "hard"))</f>
        <v>hard</v>
      </c>
      <c r="K38" s="356"/>
      <c r="L38" s="238"/>
    </row>
    <row r="39" spans="1:12" ht="15" customHeight="1" x14ac:dyDescent="0.2">
      <c r="A39" t="s">
        <v>48</v>
      </c>
      <c r="B39" s="254">
        <v>394.8</v>
      </c>
      <c r="C39" s="254">
        <f t="shared" si="3"/>
        <v>0.61687500000000006</v>
      </c>
      <c r="D39" s="238">
        <v>5</v>
      </c>
      <c r="E39" s="255" t="s">
        <v>35</v>
      </c>
      <c r="F39" s="255" t="s">
        <v>35</v>
      </c>
      <c r="G39" s="230" t="s">
        <v>35</v>
      </c>
      <c r="H39" s="129"/>
      <c r="I39" s="137"/>
      <c r="J39" s="114" t="str">
        <f>IF(EXACT(G39, H39), "none", IF(ISNUMBER(MATCH(H39, 'MP Analysis Input'!$A$15:$A$21, 0)), "soft", "hard"))</f>
        <v>hard</v>
      </c>
      <c r="K39" s="331"/>
      <c r="L39" s="238"/>
    </row>
    <row r="40" spans="1:12" ht="15" customHeight="1" x14ac:dyDescent="0.2">
      <c r="A40" t="s">
        <v>518</v>
      </c>
      <c r="B40" s="254">
        <v>437.2</v>
      </c>
      <c r="C40" s="254">
        <f t="shared" si="3"/>
        <v>0.68312499999999998</v>
      </c>
      <c r="D40" s="238">
        <v>5</v>
      </c>
      <c r="E40" s="255" t="s">
        <v>35</v>
      </c>
      <c r="F40" s="255" t="s">
        <v>35</v>
      </c>
      <c r="G40" s="230" t="s">
        <v>35</v>
      </c>
      <c r="H40" s="129"/>
      <c r="I40" s="137"/>
      <c r="J40" s="114" t="str">
        <f>IF(EXACT(G40, H40), "none", IF(ISNUMBER(MATCH(H40, 'MP Analysis Input'!$A$15:$A$21, 0)), "soft", "hard"))</f>
        <v>hard</v>
      </c>
      <c r="K40" s="331"/>
      <c r="L40" s="238"/>
    </row>
    <row r="41" spans="1:12" ht="15" customHeight="1" x14ac:dyDescent="0.2">
      <c r="A41" t="s">
        <v>49</v>
      </c>
      <c r="B41" s="254">
        <v>76.466999999999999</v>
      </c>
      <c r="C41" s="254">
        <f t="shared" si="3"/>
        <v>0.1194796875</v>
      </c>
      <c r="D41" s="238">
        <v>9</v>
      </c>
      <c r="E41" s="255" t="s">
        <v>34</v>
      </c>
      <c r="F41" s="255" t="s">
        <v>34</v>
      </c>
      <c r="G41" s="230" t="s">
        <v>32</v>
      </c>
      <c r="H41" s="129"/>
      <c r="I41" s="137"/>
      <c r="J41" s="114" t="str">
        <f>IF(EXACT(G41, H41), "none", IF(ISNUMBER(MATCH(H41, 'MP Analysis Input'!$A$15:$A$21, 0)), "soft", "hard"))</f>
        <v>hard</v>
      </c>
      <c r="K41" s="331"/>
      <c r="L41" s="238"/>
    </row>
    <row r="42" spans="1:12" ht="15" customHeight="1" x14ac:dyDescent="0.2">
      <c r="A42" t="s">
        <v>519</v>
      </c>
      <c r="B42" s="254">
        <v>1087.0999999999999</v>
      </c>
      <c r="C42" s="254">
        <f t="shared" si="3"/>
        <v>1.6985937499999999</v>
      </c>
      <c r="D42" s="238">
        <v>7</v>
      </c>
      <c r="E42" s="255" t="s">
        <v>35</v>
      </c>
      <c r="F42" s="255" t="s">
        <v>585</v>
      </c>
      <c r="G42" s="339" t="s">
        <v>525</v>
      </c>
      <c r="H42" s="129"/>
      <c r="I42" s="137"/>
      <c r="J42" s="114" t="str">
        <f>IF(EXACT(G42, H42), "none", IF(ISNUMBER(MATCH(H42, 'MP Analysis Input'!$A$15:$A$21, 0)), "soft", "hard"))</f>
        <v>hard</v>
      </c>
      <c r="K42" s="357"/>
      <c r="L42" s="238"/>
    </row>
    <row r="43" spans="1:12" ht="15" customHeight="1" x14ac:dyDescent="0.2">
      <c r="A43" t="s">
        <v>50</v>
      </c>
      <c r="B43" s="254">
        <v>523</v>
      </c>
      <c r="C43" s="254">
        <f t="shared" si="3"/>
        <v>0.81718750000000007</v>
      </c>
      <c r="D43" s="238">
        <v>7</v>
      </c>
      <c r="E43" s="255" t="s">
        <v>35</v>
      </c>
      <c r="F43" s="255" t="s">
        <v>585</v>
      </c>
      <c r="G43" s="369" t="s">
        <v>620</v>
      </c>
      <c r="H43" s="129"/>
      <c r="I43" s="137"/>
      <c r="J43" s="114" t="str">
        <f>IF(EXACT(G43, H43), "none", IF(ISNUMBER(MATCH(H43, 'MP Analysis Input'!$A$15:$A$21, 0)), "soft", "hard"))</f>
        <v>hard</v>
      </c>
      <c r="K43" s="356"/>
      <c r="L43" s="238"/>
    </row>
    <row r="44" spans="1:12" ht="15" customHeight="1" x14ac:dyDescent="0.2">
      <c r="A44" t="s">
        <v>51</v>
      </c>
      <c r="B44" s="254">
        <v>606</v>
      </c>
      <c r="C44" s="254">
        <f t="shared" si="3"/>
        <v>0.94687500000000002</v>
      </c>
      <c r="D44" s="238">
        <v>7</v>
      </c>
      <c r="E44" s="255" t="s">
        <v>35</v>
      </c>
      <c r="F44" s="255" t="s">
        <v>582</v>
      </c>
      <c r="G44" s="490" t="s">
        <v>617</v>
      </c>
      <c r="H44" s="129"/>
      <c r="I44" s="137"/>
      <c r="J44" s="114" t="str">
        <f>IF(EXACT(G44, H44), "none", IF(ISNUMBER(MATCH(H44, 'MP Analysis Input'!$A$15:$A$21, 0)), "soft", "hard"))</f>
        <v>hard</v>
      </c>
      <c r="K44" s="356"/>
      <c r="L44" s="238"/>
    </row>
    <row r="45" spans="1:12" ht="15" customHeight="1" x14ac:dyDescent="0.2">
      <c r="A45" t="s">
        <v>52</v>
      </c>
      <c r="B45" s="254">
        <v>343.09699999999998</v>
      </c>
      <c r="C45" s="254">
        <f t="shared" si="3"/>
        <v>0.53608906249999999</v>
      </c>
      <c r="D45" s="238">
        <v>7</v>
      </c>
      <c r="E45" s="255" t="s">
        <v>35</v>
      </c>
      <c r="F45" s="255" t="s">
        <v>585</v>
      </c>
      <c r="G45" s="369" t="s">
        <v>620</v>
      </c>
      <c r="H45" s="129"/>
      <c r="I45" s="137"/>
      <c r="J45" s="114" t="str">
        <f>IF(EXACT(G45, H45), "none", IF(ISNUMBER(MATCH(H45, 'MP Analysis Input'!$A$15:$A$21, 0)), "soft", "hard"))</f>
        <v>hard</v>
      </c>
      <c r="K45" s="356"/>
      <c r="L45" s="238"/>
    </row>
    <row r="46" spans="1:12" ht="15" customHeight="1" x14ac:dyDescent="0.2">
      <c r="A46" t="s">
        <v>53</v>
      </c>
      <c r="B46" s="254">
        <v>544.5</v>
      </c>
      <c r="C46" s="254">
        <f t="shared" si="3"/>
        <v>0.85078125000000004</v>
      </c>
      <c r="D46" s="238">
        <v>4</v>
      </c>
      <c r="E46" s="255" t="s">
        <v>35</v>
      </c>
      <c r="F46" s="255" t="s">
        <v>35</v>
      </c>
      <c r="G46" s="230" t="s">
        <v>35</v>
      </c>
      <c r="H46" s="129"/>
      <c r="I46" s="137"/>
      <c r="J46" s="114" t="str">
        <f>IF(EXACT(G46, H46), "none", IF(ISNUMBER(MATCH(H46, 'MP Analysis Input'!$A$15:$A$21, 0)), "soft", "hard"))</f>
        <v>hard</v>
      </c>
      <c r="K46" s="331"/>
      <c r="L46" s="238"/>
    </row>
    <row r="47" spans="1:12" ht="15" customHeight="1" x14ac:dyDescent="0.2">
      <c r="A47" t="s">
        <v>54</v>
      </c>
      <c r="B47" s="254">
        <v>21.404</v>
      </c>
      <c r="C47" s="254">
        <f t="shared" si="3"/>
        <v>3.3443750000000001E-2</v>
      </c>
      <c r="D47" s="238">
        <v>7</v>
      </c>
      <c r="E47" s="255" t="s">
        <v>35</v>
      </c>
      <c r="F47" s="255" t="s">
        <v>35</v>
      </c>
      <c r="G47" s="230" t="s">
        <v>35</v>
      </c>
      <c r="H47" s="129"/>
      <c r="I47" s="137"/>
      <c r="J47" s="114" t="str">
        <f>IF(EXACT(G47, H47), "none", IF(ISNUMBER(MATCH(H47, 'MP Analysis Input'!$A$15:$A$21, 0)), "soft", "hard"))</f>
        <v>hard</v>
      </c>
      <c r="K47" s="331"/>
      <c r="L47" s="238"/>
    </row>
    <row r="48" spans="1:12" ht="15" customHeight="1" x14ac:dyDescent="0.2">
      <c r="A48" t="s">
        <v>506</v>
      </c>
      <c r="B48" s="254">
        <v>1060.3</v>
      </c>
      <c r="C48" s="254">
        <f t="shared" si="3"/>
        <v>1.65671875</v>
      </c>
      <c r="D48" s="238">
        <v>4</v>
      </c>
      <c r="E48" s="255" t="s">
        <v>35</v>
      </c>
      <c r="F48" s="255" t="s">
        <v>35</v>
      </c>
      <c r="G48" s="230" t="s">
        <v>558</v>
      </c>
      <c r="H48" s="129"/>
      <c r="I48" s="137"/>
      <c r="J48" s="114" t="str">
        <f>IF(EXACT(G48, H48), "none", IF(ISNUMBER(MATCH(H48, 'MP Analysis Input'!$A$15:$A$21, 0)), "soft", "hard"))</f>
        <v>hard</v>
      </c>
      <c r="K48" s="331"/>
      <c r="L48" s="238"/>
    </row>
    <row r="49" spans="1:94" ht="15" customHeight="1" x14ac:dyDescent="0.2">
      <c r="A49" t="s">
        <v>55</v>
      </c>
      <c r="B49" s="254">
        <v>249.56299999999999</v>
      </c>
      <c r="C49" s="254">
        <f t="shared" si="3"/>
        <v>0.38994218749999998</v>
      </c>
      <c r="D49" s="238">
        <v>7</v>
      </c>
      <c r="E49" s="255" t="s">
        <v>56</v>
      </c>
      <c r="F49" s="255" t="s">
        <v>56</v>
      </c>
      <c r="G49" s="230" t="s">
        <v>56</v>
      </c>
      <c r="H49" s="129"/>
      <c r="I49" s="137"/>
      <c r="J49" s="114" t="str">
        <f>IF(EXACT(G49, H49), "none", IF(ISNUMBER(MATCH(H49, 'MP Analysis Input'!$A$15:$A$21, 0)), "soft", "hard"))</f>
        <v>hard</v>
      </c>
      <c r="K49" s="331"/>
      <c r="L49" s="238"/>
    </row>
    <row r="50" spans="1:94" ht="15" customHeight="1" x14ac:dyDescent="0.2">
      <c r="A50" t="s">
        <v>507</v>
      </c>
      <c r="B50" s="254">
        <v>703.7</v>
      </c>
      <c r="C50" s="254">
        <f t="shared" si="3"/>
        <v>1.0995312500000001</v>
      </c>
      <c r="D50" s="238">
        <v>7</v>
      </c>
      <c r="E50" s="255" t="s">
        <v>39</v>
      </c>
      <c r="F50" s="255" t="s">
        <v>39</v>
      </c>
      <c r="G50" s="230" t="s">
        <v>526</v>
      </c>
      <c r="H50" s="129"/>
      <c r="I50" s="137"/>
      <c r="J50" s="114" t="str">
        <f>IF(EXACT(G50, H50), "none", IF(ISNUMBER(MATCH(H50, 'MP Analysis Input'!$A$15:$A$21, 0)), "soft", "hard"))</f>
        <v>hard</v>
      </c>
      <c r="K50" s="331"/>
      <c r="L50" s="238"/>
    </row>
    <row r="51" spans="1:94" ht="15" customHeight="1" x14ac:dyDescent="0.2">
      <c r="A51" t="s">
        <v>605</v>
      </c>
      <c r="B51" s="254">
        <v>506</v>
      </c>
      <c r="C51" s="254">
        <f t="shared" si="3"/>
        <v>0.79062500000000002</v>
      </c>
      <c r="D51" s="238">
        <v>7.1</v>
      </c>
      <c r="E51" s="255" t="s">
        <v>34</v>
      </c>
      <c r="F51" s="255" t="s">
        <v>34</v>
      </c>
      <c r="G51" s="230" t="s">
        <v>32</v>
      </c>
      <c r="H51" s="129"/>
      <c r="I51" s="137"/>
      <c r="J51" s="114" t="str">
        <f>IF(EXACT(G51, H51), "none", IF(ISNUMBER(MATCH(H51, 'MP Analysis Input'!$A$15:$A$21, 0)), "soft", "hard"))</f>
        <v>hard</v>
      </c>
      <c r="K51" s="331"/>
      <c r="L51" s="238"/>
    </row>
    <row r="52" spans="1:94" ht="15" customHeight="1" x14ac:dyDescent="0.2">
      <c r="A52" t="s">
        <v>57</v>
      </c>
      <c r="B52" s="254">
        <v>617.93499999999995</v>
      </c>
      <c r="C52" s="254">
        <f t="shared" si="3"/>
        <v>0.96552343749999991</v>
      </c>
      <c r="D52" s="238">
        <v>7.1</v>
      </c>
      <c r="E52" s="255" t="s">
        <v>34</v>
      </c>
      <c r="F52" s="255" t="s">
        <v>34</v>
      </c>
      <c r="G52" s="230" t="s">
        <v>58</v>
      </c>
      <c r="H52" s="129"/>
      <c r="I52" s="137"/>
      <c r="J52" s="114" t="str">
        <f>IF(EXACT(G52, H52), "none", IF(ISNUMBER(MATCH(H52, 'MP Analysis Input'!$A$15:$A$21, 0)), "soft", "hard"))</f>
        <v>hard</v>
      </c>
      <c r="K52" s="331"/>
      <c r="L52" s="238"/>
    </row>
    <row r="53" spans="1:94" ht="15" customHeight="1" x14ac:dyDescent="0.2">
      <c r="A53" t="s">
        <v>59</v>
      </c>
      <c r="B53" s="254">
        <v>139.09299999999999</v>
      </c>
      <c r="C53" s="254">
        <f t="shared" si="3"/>
        <v>0.2173328125</v>
      </c>
      <c r="D53" s="238">
        <v>9</v>
      </c>
      <c r="E53" s="255" t="s">
        <v>34</v>
      </c>
      <c r="F53" s="255" t="s">
        <v>34</v>
      </c>
      <c r="G53" s="230" t="s">
        <v>32</v>
      </c>
      <c r="H53" s="129"/>
      <c r="I53" s="137"/>
      <c r="J53" s="114" t="str">
        <f>IF(EXACT(G53, H53), "none", IF(ISNUMBER(MATCH(H53, 'MP Analysis Input'!$A$15:$A$21, 0)), "soft", "hard"))</f>
        <v>hard</v>
      </c>
      <c r="K53" s="331"/>
      <c r="L53" s="238"/>
    </row>
    <row r="54" spans="1:94" ht="15" customHeight="1" x14ac:dyDescent="0.2">
      <c r="A54" t="s">
        <v>564</v>
      </c>
      <c r="B54" s="254">
        <v>86.9</v>
      </c>
      <c r="C54" s="254">
        <f t="shared" si="3"/>
        <v>0.13578125000000002</v>
      </c>
      <c r="D54" s="238">
        <v>5</v>
      </c>
      <c r="E54" s="255" t="s">
        <v>39</v>
      </c>
      <c r="F54" s="255" t="s">
        <v>39</v>
      </c>
      <c r="G54" s="490" t="s">
        <v>617</v>
      </c>
      <c r="H54" s="129"/>
      <c r="I54" s="137"/>
      <c r="J54" s="114" t="str">
        <f>IF(EXACT(G54, H54), "none", IF(ISNUMBER(MATCH(H54, 'MP Analysis Input'!$A$15:$A$21, 0)), "soft", "hard"))</f>
        <v>hard</v>
      </c>
      <c r="K54" s="331"/>
      <c r="L54" s="238"/>
    </row>
    <row r="55" spans="1:94" ht="15" customHeight="1" x14ac:dyDescent="0.2">
      <c r="A55" s="238" t="s">
        <v>565</v>
      </c>
      <c r="B55" s="254">
        <v>245.9</v>
      </c>
      <c r="C55" s="254">
        <f t="shared" si="3"/>
        <v>0.38421875000000005</v>
      </c>
      <c r="D55" s="238">
        <v>6</v>
      </c>
      <c r="E55" s="255" t="s">
        <v>39</v>
      </c>
      <c r="F55" s="255" t="s">
        <v>39</v>
      </c>
      <c r="G55" s="230" t="s">
        <v>582</v>
      </c>
      <c r="H55" s="129"/>
      <c r="I55" s="137"/>
      <c r="J55" s="114" t="str">
        <f>IF(EXACT(G55, H55), "none", IF(ISNUMBER(MATCH(H55, 'MP Analysis Input'!$A$15:$A$21, 0)), "soft", "hard"))</f>
        <v>hard</v>
      </c>
      <c r="K55" s="331"/>
      <c r="L55" s="238"/>
    </row>
    <row r="56" spans="1:94" s="359" customFormat="1" ht="15" customHeight="1" x14ac:dyDescent="0.2">
      <c r="A56" t="s">
        <v>567</v>
      </c>
      <c r="B56" s="254">
        <v>24.8</v>
      </c>
      <c r="C56" s="254">
        <f t="shared" si="3"/>
        <v>3.8750000000000007E-2</v>
      </c>
      <c r="D56" s="238">
        <v>7</v>
      </c>
      <c r="E56" s="255" t="s">
        <v>39</v>
      </c>
      <c r="F56" s="255" t="s">
        <v>39</v>
      </c>
      <c r="G56" s="230" t="s">
        <v>39</v>
      </c>
      <c r="H56" s="129"/>
      <c r="I56" s="137"/>
      <c r="J56" s="114" t="str">
        <f>IF(EXACT(G56, H56), "none", IF(ISNUMBER(MATCH(H56, 'MP Analysis Input'!$A$15:$A$21, 0)), "soft", "hard"))</f>
        <v>hard</v>
      </c>
      <c r="K56" s="331"/>
      <c r="L56" s="238"/>
      <c r="P56" s="238"/>
      <c r="Q56" s="238"/>
      <c r="R56" s="238"/>
      <c r="U56" s="247"/>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c r="CP56" s="238"/>
    </row>
    <row r="57" spans="1:94" ht="15" customHeight="1" x14ac:dyDescent="0.2">
      <c r="A57" s="238" t="s">
        <v>566</v>
      </c>
      <c r="B57" s="254">
        <v>158.5</v>
      </c>
      <c r="C57" s="254">
        <f t="shared" si="3"/>
        <v>0.24765625000000002</v>
      </c>
      <c r="D57" s="238">
        <v>7</v>
      </c>
      <c r="E57" s="255" t="s">
        <v>39</v>
      </c>
      <c r="F57" s="255" t="s">
        <v>39</v>
      </c>
      <c r="G57" s="230" t="s">
        <v>39</v>
      </c>
      <c r="H57" s="129"/>
      <c r="I57" s="137"/>
      <c r="J57" s="114" t="str">
        <f>IF(EXACT(G57, H57), "none", IF(ISNUMBER(MATCH(H57, 'MP Analysis Input'!$A$15:$A$21, 0)), "soft", "hard"))</f>
        <v>hard</v>
      </c>
      <c r="K57" s="331"/>
      <c r="L57" s="238"/>
    </row>
    <row r="58" spans="1:94" s="359" customFormat="1" ht="15" customHeight="1" x14ac:dyDescent="0.2">
      <c r="A58" t="s">
        <v>60</v>
      </c>
      <c r="B58" s="254">
        <v>104.304</v>
      </c>
      <c r="C58" s="254">
        <f t="shared" si="3"/>
        <v>0.16297500000000001</v>
      </c>
      <c r="D58" s="238">
        <v>10</v>
      </c>
      <c r="E58" s="255" t="s">
        <v>34</v>
      </c>
      <c r="F58" s="255" t="s">
        <v>34</v>
      </c>
      <c r="G58" s="230" t="s">
        <v>32</v>
      </c>
      <c r="H58" s="129"/>
      <c r="I58" s="137"/>
      <c r="J58" s="114" t="str">
        <f>IF(EXACT(G58, H58), "none", IF(ISNUMBER(MATCH(H58, 'MP Analysis Input'!$A$15:$A$21, 0)), "soft", "hard"))</f>
        <v>hard</v>
      </c>
      <c r="K58" s="331"/>
      <c r="L58" s="238"/>
      <c r="P58" s="238"/>
      <c r="Q58" s="238"/>
      <c r="R58" s="238"/>
      <c r="U58" s="247"/>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c r="CP58" s="238"/>
    </row>
    <row r="59" spans="1:94" ht="15" customHeight="1" x14ac:dyDescent="0.2">
      <c r="A59" t="s">
        <v>61</v>
      </c>
      <c r="B59" s="254">
        <v>55.835000000000001</v>
      </c>
      <c r="C59" s="254">
        <f t="shared" si="3"/>
        <v>8.7242187500000012E-2</v>
      </c>
      <c r="D59" s="238">
        <v>10</v>
      </c>
      <c r="E59" s="255" t="s">
        <v>34</v>
      </c>
      <c r="F59" s="255" t="s">
        <v>34</v>
      </c>
      <c r="G59" s="230" t="s">
        <v>32</v>
      </c>
      <c r="H59" s="129"/>
      <c r="I59" s="137"/>
      <c r="J59" s="114" t="str">
        <f>IF(EXACT(G59, H59), "none", IF(ISNUMBER(MATCH(H59, 'MP Analysis Input'!$A$15:$A$21, 0)), "soft", "hard"))</f>
        <v>hard</v>
      </c>
      <c r="K59" s="331"/>
      <c r="L59" s="238"/>
    </row>
    <row r="60" spans="1:94" ht="15" customHeight="1" x14ac:dyDescent="0.2">
      <c r="A60" t="s">
        <v>62</v>
      </c>
      <c r="B60" s="254">
        <v>50.402999999999999</v>
      </c>
      <c r="C60" s="254">
        <f t="shared" si="3"/>
        <v>7.8754687500000004E-2</v>
      </c>
      <c r="D60" s="238">
        <v>9</v>
      </c>
      <c r="E60" s="255" t="s">
        <v>34</v>
      </c>
      <c r="F60" s="255" t="s">
        <v>34</v>
      </c>
      <c r="G60" s="230" t="s">
        <v>63</v>
      </c>
      <c r="H60" s="129"/>
      <c r="I60" s="137"/>
      <c r="J60" s="114" t="str">
        <f>IF(EXACT(G60, H60), "none", IF(ISNUMBER(MATCH(H60, 'MP Analysis Input'!$A$15:$A$21, 0)), "soft", "hard"))</f>
        <v>hard</v>
      </c>
      <c r="K60" s="331"/>
      <c r="L60" s="238"/>
    </row>
    <row r="61" spans="1:94" ht="15" customHeight="1" x14ac:dyDescent="0.2">
      <c r="A61" t="s">
        <v>64</v>
      </c>
      <c r="B61" s="254">
        <v>101.733</v>
      </c>
      <c r="C61" s="254">
        <f t="shared" si="3"/>
        <v>0.15895781250000002</v>
      </c>
      <c r="D61" s="238">
        <v>9</v>
      </c>
      <c r="E61" s="255" t="s">
        <v>34</v>
      </c>
      <c r="F61" s="255" t="s">
        <v>34</v>
      </c>
      <c r="G61" s="230" t="s">
        <v>63</v>
      </c>
      <c r="H61" s="129"/>
      <c r="I61" s="137"/>
      <c r="J61" s="114" t="str">
        <f>IF(EXACT(G61, H61), "none", IF(ISNUMBER(MATCH(H61, 'MP Analysis Input'!$A$15:$A$21, 0)), "soft", "hard"))</f>
        <v>hard</v>
      </c>
      <c r="K61" s="331"/>
      <c r="L61" s="238"/>
    </row>
    <row r="62" spans="1:94" ht="15" customHeight="1" x14ac:dyDescent="0.2">
      <c r="A62" t="s">
        <v>65</v>
      </c>
      <c r="B62" s="254">
        <v>274.48</v>
      </c>
      <c r="C62" s="254">
        <f t="shared" si="3"/>
        <v>0.42887500000000006</v>
      </c>
      <c r="D62" s="238">
        <v>7</v>
      </c>
      <c r="E62" s="255" t="s">
        <v>35</v>
      </c>
      <c r="F62" s="255" t="s">
        <v>35</v>
      </c>
      <c r="G62" s="490" t="s">
        <v>617</v>
      </c>
      <c r="H62" s="129"/>
      <c r="I62" s="137"/>
      <c r="J62" s="114" t="str">
        <f>IF(EXACT(G62, H62), "none", IF(ISNUMBER(MATCH(H62, 'MP Analysis Input'!$A$15:$A$21, 0)), "soft", "hard"))</f>
        <v>hard</v>
      </c>
      <c r="K62" s="331"/>
      <c r="L62" s="238"/>
    </row>
    <row r="63" spans="1:94" ht="15" customHeight="1" x14ac:dyDescent="0.2">
      <c r="A63" t="s">
        <v>66</v>
      </c>
      <c r="B63" s="254">
        <v>43.76</v>
      </c>
      <c r="C63" s="254">
        <f t="shared" si="3"/>
        <v>6.8375000000000005E-2</v>
      </c>
      <c r="D63" s="238">
        <v>7</v>
      </c>
      <c r="E63" s="255" t="s">
        <v>39</v>
      </c>
      <c r="F63" s="255" t="s">
        <v>585</v>
      </c>
      <c r="G63" s="369" t="s">
        <v>620</v>
      </c>
      <c r="H63" s="129"/>
      <c r="I63" s="137"/>
      <c r="J63" s="114" t="str">
        <f>IF(EXACT(G63, H63), "none", IF(ISNUMBER(MATCH(H63, 'MP Analysis Input'!$A$15:$A$21, 0)), "soft", "hard"))</f>
        <v>hard</v>
      </c>
      <c r="K63" s="356"/>
      <c r="L63" s="238"/>
    </row>
    <row r="64" spans="1:94" ht="15" customHeight="1" x14ac:dyDescent="0.2">
      <c r="A64" t="s">
        <v>67</v>
      </c>
      <c r="B64" s="254">
        <v>367.71899999999999</v>
      </c>
      <c r="C64" s="254">
        <f t="shared" si="3"/>
        <v>0.57456093750000004</v>
      </c>
      <c r="D64" s="238">
        <v>9</v>
      </c>
      <c r="E64" s="255" t="s">
        <v>34</v>
      </c>
      <c r="F64" s="255" t="s">
        <v>34</v>
      </c>
      <c r="G64" s="230" t="s">
        <v>32</v>
      </c>
      <c r="H64" s="129"/>
      <c r="I64" s="137"/>
      <c r="J64" s="114" t="str">
        <f>IF(EXACT(G64, H64), "none", IF(ISNUMBER(MATCH(H64, 'MP Analysis Input'!$A$15:$A$21, 0)), "soft", "hard"))</f>
        <v>hard</v>
      </c>
      <c r="K64" s="331"/>
      <c r="L64" s="238"/>
    </row>
    <row r="65" spans="1:94" ht="15" customHeight="1" x14ac:dyDescent="0.2">
      <c r="A65" t="s">
        <v>575</v>
      </c>
      <c r="B65" s="254">
        <v>14.3</v>
      </c>
      <c r="C65" s="254">
        <f t="shared" si="3"/>
        <v>2.2343750000000002E-2</v>
      </c>
      <c r="D65" s="238">
        <v>5</v>
      </c>
      <c r="E65" s="255" t="s">
        <v>35</v>
      </c>
      <c r="F65" s="255" t="s">
        <v>35</v>
      </c>
      <c r="G65" s="230" t="s">
        <v>47</v>
      </c>
      <c r="H65" s="129"/>
      <c r="I65" s="137"/>
      <c r="J65" s="114" t="str">
        <f>IF(EXACT(G65, H65), "none", IF(ISNUMBER(MATCH(H65, 'MP Analysis Input'!$A$15:$A$21, 0)), "soft", "hard"))</f>
        <v>hard</v>
      </c>
      <c r="K65" s="331"/>
      <c r="L65" s="238"/>
    </row>
    <row r="66" spans="1:94" ht="15" customHeight="1" x14ac:dyDescent="0.2">
      <c r="A66" s="238" t="s">
        <v>574</v>
      </c>
      <c r="B66" s="254">
        <v>118.2</v>
      </c>
      <c r="C66" s="254">
        <f t="shared" si="3"/>
        <v>0.1846875</v>
      </c>
      <c r="D66" s="238">
        <v>5</v>
      </c>
      <c r="E66" s="255" t="s">
        <v>35</v>
      </c>
      <c r="F66" s="255" t="s">
        <v>35</v>
      </c>
      <c r="G66" s="230" t="s">
        <v>582</v>
      </c>
      <c r="H66" s="129"/>
      <c r="I66" s="137"/>
      <c r="J66" s="114" t="str">
        <f>IF(EXACT(G66, H66), "none", IF(ISNUMBER(MATCH(H66, 'MP Analysis Input'!$A$15:$A$21, 0)), "soft", "hard"))</f>
        <v>hard</v>
      </c>
      <c r="K66" s="331"/>
      <c r="L66" s="238"/>
    </row>
    <row r="67" spans="1:94" s="366" customFormat="1" ht="15" customHeight="1" x14ac:dyDescent="0.2">
      <c r="A67" t="s">
        <v>68</v>
      </c>
      <c r="B67" s="254">
        <v>75.102999999999994</v>
      </c>
      <c r="C67" s="254">
        <f t="shared" si="3"/>
        <v>0.1173484375</v>
      </c>
      <c r="D67" s="238">
        <v>5</v>
      </c>
      <c r="E67" s="255" t="s">
        <v>39</v>
      </c>
      <c r="F67" s="255" t="s">
        <v>39</v>
      </c>
      <c r="G67" s="230" t="s">
        <v>47</v>
      </c>
      <c r="H67" s="129"/>
      <c r="I67" s="137"/>
      <c r="J67" s="114" t="str">
        <f>IF(EXACT(G67, H67), "none", IF(ISNUMBER(MATCH(H67, 'MP Analysis Input'!$A$15:$A$21, 0)), "soft", "hard"))</f>
        <v>hard</v>
      </c>
      <c r="K67" s="331"/>
      <c r="L67" s="238"/>
      <c r="P67" s="238"/>
      <c r="Q67" s="238"/>
      <c r="R67" s="238"/>
      <c r="U67" s="247"/>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c r="CP67" s="238"/>
    </row>
    <row r="68" spans="1:94" ht="15" customHeight="1" x14ac:dyDescent="0.2">
      <c r="A68" t="s">
        <v>69</v>
      </c>
      <c r="B68" s="254">
        <v>193.6</v>
      </c>
      <c r="C68" s="254">
        <f t="shared" si="3"/>
        <v>0.30249999999999999</v>
      </c>
      <c r="D68" s="238">
        <v>7</v>
      </c>
      <c r="E68" s="255" t="s">
        <v>35</v>
      </c>
      <c r="F68" s="340" t="s">
        <v>35</v>
      </c>
      <c r="G68" s="340" t="s">
        <v>584</v>
      </c>
      <c r="H68" s="129"/>
      <c r="I68" s="137"/>
      <c r="J68" s="114" t="str">
        <f>IF(EXACT(G68, H68), "none", IF(ISNUMBER(MATCH(H68, 'MP Analysis Input'!$A$15:$A$21, 0)), "soft", "hard"))</f>
        <v>hard</v>
      </c>
      <c r="K68" s="401"/>
      <c r="L68" s="238"/>
    </row>
    <row r="69" spans="1:94" ht="15" customHeight="1" x14ac:dyDescent="0.2">
      <c r="A69" t="s">
        <v>508</v>
      </c>
      <c r="B69" s="254">
        <v>252.5</v>
      </c>
      <c r="C69" s="254">
        <f t="shared" si="3"/>
        <v>0.39453125</v>
      </c>
      <c r="D69" s="238">
        <v>1</v>
      </c>
      <c r="E69" s="255" t="s">
        <v>39</v>
      </c>
      <c r="F69" s="255" t="s">
        <v>39</v>
      </c>
      <c r="G69" s="230" t="s">
        <v>559</v>
      </c>
      <c r="H69" s="129"/>
      <c r="I69" s="137"/>
      <c r="J69" s="114" t="str">
        <f>IF(EXACT(G69, H69), "none", IF(ISNUMBER(MATCH(H69, 'MP Analysis Input'!$A$15:$A$21, 0)), "soft", "hard"))</f>
        <v>hard</v>
      </c>
      <c r="K69" s="331"/>
      <c r="L69" s="238"/>
    </row>
    <row r="70" spans="1:94" ht="15" customHeight="1" x14ac:dyDescent="0.2">
      <c r="A70" t="s">
        <v>570</v>
      </c>
      <c r="B70" s="254">
        <v>132.19999999999999</v>
      </c>
      <c r="C70" s="254">
        <f t="shared" si="3"/>
        <v>0.20656249999999998</v>
      </c>
      <c r="D70" s="238">
        <v>1</v>
      </c>
      <c r="E70" s="255" t="s">
        <v>39</v>
      </c>
      <c r="F70" s="255" t="s">
        <v>39</v>
      </c>
      <c r="G70" s="501" t="s">
        <v>612</v>
      </c>
      <c r="H70" s="129"/>
      <c r="I70" s="137"/>
      <c r="J70" s="114" t="str">
        <f>IF(EXACT(G70, H70), "none", IF(ISNUMBER(MATCH(H70, 'MP Analysis Input'!$A$15:$A$21, 0)), "soft", "hard"))</f>
        <v>hard</v>
      </c>
      <c r="K70" s="331"/>
      <c r="L70" s="238"/>
    </row>
    <row r="71" spans="1:94" ht="15" customHeight="1" x14ac:dyDescent="0.2">
      <c r="A71" s="238" t="s">
        <v>571</v>
      </c>
      <c r="B71" s="254">
        <v>87.9</v>
      </c>
      <c r="C71" s="254">
        <f t="shared" si="3"/>
        <v>0.13734375000000001</v>
      </c>
      <c r="D71" s="238">
        <v>1</v>
      </c>
      <c r="E71" s="255" t="s">
        <v>39</v>
      </c>
      <c r="F71" s="255" t="s">
        <v>39</v>
      </c>
      <c r="G71" s="501" t="s">
        <v>612</v>
      </c>
      <c r="H71" s="129"/>
      <c r="I71" s="137"/>
      <c r="J71" s="114" t="str">
        <f>IF(EXACT(G71, H71), "none", IF(ISNUMBER(MATCH(H71, 'MP Analysis Input'!$A$15:$A$21, 0)), "soft", "hard"))</f>
        <v>hard</v>
      </c>
      <c r="K71" s="331"/>
      <c r="L71" s="238"/>
    </row>
    <row r="72" spans="1:94" s="359" customFormat="1" ht="15" customHeight="1" x14ac:dyDescent="0.2">
      <c r="A72" t="s">
        <v>70</v>
      </c>
      <c r="B72" s="254">
        <v>475.8</v>
      </c>
      <c r="C72" s="254">
        <f t="shared" si="3"/>
        <v>0.74343750000000008</v>
      </c>
      <c r="D72" s="238">
        <v>1</v>
      </c>
      <c r="E72" s="255" t="s">
        <v>39</v>
      </c>
      <c r="F72" s="255" t="s">
        <v>39</v>
      </c>
      <c r="G72" s="501" t="s">
        <v>612</v>
      </c>
      <c r="H72" s="129"/>
      <c r="I72" s="137"/>
      <c r="J72" s="114" t="str">
        <f>IF(EXACT(G72, H72), "none", IF(ISNUMBER(MATCH(H72, 'MP Analysis Input'!$A$15:$A$21, 0)), "soft", "hard"))</f>
        <v>hard</v>
      </c>
      <c r="K72" s="331"/>
      <c r="L72" s="238"/>
      <c r="P72" s="238"/>
      <c r="Q72" s="238"/>
      <c r="R72" s="238"/>
      <c r="U72" s="247"/>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c r="CP72" s="238"/>
    </row>
    <row r="73" spans="1:94" ht="15" customHeight="1" x14ac:dyDescent="0.2">
      <c r="A73" t="s">
        <v>568</v>
      </c>
      <c r="B73" s="254">
        <v>45.9</v>
      </c>
      <c r="C73" s="254">
        <f t="shared" si="3"/>
        <v>7.1718749999999998E-2</v>
      </c>
      <c r="D73" s="238">
        <v>1</v>
      </c>
      <c r="E73" s="255" t="s">
        <v>39</v>
      </c>
      <c r="F73" s="255" t="s">
        <v>39</v>
      </c>
      <c r="G73" s="501" t="s">
        <v>612</v>
      </c>
      <c r="H73" s="129"/>
      <c r="I73" s="137"/>
      <c r="J73" s="114" t="str">
        <f>IF(EXACT(G73, H73), "none", IF(ISNUMBER(MATCH(H73, 'MP Analysis Input'!$A$15:$A$21, 0)), "soft", "hard"))</f>
        <v>hard</v>
      </c>
      <c r="K73" s="331"/>
      <c r="L73" s="238"/>
    </row>
    <row r="74" spans="1:94" ht="15" customHeight="1" x14ac:dyDescent="0.2">
      <c r="A74" s="238" t="s">
        <v>569</v>
      </c>
      <c r="B74" s="254">
        <v>179.5</v>
      </c>
      <c r="C74" s="254">
        <f t="shared" si="3"/>
        <v>0.28046874999999999</v>
      </c>
      <c r="D74" s="238">
        <v>1</v>
      </c>
      <c r="E74" s="255" t="s">
        <v>39</v>
      </c>
      <c r="F74" s="255" t="s">
        <v>39</v>
      </c>
      <c r="G74" s="501" t="s">
        <v>612</v>
      </c>
      <c r="H74" s="129"/>
      <c r="I74" s="137"/>
      <c r="J74" s="114" t="str">
        <f>IF(EXACT(G74, H74), "none", IF(ISNUMBER(MATCH(H74, 'MP Analysis Input'!$A$15:$A$21, 0)), "soft", "hard"))</f>
        <v>hard</v>
      </c>
      <c r="K74" s="331"/>
      <c r="L74" s="238"/>
    </row>
    <row r="75" spans="1:94" s="359" customFormat="1" ht="15" customHeight="1" x14ac:dyDescent="0.2">
      <c r="A75" t="s">
        <v>521</v>
      </c>
      <c r="B75" s="254">
        <v>1099.5999999999999</v>
      </c>
      <c r="C75" s="254">
        <f t="shared" si="3"/>
        <v>1.7181249999999999</v>
      </c>
      <c r="D75" s="238">
        <v>1</v>
      </c>
      <c r="E75" s="255" t="s">
        <v>39</v>
      </c>
      <c r="F75" s="255" t="s">
        <v>39</v>
      </c>
      <c r="G75" s="501" t="s">
        <v>612</v>
      </c>
      <c r="H75" s="129"/>
      <c r="I75" s="137"/>
      <c r="J75" s="114" t="str">
        <f>IF(EXACT(G75, H75), "none", IF(ISNUMBER(MATCH(H75, 'MP Analysis Input'!$A$15:$A$21, 0)), "soft", "hard"))</f>
        <v>hard</v>
      </c>
      <c r="K75" s="331"/>
      <c r="L75" s="238"/>
      <c r="P75" s="238"/>
      <c r="Q75" s="238"/>
      <c r="R75" s="238"/>
      <c r="U75" s="247"/>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c r="CP75" s="238"/>
    </row>
    <row r="76" spans="1:94" ht="15" customHeight="1" x14ac:dyDescent="0.2">
      <c r="A76" t="s">
        <v>520</v>
      </c>
      <c r="B76" s="254">
        <v>181</v>
      </c>
      <c r="C76" s="254">
        <f t="shared" si="3"/>
        <v>0.28281250000000002</v>
      </c>
      <c r="D76" s="238">
        <v>5</v>
      </c>
      <c r="E76" s="255" t="s">
        <v>39</v>
      </c>
      <c r="F76" s="255" t="s">
        <v>39</v>
      </c>
      <c r="G76" s="230" t="s">
        <v>43</v>
      </c>
      <c r="H76" s="129"/>
      <c r="I76" s="137"/>
      <c r="J76" s="114" t="str">
        <f>IF(EXACT(G76, H76), "none", IF(ISNUMBER(MATCH(H76, 'MP Analysis Input'!$A$15:$A$21, 0)), "soft", "hard"))</f>
        <v>hard</v>
      </c>
      <c r="K76" s="331"/>
      <c r="L76" s="238"/>
    </row>
    <row r="77" spans="1:94" ht="15" customHeight="1" x14ac:dyDescent="0.2">
      <c r="A77" t="s">
        <v>71</v>
      </c>
      <c r="B77" s="254">
        <v>42.511000000000003</v>
      </c>
      <c r="C77" s="254">
        <f t="shared" si="3"/>
        <v>6.6423437500000002E-2</v>
      </c>
      <c r="D77" s="238">
        <v>4</v>
      </c>
      <c r="E77" s="255" t="s">
        <v>39</v>
      </c>
      <c r="F77" s="255" t="s">
        <v>39</v>
      </c>
      <c r="G77" s="230" t="s">
        <v>47</v>
      </c>
      <c r="H77" s="129"/>
      <c r="I77" s="137"/>
      <c r="J77" s="114" t="str">
        <f>IF(EXACT(G77, H77), "none", IF(ISNUMBER(MATCH(H77, 'MP Analysis Input'!$A$15:$A$21, 0)), "soft", "hard"))</f>
        <v>hard</v>
      </c>
      <c r="K77" s="331"/>
      <c r="L77" s="238"/>
    </row>
    <row r="78" spans="1:94" ht="15" customHeight="1" x14ac:dyDescent="0.2">
      <c r="A78" t="s">
        <v>72</v>
      </c>
      <c r="B78" s="254">
        <v>65.525999999999996</v>
      </c>
      <c r="C78" s="254">
        <f t="shared" si="3"/>
        <v>0.102384375</v>
      </c>
      <c r="D78" s="238">
        <v>5</v>
      </c>
      <c r="E78" s="255" t="s">
        <v>43</v>
      </c>
      <c r="F78" s="255" t="s">
        <v>43</v>
      </c>
      <c r="G78" s="230" t="s">
        <v>43</v>
      </c>
      <c r="H78" s="129"/>
      <c r="I78" s="137"/>
      <c r="J78" s="114" t="str">
        <f>IF(EXACT(G78, H78), "none", IF(ISNUMBER(MATCH(H78, 'MP Analysis Input'!$A$15:$A$21, 0)), "soft", "hard"))</f>
        <v>hard</v>
      </c>
      <c r="K78" s="331"/>
      <c r="L78" s="238"/>
    </row>
    <row r="79" spans="1:94" ht="15" customHeight="1" x14ac:dyDescent="0.2">
      <c r="A79" t="s">
        <v>73</v>
      </c>
      <c r="B79" s="254">
        <v>161.25800000000001</v>
      </c>
      <c r="C79" s="254">
        <f t="shared" si="3"/>
        <v>0.25196562500000003</v>
      </c>
      <c r="D79" s="238">
        <v>7</v>
      </c>
      <c r="E79" s="255" t="s">
        <v>39</v>
      </c>
      <c r="F79" s="255" t="s">
        <v>585</v>
      </c>
      <c r="G79" s="369" t="s">
        <v>620</v>
      </c>
      <c r="H79" s="129"/>
      <c r="I79" s="137"/>
      <c r="J79" s="114" t="str">
        <f>IF(EXACT(G79, H79), "none", IF(ISNUMBER(MATCH(H79, 'MP Analysis Input'!$A$15:$A$21, 0)), "soft", "hard"))</f>
        <v>hard</v>
      </c>
      <c r="K79" s="356"/>
      <c r="L79" s="238"/>
    </row>
    <row r="80" spans="1:94" ht="15" customHeight="1" x14ac:dyDescent="0.2">
      <c r="A80" t="s">
        <v>74</v>
      </c>
      <c r="B80" s="254">
        <v>257.3</v>
      </c>
      <c r="C80" s="254">
        <f t="shared" si="3"/>
        <v>0.40203125000000006</v>
      </c>
      <c r="D80" s="238">
        <v>1</v>
      </c>
      <c r="E80" s="255" t="s">
        <v>39</v>
      </c>
      <c r="F80" s="255" t="s">
        <v>39</v>
      </c>
      <c r="G80" s="501" t="s">
        <v>612</v>
      </c>
      <c r="H80" s="129"/>
      <c r="I80" s="137"/>
      <c r="J80" s="114" t="str">
        <f>IF(EXACT(G80, H80), "none", IF(ISNUMBER(MATCH(H80, 'MP Analysis Input'!$A$15:$A$21, 0)), "soft", "hard"))</f>
        <v>hard</v>
      </c>
      <c r="K80" s="331"/>
      <c r="L80" s="238"/>
    </row>
    <row r="81" spans="1:12" ht="15" customHeight="1" x14ac:dyDescent="0.2">
      <c r="A81" t="s">
        <v>75</v>
      </c>
      <c r="B81" s="254">
        <v>818.3</v>
      </c>
      <c r="C81" s="254">
        <f t="shared" si="3"/>
        <v>1.27859375</v>
      </c>
      <c r="D81" s="238">
        <v>1</v>
      </c>
      <c r="E81" s="255" t="s">
        <v>39</v>
      </c>
      <c r="F81" s="340" t="s">
        <v>39</v>
      </c>
      <c r="G81" s="501" t="s">
        <v>612</v>
      </c>
      <c r="H81" s="129"/>
      <c r="I81" s="137"/>
      <c r="J81" s="114" t="str">
        <f>IF(EXACT(G81, H81), "none", IF(ISNUMBER(MATCH(H81, 'MP Analysis Input'!$A$15:$A$21, 0)), "soft", "hard"))</f>
        <v>hard</v>
      </c>
      <c r="K81" s="401"/>
      <c r="L81" s="238"/>
    </row>
    <row r="82" spans="1:12" ht="15" customHeight="1" x14ac:dyDescent="0.2">
      <c r="A82" t="s">
        <v>509</v>
      </c>
      <c r="B82" s="254">
        <v>851.2</v>
      </c>
      <c r="C82" s="254">
        <f t="shared" si="3"/>
        <v>1.33</v>
      </c>
      <c r="D82" s="238">
        <v>1</v>
      </c>
      <c r="E82" s="255" t="s">
        <v>39</v>
      </c>
      <c r="F82" s="374" t="s">
        <v>39</v>
      </c>
      <c r="G82" s="374" t="s">
        <v>39</v>
      </c>
      <c r="H82" s="129"/>
      <c r="I82" s="137"/>
      <c r="J82" s="114" t="str">
        <f>IF(EXACT(G82, H82), "none", IF(ISNUMBER(MATCH(H82, 'MP Analysis Input'!$A$15:$A$21, 0)), "soft", "hard"))</f>
        <v>hard</v>
      </c>
      <c r="K82" s="401"/>
      <c r="L82" s="238"/>
    </row>
    <row r="83" spans="1:12" ht="15" customHeight="1" x14ac:dyDescent="0.2">
      <c r="A83" t="s">
        <v>76</v>
      </c>
      <c r="B83" s="254">
        <v>50.593000000000004</v>
      </c>
      <c r="C83" s="254">
        <f t="shared" si="3"/>
        <v>7.9051562500000006E-2</v>
      </c>
      <c r="D83" s="238">
        <v>5</v>
      </c>
      <c r="E83" s="255" t="s">
        <v>39</v>
      </c>
      <c r="F83" s="255" t="s">
        <v>39</v>
      </c>
      <c r="G83" s="230" t="s">
        <v>43</v>
      </c>
      <c r="H83" s="129"/>
      <c r="I83" s="137"/>
      <c r="J83" s="114" t="str">
        <f>IF(EXACT(G83, H83), "none", IF(ISNUMBER(MATCH(H83, 'MP Analysis Input'!$A$15:$A$21, 0)), "soft", "hard"))</f>
        <v>hard</v>
      </c>
      <c r="K83" s="331"/>
      <c r="L83" s="238"/>
    </row>
    <row r="84" spans="1:12" ht="15" customHeight="1" x14ac:dyDescent="0.2">
      <c r="A84" t="s">
        <v>77</v>
      </c>
      <c r="B84" s="254">
        <v>550.13699999999994</v>
      </c>
      <c r="C84" s="254">
        <f t="shared" ref="C84:C147" si="4">B84*0.0015625</f>
        <v>0.8595890625</v>
      </c>
      <c r="D84" s="238">
        <v>1</v>
      </c>
      <c r="E84" s="255" t="s">
        <v>39</v>
      </c>
      <c r="F84" s="255" t="s">
        <v>39</v>
      </c>
      <c r="G84" s="230" t="s">
        <v>39</v>
      </c>
      <c r="H84" s="129"/>
      <c r="I84" s="137"/>
      <c r="J84" s="114" t="str">
        <f>IF(EXACT(G84, H84), "none", IF(ISNUMBER(MATCH(H84, 'MP Analysis Input'!$A$15:$A$21, 0)), "soft", "hard"))</f>
        <v>hard</v>
      </c>
      <c r="K84" s="331"/>
      <c r="L84" s="238"/>
    </row>
    <row r="85" spans="1:12" ht="15" customHeight="1" x14ac:dyDescent="0.2">
      <c r="A85" t="s">
        <v>78</v>
      </c>
      <c r="B85" s="254">
        <v>547.74800000000005</v>
      </c>
      <c r="C85" s="254">
        <f t="shared" si="4"/>
        <v>0.8558562500000001</v>
      </c>
      <c r="D85" s="238">
        <v>1</v>
      </c>
      <c r="E85" s="255" t="s">
        <v>39</v>
      </c>
      <c r="F85" s="255" t="s">
        <v>39</v>
      </c>
      <c r="G85" s="230" t="s">
        <v>39</v>
      </c>
      <c r="H85" s="129"/>
      <c r="I85" s="137"/>
      <c r="J85" s="114" t="str">
        <f>IF(EXACT(G85, H85), "none", IF(ISNUMBER(MATCH(H85, 'MP Analysis Input'!$A$15:$A$21, 0)), "soft", "hard"))</f>
        <v>hard</v>
      </c>
      <c r="K85" s="331"/>
      <c r="L85" s="238"/>
    </row>
    <row r="86" spans="1:12" ht="15" customHeight="1" x14ac:dyDescent="0.2">
      <c r="A86" t="s">
        <v>557</v>
      </c>
      <c r="B86" s="254">
        <v>455.3</v>
      </c>
      <c r="C86" s="254">
        <f t="shared" si="4"/>
        <v>0.71140625000000002</v>
      </c>
      <c r="D86" s="238">
        <v>7.1</v>
      </c>
      <c r="E86" s="255" t="s">
        <v>39</v>
      </c>
      <c r="F86" s="255" t="s">
        <v>39</v>
      </c>
      <c r="G86" s="230" t="s">
        <v>527</v>
      </c>
      <c r="H86" s="129"/>
      <c r="I86" s="137"/>
      <c r="J86" s="114" t="str">
        <f>IF(EXACT(G86, H86), "none", IF(ISNUMBER(MATCH(H86, 'MP Analysis Input'!$A$15:$A$21, 0)), "soft", "hard"))</f>
        <v>hard</v>
      </c>
      <c r="K86" s="331"/>
      <c r="L86" s="238"/>
    </row>
    <row r="87" spans="1:12" ht="15" customHeight="1" x14ac:dyDescent="0.2">
      <c r="A87" t="s">
        <v>560</v>
      </c>
      <c r="B87" s="254">
        <v>301.60000000000002</v>
      </c>
      <c r="C87" s="254">
        <f t="shared" si="4"/>
        <v>0.47125000000000006</v>
      </c>
      <c r="D87" s="238">
        <v>7.1</v>
      </c>
      <c r="E87" s="255" t="s">
        <v>39</v>
      </c>
      <c r="F87" s="255" t="s">
        <v>39</v>
      </c>
      <c r="G87" s="230" t="s">
        <v>528</v>
      </c>
      <c r="H87" s="129"/>
      <c r="I87" s="137"/>
      <c r="J87" s="114" t="str">
        <f>IF(EXACT(G87, H87), "none", IF(ISNUMBER(MATCH(H87, 'MP Analysis Input'!$A$15:$A$21, 0)), "soft", "hard"))</f>
        <v>hard</v>
      </c>
      <c r="K87" s="331"/>
      <c r="L87" s="238"/>
    </row>
    <row r="88" spans="1:12" ht="15" customHeight="1" x14ac:dyDescent="0.2">
      <c r="A88" t="s">
        <v>79</v>
      </c>
      <c r="B88" s="254">
        <v>220.75800000000001</v>
      </c>
      <c r="C88" s="254">
        <f t="shared" si="4"/>
        <v>0.34493437500000002</v>
      </c>
      <c r="D88" s="238">
        <v>5</v>
      </c>
      <c r="E88" s="255" t="s">
        <v>35</v>
      </c>
      <c r="F88" s="340" t="s">
        <v>35</v>
      </c>
      <c r="G88" s="92" t="s">
        <v>613</v>
      </c>
      <c r="H88" s="129"/>
      <c r="I88" s="137"/>
      <c r="J88" s="114" t="str">
        <f>IF(EXACT(G88, H88), "none", IF(ISNUMBER(MATCH(H88, 'MP Analysis Input'!$A$15:$A$21, 0)), "soft", "hard"))</f>
        <v>hard</v>
      </c>
      <c r="K88" s="401"/>
      <c r="L88" s="238"/>
    </row>
    <row r="89" spans="1:12" ht="15" customHeight="1" x14ac:dyDescent="0.2">
      <c r="A89" t="s">
        <v>510</v>
      </c>
      <c r="B89" s="254">
        <v>481.7</v>
      </c>
      <c r="C89" s="254">
        <f t="shared" si="4"/>
        <v>0.75265625000000003</v>
      </c>
      <c r="D89" s="238">
        <v>5</v>
      </c>
      <c r="E89" s="255" t="s">
        <v>35</v>
      </c>
      <c r="F89" s="374" t="s">
        <v>35</v>
      </c>
      <c r="G89" s="92" t="s">
        <v>613</v>
      </c>
      <c r="H89" s="129"/>
      <c r="I89" s="137"/>
      <c r="J89" s="114" t="str">
        <f>IF(EXACT(G89, H89), "none", IF(ISNUMBER(MATCH(H89, 'MP Analysis Input'!$A$15:$A$21, 0)), "soft", "hard"))</f>
        <v>hard</v>
      </c>
      <c r="K89" s="401"/>
      <c r="L89" s="238"/>
    </row>
    <row r="90" spans="1:12" ht="15" customHeight="1" x14ac:dyDescent="0.2">
      <c r="A90" t="s">
        <v>80</v>
      </c>
      <c r="B90" s="254">
        <v>259.24700000000001</v>
      </c>
      <c r="C90" s="254">
        <f t="shared" si="4"/>
        <v>0.40507343750000002</v>
      </c>
      <c r="D90" s="238">
        <v>5</v>
      </c>
      <c r="E90" s="255" t="s">
        <v>35</v>
      </c>
      <c r="F90" s="255" t="s">
        <v>35</v>
      </c>
      <c r="G90" s="230" t="s">
        <v>43</v>
      </c>
      <c r="H90" s="129"/>
      <c r="I90" s="137"/>
      <c r="J90" s="114" t="str">
        <f>IF(EXACT(G90, H90), "none", IF(ISNUMBER(MATCH(H90, 'MP Analysis Input'!$A$15:$A$21, 0)), "soft", "hard"))</f>
        <v>hard</v>
      </c>
      <c r="K90" s="331"/>
      <c r="L90" s="238"/>
    </row>
    <row r="91" spans="1:12" ht="15" customHeight="1" x14ac:dyDescent="0.2">
      <c r="A91" t="s">
        <v>522</v>
      </c>
      <c r="B91" s="254">
        <v>163.69999999999999</v>
      </c>
      <c r="C91" s="254">
        <f t="shared" si="4"/>
        <v>0.25578125000000002</v>
      </c>
      <c r="D91" s="238">
        <v>5</v>
      </c>
      <c r="E91" s="255" t="s">
        <v>39</v>
      </c>
      <c r="F91" s="255" t="s">
        <v>39</v>
      </c>
      <c r="G91" s="230" t="s">
        <v>561</v>
      </c>
      <c r="H91" s="129"/>
      <c r="I91" s="137"/>
      <c r="J91" s="114" t="str">
        <f>IF(EXACT(G91, H91), "none", IF(ISNUMBER(MATCH(H91, 'MP Analysis Input'!$A$15:$A$21, 0)), "soft", "hard"))</f>
        <v>hard</v>
      </c>
      <c r="K91" s="331"/>
      <c r="L91" s="238"/>
    </row>
    <row r="92" spans="1:12" ht="15" customHeight="1" x14ac:dyDescent="0.2">
      <c r="A92" t="s">
        <v>562</v>
      </c>
      <c r="B92" s="254">
        <v>689.6</v>
      </c>
      <c r="C92" s="254">
        <f t="shared" si="4"/>
        <v>1.0775000000000001</v>
      </c>
      <c r="D92" s="238">
        <v>7.1</v>
      </c>
      <c r="E92" s="255" t="s">
        <v>39</v>
      </c>
      <c r="F92" s="255" t="s">
        <v>39</v>
      </c>
      <c r="G92" s="256" t="s">
        <v>529</v>
      </c>
      <c r="H92" s="129"/>
      <c r="I92" s="137"/>
      <c r="J92" s="114" t="str">
        <f>IF(EXACT(G92, H92), "none", IF(ISNUMBER(MATCH(H92, 'MP Analysis Input'!$A$15:$A$21, 0)), "soft", "hard"))</f>
        <v>hard</v>
      </c>
      <c r="K92" s="356"/>
      <c r="L92" s="238"/>
    </row>
    <row r="93" spans="1:12" ht="15" customHeight="1" x14ac:dyDescent="0.2">
      <c r="A93" t="s">
        <v>81</v>
      </c>
      <c r="B93" s="254">
        <v>316.89999999999998</v>
      </c>
      <c r="C93" s="254">
        <f t="shared" si="4"/>
        <v>0.49515624999999996</v>
      </c>
      <c r="D93" s="238">
        <v>5</v>
      </c>
      <c r="E93" s="255" t="s">
        <v>35</v>
      </c>
      <c r="F93" s="374" t="s">
        <v>35</v>
      </c>
      <c r="G93" s="374" t="s">
        <v>35</v>
      </c>
      <c r="H93" s="129"/>
      <c r="I93" s="137"/>
      <c r="J93" s="114" t="str">
        <f>IF(EXACT(G93, H93), "none", IF(ISNUMBER(MATCH(H93, 'MP Analysis Input'!$A$15:$A$21, 0)), "soft", "hard"))</f>
        <v>hard</v>
      </c>
      <c r="K93" s="401"/>
      <c r="L93" s="238"/>
    </row>
    <row r="94" spans="1:12" ht="15" customHeight="1" x14ac:dyDescent="0.2">
      <c r="A94" t="s">
        <v>82</v>
      </c>
      <c r="B94" s="254">
        <v>172.8</v>
      </c>
      <c r="C94" s="254">
        <f t="shared" si="4"/>
        <v>0.27</v>
      </c>
      <c r="D94" s="238">
        <v>5</v>
      </c>
      <c r="E94" s="255" t="s">
        <v>35</v>
      </c>
      <c r="F94" s="255" t="s">
        <v>35</v>
      </c>
      <c r="G94" s="230" t="s">
        <v>35</v>
      </c>
      <c r="H94" s="129"/>
      <c r="I94" s="137"/>
      <c r="J94" s="114" t="str">
        <f>IF(EXACT(G94, H94), "none", IF(ISNUMBER(MATCH(H94, 'MP Analysis Input'!$A$15:$A$21, 0)), "soft", "hard"))</f>
        <v>hard</v>
      </c>
      <c r="K94" s="331"/>
      <c r="L94" s="238"/>
    </row>
    <row r="95" spans="1:12" ht="15" customHeight="1" x14ac:dyDescent="0.2">
      <c r="A95" t="s">
        <v>83</v>
      </c>
      <c r="B95" s="254">
        <v>74.540999999999997</v>
      </c>
      <c r="C95" s="254">
        <f t="shared" si="4"/>
        <v>0.11647031250000001</v>
      </c>
      <c r="D95" s="238">
        <v>7.1</v>
      </c>
      <c r="E95" s="255" t="s">
        <v>34</v>
      </c>
      <c r="F95" s="255" t="s">
        <v>34</v>
      </c>
      <c r="G95" s="256" t="s">
        <v>530</v>
      </c>
      <c r="H95" s="129"/>
      <c r="I95" s="137"/>
      <c r="J95" s="114" t="str">
        <f>IF(EXACT(G95, H95), "none", IF(ISNUMBER(MATCH(H95, 'MP Analysis Input'!$A$15:$A$21, 0)), "soft", "hard"))</f>
        <v>hard</v>
      </c>
      <c r="K95" s="356"/>
      <c r="L95" s="238"/>
    </row>
    <row r="96" spans="1:12" ht="15" customHeight="1" x14ac:dyDescent="0.2">
      <c r="A96" t="s">
        <v>84</v>
      </c>
      <c r="B96" s="254">
        <v>38.154000000000003</v>
      </c>
      <c r="C96" s="254">
        <f t="shared" si="4"/>
        <v>5.9615625000000005E-2</v>
      </c>
      <c r="D96" s="238">
        <v>7.2</v>
      </c>
      <c r="E96" s="255" t="s">
        <v>34</v>
      </c>
      <c r="F96" s="255" t="s">
        <v>34</v>
      </c>
      <c r="G96" s="256" t="s">
        <v>530</v>
      </c>
      <c r="H96" s="129"/>
      <c r="I96" s="137"/>
      <c r="J96" s="114" t="str">
        <f>IF(EXACT(G96, H96), "none", IF(ISNUMBER(MATCH(H96, 'MP Analysis Input'!$A$15:$A$21, 0)), "soft", "hard"))</f>
        <v>hard</v>
      </c>
      <c r="K96" s="356"/>
      <c r="L96" s="238"/>
    </row>
    <row r="97" spans="1:12" ht="15" customHeight="1" x14ac:dyDescent="0.2">
      <c r="A97" t="s">
        <v>85</v>
      </c>
      <c r="B97" s="254">
        <v>604.01400000000001</v>
      </c>
      <c r="C97" s="254">
        <f t="shared" si="4"/>
        <v>0.94377187500000004</v>
      </c>
      <c r="D97" s="238">
        <v>9</v>
      </c>
      <c r="E97" s="255" t="s">
        <v>34</v>
      </c>
      <c r="F97" s="255" t="s">
        <v>34</v>
      </c>
      <c r="G97" s="230" t="s">
        <v>32</v>
      </c>
      <c r="H97" s="129"/>
      <c r="I97" s="137"/>
      <c r="J97" s="114" t="str">
        <f>IF(EXACT(G97, H97), "none", IF(ISNUMBER(MATCH(H97, 'MP Analysis Input'!$A$15:$A$21, 0)), "soft", "hard"))</f>
        <v>hard</v>
      </c>
      <c r="K97" s="331"/>
      <c r="L97" s="238"/>
    </row>
    <row r="98" spans="1:12" ht="15" customHeight="1" x14ac:dyDescent="0.2">
      <c r="A98" t="s">
        <v>86</v>
      </c>
      <c r="B98" s="254">
        <v>67.614000000000004</v>
      </c>
      <c r="C98" s="254">
        <f t="shared" si="4"/>
        <v>0.10564687500000002</v>
      </c>
      <c r="D98" s="238">
        <v>5</v>
      </c>
      <c r="E98" s="255" t="s">
        <v>35</v>
      </c>
      <c r="F98" s="255" t="s">
        <v>35</v>
      </c>
      <c r="G98" s="230" t="s">
        <v>32</v>
      </c>
      <c r="H98" s="129"/>
      <c r="I98" s="137"/>
      <c r="J98" s="114" t="str">
        <f>IF(EXACT(G98, H98), "none", IF(ISNUMBER(MATCH(H98, 'MP Analysis Input'!$A$15:$A$21, 0)), "soft", "hard"))</f>
        <v>hard</v>
      </c>
      <c r="K98" s="331"/>
      <c r="L98" s="238"/>
    </row>
    <row r="99" spans="1:12" ht="15" customHeight="1" x14ac:dyDescent="0.2">
      <c r="A99" t="s">
        <v>87</v>
      </c>
      <c r="B99" s="254">
        <v>91.647000000000006</v>
      </c>
      <c r="C99" s="254">
        <f t="shared" si="4"/>
        <v>0.14319843750000003</v>
      </c>
      <c r="D99" s="238">
        <v>5</v>
      </c>
      <c r="E99" s="255" t="s">
        <v>35</v>
      </c>
      <c r="F99" s="255" t="s">
        <v>35</v>
      </c>
      <c r="G99" s="230" t="s">
        <v>32</v>
      </c>
      <c r="H99" s="129"/>
      <c r="I99" s="137"/>
      <c r="J99" s="114" t="str">
        <f>IF(EXACT(G99, H99), "none", IF(ISNUMBER(MATCH(H99, 'MP Analysis Input'!$A$15:$A$21, 0)), "soft", "hard"))</f>
        <v>hard</v>
      </c>
      <c r="K99" s="331"/>
      <c r="L99" s="238"/>
    </row>
    <row r="100" spans="1:12" ht="15" customHeight="1" x14ac:dyDescent="0.2">
      <c r="A100" t="s">
        <v>88</v>
      </c>
      <c r="B100" s="254">
        <v>31.122</v>
      </c>
      <c r="C100" s="254">
        <f t="shared" si="4"/>
        <v>4.8628125000000001E-2</v>
      </c>
      <c r="D100" s="238">
        <v>9</v>
      </c>
      <c r="E100" s="255" t="s">
        <v>34</v>
      </c>
      <c r="F100" s="255" t="s">
        <v>34</v>
      </c>
      <c r="G100" s="230" t="s">
        <v>32</v>
      </c>
      <c r="H100" s="129"/>
      <c r="I100" s="137"/>
      <c r="J100" s="114" t="str">
        <f>IF(EXACT(G100, H100), "none", IF(ISNUMBER(MATCH(H100, 'MP Analysis Input'!$A$15:$A$21, 0)), "soft", "hard"))</f>
        <v>hard</v>
      </c>
      <c r="K100" s="331"/>
      <c r="L100" s="238"/>
    </row>
    <row r="101" spans="1:12" ht="15" customHeight="1" x14ac:dyDescent="0.2">
      <c r="A101" t="s">
        <v>511</v>
      </c>
      <c r="B101" s="254">
        <v>289.7</v>
      </c>
      <c r="C101" s="254">
        <f t="shared" si="4"/>
        <v>0.45265624999999998</v>
      </c>
      <c r="D101" s="238">
        <v>5</v>
      </c>
      <c r="E101" s="255" t="s">
        <v>39</v>
      </c>
      <c r="F101" s="255" t="s">
        <v>39</v>
      </c>
      <c r="G101" s="256" t="s">
        <v>531</v>
      </c>
      <c r="H101" s="129"/>
      <c r="I101" s="137"/>
      <c r="J101" s="114" t="str">
        <f>IF(EXACT(G101, H101), "none", IF(ISNUMBER(MATCH(H101, 'MP Analysis Input'!$A$15:$A$21, 0)), "soft", "hard"))</f>
        <v>hard</v>
      </c>
      <c r="K101" s="356"/>
      <c r="L101" s="238"/>
    </row>
    <row r="102" spans="1:12" ht="15" customHeight="1" x14ac:dyDescent="0.2">
      <c r="A102" t="s">
        <v>512</v>
      </c>
      <c r="B102" s="254">
        <v>358.9</v>
      </c>
      <c r="C102" s="254">
        <f t="shared" si="4"/>
        <v>0.56078125000000001</v>
      </c>
      <c r="D102" s="238">
        <v>5</v>
      </c>
      <c r="E102" s="255" t="s">
        <v>39</v>
      </c>
      <c r="F102" s="255" t="s">
        <v>39</v>
      </c>
      <c r="G102" s="256" t="s">
        <v>532</v>
      </c>
      <c r="H102" s="129"/>
      <c r="I102" s="137"/>
      <c r="J102" s="114" t="str">
        <f>IF(EXACT(G102, H102), "none", IF(ISNUMBER(MATCH(H102, 'MP Analysis Input'!$A$15:$A$21, 0)), "soft", "hard"))</f>
        <v>hard</v>
      </c>
      <c r="K102" s="356"/>
      <c r="L102" s="238"/>
    </row>
    <row r="103" spans="1:12" ht="15" customHeight="1" x14ac:dyDescent="0.2">
      <c r="A103" t="s">
        <v>89</v>
      </c>
      <c r="B103" s="254">
        <v>274.81900000000002</v>
      </c>
      <c r="C103" s="254">
        <f t="shared" si="4"/>
        <v>0.42940468750000005</v>
      </c>
      <c r="D103" s="238">
        <v>5</v>
      </c>
      <c r="E103" s="255" t="s">
        <v>35</v>
      </c>
      <c r="F103" s="374" t="s">
        <v>35</v>
      </c>
      <c r="G103" s="374" t="s">
        <v>35</v>
      </c>
      <c r="H103" s="129"/>
      <c r="I103" s="137"/>
      <c r="J103" s="114" t="str">
        <f>IF(EXACT(G103, H103), "none", IF(ISNUMBER(MATCH(H103, 'MP Analysis Input'!$A$15:$A$21, 0)), "soft", "hard"))</f>
        <v>hard</v>
      </c>
      <c r="K103" s="401"/>
      <c r="L103" s="238"/>
    </row>
    <row r="104" spans="1:12" ht="15" customHeight="1" x14ac:dyDescent="0.2">
      <c r="A104" t="s">
        <v>513</v>
      </c>
      <c r="B104" s="254">
        <v>391.9</v>
      </c>
      <c r="C104" s="254">
        <f t="shared" si="4"/>
        <v>0.61234374999999996</v>
      </c>
      <c r="D104" s="238">
        <v>5</v>
      </c>
      <c r="E104" s="255" t="s">
        <v>35</v>
      </c>
      <c r="F104" s="255" t="s">
        <v>35</v>
      </c>
      <c r="G104" s="230" t="s">
        <v>563</v>
      </c>
      <c r="H104" s="129"/>
      <c r="I104" s="137"/>
      <c r="J104" s="114" t="str">
        <f>IF(EXACT(G104, H104), "none", IF(ISNUMBER(MATCH(H104, 'MP Analysis Input'!$A$15:$A$21, 0)), "soft", "hard"))</f>
        <v>hard</v>
      </c>
      <c r="K104" s="331"/>
      <c r="L104" s="238"/>
    </row>
    <row r="105" spans="1:12" ht="15" customHeight="1" x14ac:dyDescent="0.2">
      <c r="A105" t="s">
        <v>90</v>
      </c>
      <c r="B105" s="254">
        <v>22.895</v>
      </c>
      <c r="C105" s="254">
        <f t="shared" si="4"/>
        <v>3.5773437499999998E-2</v>
      </c>
      <c r="D105" s="238">
        <v>7</v>
      </c>
      <c r="E105" s="255" t="s">
        <v>43</v>
      </c>
      <c r="F105" s="255" t="s">
        <v>43</v>
      </c>
      <c r="G105" s="230" t="s">
        <v>43</v>
      </c>
      <c r="H105" s="129"/>
      <c r="I105" s="137"/>
      <c r="J105" s="114" t="str">
        <f>IF(EXACT(G105, H105), "none", IF(ISNUMBER(MATCH(H105, 'MP Analysis Input'!$A$15:$A$21, 0)), "soft", "hard"))</f>
        <v>hard</v>
      </c>
      <c r="K105" s="331"/>
      <c r="L105" s="238"/>
    </row>
    <row r="106" spans="1:12" ht="15" customHeight="1" x14ac:dyDescent="0.2">
      <c r="A106" t="s">
        <v>91</v>
      </c>
      <c r="B106" s="254">
        <v>139.511</v>
      </c>
      <c r="C106" s="254">
        <f t="shared" si="4"/>
        <v>0.2179859375</v>
      </c>
      <c r="D106" s="238">
        <v>5</v>
      </c>
      <c r="E106" s="255" t="s">
        <v>43</v>
      </c>
      <c r="F106" s="255" t="s">
        <v>43</v>
      </c>
      <c r="G106" s="230" t="s">
        <v>43</v>
      </c>
      <c r="H106" s="129"/>
      <c r="I106" s="137"/>
      <c r="J106" s="114" t="str">
        <f>IF(EXACT(G106, H106), "none", IF(ISNUMBER(MATCH(H106, 'MP Analysis Input'!$A$15:$A$21, 0)), "soft", "hard"))</f>
        <v>hard</v>
      </c>
      <c r="K106" s="331"/>
      <c r="L106" s="238"/>
    </row>
    <row r="107" spans="1:12" ht="15" customHeight="1" x14ac:dyDescent="0.2">
      <c r="A107" t="s">
        <v>92</v>
      </c>
      <c r="B107" s="254">
        <v>78.438999999999993</v>
      </c>
      <c r="C107" s="254">
        <f t="shared" si="4"/>
        <v>0.12256093749999999</v>
      </c>
      <c r="D107" s="238">
        <v>5</v>
      </c>
      <c r="E107" s="255" t="s">
        <v>43</v>
      </c>
      <c r="F107" s="255" t="s">
        <v>43</v>
      </c>
      <c r="G107" s="230" t="s">
        <v>43</v>
      </c>
      <c r="H107" s="129"/>
      <c r="I107" s="137"/>
      <c r="J107" s="114" t="str">
        <f>IF(EXACT(G107, H107), "none", IF(ISNUMBER(MATCH(H107, 'MP Analysis Input'!$A$15:$A$21, 0)), "soft", "hard"))</f>
        <v>hard</v>
      </c>
      <c r="K107" s="331"/>
      <c r="L107" s="238"/>
    </row>
    <row r="108" spans="1:12" ht="15" customHeight="1" x14ac:dyDescent="0.2">
      <c r="A108" t="s">
        <v>93</v>
      </c>
      <c r="B108" s="254">
        <v>137.94999999999999</v>
      </c>
      <c r="C108" s="254">
        <f t="shared" si="4"/>
        <v>0.215546875</v>
      </c>
      <c r="D108" s="238">
        <v>7.2</v>
      </c>
      <c r="E108" s="255" t="s">
        <v>34</v>
      </c>
      <c r="F108" s="255" t="s">
        <v>34</v>
      </c>
      <c r="G108" s="230" t="s">
        <v>34</v>
      </c>
      <c r="H108" s="129"/>
      <c r="I108" s="137"/>
      <c r="J108" s="114" t="str">
        <f>IF(EXACT(G108, H108), "none", IF(ISNUMBER(MATCH(H108, 'MP Analysis Input'!$A$15:$A$21, 0)), "soft", "hard"))</f>
        <v>hard</v>
      </c>
      <c r="K108" s="331"/>
      <c r="L108" s="238"/>
    </row>
    <row r="109" spans="1:12" ht="15" customHeight="1" x14ac:dyDescent="0.2">
      <c r="A109" t="s">
        <v>94</v>
      </c>
      <c r="B109" s="254">
        <v>116.148</v>
      </c>
      <c r="C109" s="254">
        <f t="shared" si="4"/>
        <v>0.18148125000000001</v>
      </c>
      <c r="D109" s="238">
        <v>7.2</v>
      </c>
      <c r="E109" s="255" t="s">
        <v>34</v>
      </c>
      <c r="F109" s="255" t="s">
        <v>34</v>
      </c>
      <c r="G109" s="230" t="s">
        <v>34</v>
      </c>
      <c r="H109" s="129"/>
      <c r="I109" s="137"/>
      <c r="J109" s="114" t="str">
        <f>IF(EXACT(G109, H109), "none", IF(ISNUMBER(MATCH(H109, 'MP Analysis Input'!$A$15:$A$21, 0)), "soft", "hard"))</f>
        <v>hard</v>
      </c>
      <c r="K109" s="331"/>
      <c r="L109" s="238"/>
    </row>
    <row r="110" spans="1:12" ht="15" customHeight="1" x14ac:dyDescent="0.2">
      <c r="A110" t="s">
        <v>523</v>
      </c>
      <c r="B110" s="254">
        <v>369</v>
      </c>
      <c r="C110" s="254">
        <f t="shared" si="4"/>
        <v>0.57656249999999998</v>
      </c>
      <c r="D110" s="238">
        <v>7.1</v>
      </c>
      <c r="E110" s="255" t="s">
        <v>34</v>
      </c>
      <c r="F110" s="255" t="s">
        <v>34</v>
      </c>
      <c r="G110" s="92" t="s">
        <v>621</v>
      </c>
      <c r="H110" s="129"/>
      <c r="I110" s="137"/>
      <c r="J110" s="114" t="str">
        <f>IF(EXACT(G110, H110), "none", IF(ISNUMBER(MATCH(H110, 'MP Analysis Input'!$A$15:$A$21, 0)), "soft", "hard"))</f>
        <v>hard</v>
      </c>
      <c r="K110" s="331"/>
      <c r="L110" s="238"/>
    </row>
    <row r="111" spans="1:12" ht="15" customHeight="1" x14ac:dyDescent="0.2">
      <c r="A111" t="s">
        <v>454</v>
      </c>
      <c r="B111" s="254">
        <v>91.721000000000004</v>
      </c>
      <c r="C111" s="254">
        <f t="shared" si="4"/>
        <v>0.14331406250000001</v>
      </c>
      <c r="D111" s="238">
        <v>9</v>
      </c>
      <c r="E111" s="255" t="s">
        <v>34</v>
      </c>
      <c r="F111" s="255" t="s">
        <v>34</v>
      </c>
      <c r="G111" s="230" t="s">
        <v>581</v>
      </c>
      <c r="H111" s="129"/>
      <c r="I111" s="137"/>
      <c r="J111" s="114" t="str">
        <f>IF(EXACT(G111, H111), "none", IF(ISNUMBER(MATCH(H111, 'MP Analysis Input'!$A$15:$A$21, 0)), "soft", "hard"))</f>
        <v>hard</v>
      </c>
      <c r="K111" s="331"/>
      <c r="L111" s="238"/>
    </row>
    <row r="112" spans="1:12" ht="15" customHeight="1" x14ac:dyDescent="0.2">
      <c r="A112" t="s">
        <v>95</v>
      </c>
      <c r="B112" s="254">
        <v>41.738999999999997</v>
      </c>
      <c r="C112" s="254">
        <f t="shared" si="4"/>
        <v>6.5217187499999996E-2</v>
      </c>
      <c r="D112" s="238">
        <v>9</v>
      </c>
      <c r="E112" s="255" t="s">
        <v>34</v>
      </c>
      <c r="F112" s="255" t="s">
        <v>34</v>
      </c>
      <c r="G112" s="369" t="s">
        <v>620</v>
      </c>
      <c r="H112" s="129"/>
      <c r="I112" s="137"/>
      <c r="J112" s="114" t="str">
        <f>IF(EXACT(G112, H112), "none", IF(ISNUMBER(MATCH(H112, 'MP Analysis Input'!$A$15:$A$21, 0)), "soft", "hard"))</f>
        <v>hard</v>
      </c>
      <c r="K112" s="331"/>
      <c r="L112" s="238"/>
    </row>
    <row r="113" spans="1:12" ht="15" customHeight="1" x14ac:dyDescent="0.2">
      <c r="A113" t="s">
        <v>96</v>
      </c>
      <c r="B113" s="254">
        <v>31.41</v>
      </c>
      <c r="C113" s="254">
        <f t="shared" si="4"/>
        <v>4.9078125E-2</v>
      </c>
      <c r="D113" s="238">
        <v>9</v>
      </c>
      <c r="E113" s="255" t="s">
        <v>34</v>
      </c>
      <c r="F113" s="255" t="s">
        <v>34</v>
      </c>
      <c r="G113" s="369" t="s">
        <v>620</v>
      </c>
      <c r="H113" s="129"/>
      <c r="I113" s="137"/>
      <c r="J113" s="114" t="str">
        <f>IF(EXACT(G113, H113), "none", IF(ISNUMBER(MATCH(H113, 'MP Analysis Input'!$A$15:$A$21, 0)), "soft", "hard"))</f>
        <v>hard</v>
      </c>
      <c r="K113" s="331"/>
      <c r="L113" s="238"/>
    </row>
    <row r="114" spans="1:12" ht="15" customHeight="1" x14ac:dyDescent="0.2">
      <c r="A114" t="s">
        <v>524</v>
      </c>
      <c r="B114" s="254">
        <v>114.6</v>
      </c>
      <c r="C114" s="254">
        <f t="shared" si="4"/>
        <v>0.17906250000000001</v>
      </c>
      <c r="D114" s="238">
        <v>9</v>
      </c>
      <c r="E114" s="255" t="s">
        <v>34</v>
      </c>
      <c r="F114" s="255" t="s">
        <v>34</v>
      </c>
      <c r="G114" s="92" t="s">
        <v>621</v>
      </c>
      <c r="H114" s="129"/>
      <c r="I114" s="137"/>
      <c r="J114" s="114" t="str">
        <f>IF(EXACT(G114, H114), "none", IF(ISNUMBER(MATCH(H114, 'MP Analysis Input'!$A$15:$A$21, 0)), "soft", "hard"))</f>
        <v>hard</v>
      </c>
      <c r="K114" s="331"/>
      <c r="L114" s="238"/>
    </row>
    <row r="115" spans="1:12" ht="15" customHeight="1" x14ac:dyDescent="0.2">
      <c r="A115" t="s">
        <v>97</v>
      </c>
      <c r="B115" s="254">
        <v>108.995</v>
      </c>
      <c r="C115" s="254">
        <f t="shared" si="4"/>
        <v>0.17030468750000002</v>
      </c>
      <c r="D115" s="238">
        <v>2</v>
      </c>
      <c r="E115" s="255" t="s">
        <v>39</v>
      </c>
      <c r="F115" s="255" t="s">
        <v>39</v>
      </c>
      <c r="G115" s="230" t="s">
        <v>47</v>
      </c>
      <c r="H115" s="129"/>
      <c r="I115" s="137"/>
      <c r="J115" s="114" t="str">
        <f>IF(EXACT(G115, H115), "none", IF(ISNUMBER(MATCH(H115, 'MP Analysis Input'!$A$15:$A$21, 0)), "soft", "hard"))</f>
        <v>hard</v>
      </c>
      <c r="K115" s="331"/>
      <c r="L115" s="238"/>
    </row>
    <row r="116" spans="1:12" ht="15" customHeight="1" x14ac:dyDescent="0.2">
      <c r="A116" t="s">
        <v>98</v>
      </c>
      <c r="B116" s="254">
        <v>40.85</v>
      </c>
      <c r="C116" s="254">
        <f t="shared" si="4"/>
        <v>6.3828124999999999E-2</v>
      </c>
      <c r="D116" s="238">
        <v>2</v>
      </c>
      <c r="E116" s="255" t="s">
        <v>39</v>
      </c>
      <c r="F116" s="255" t="s">
        <v>39</v>
      </c>
      <c r="G116" s="230" t="s">
        <v>43</v>
      </c>
      <c r="H116" s="129"/>
      <c r="I116" s="137"/>
      <c r="J116" s="114" t="str">
        <f>IF(EXACT(G116, H116), "none", IF(ISNUMBER(MATCH(H116, 'MP Analysis Input'!$A$15:$A$21, 0)), "soft", "hard"))</f>
        <v>hard</v>
      </c>
      <c r="K116" s="331"/>
      <c r="L116" s="238"/>
    </row>
    <row r="117" spans="1:12" ht="15" customHeight="1" x14ac:dyDescent="0.2">
      <c r="A117" t="s">
        <v>99</v>
      </c>
      <c r="B117" s="254">
        <v>320.19799999999998</v>
      </c>
      <c r="C117" s="254">
        <f t="shared" si="4"/>
        <v>0.50030937499999995</v>
      </c>
      <c r="D117" s="238">
        <v>2</v>
      </c>
      <c r="E117" s="255" t="s">
        <v>39</v>
      </c>
      <c r="F117" s="255" t="s">
        <v>39</v>
      </c>
      <c r="G117" s="230" t="s">
        <v>47</v>
      </c>
      <c r="H117" s="129"/>
      <c r="I117" s="137"/>
      <c r="J117" s="114" t="str">
        <f>IF(EXACT(G117, H117), "none", IF(ISNUMBER(MATCH(H117, 'MP Analysis Input'!$A$15:$A$21, 0)), "soft", "hard"))</f>
        <v>hard</v>
      </c>
      <c r="K117" s="331"/>
      <c r="L117" s="238"/>
    </row>
    <row r="118" spans="1:12" ht="15" customHeight="1" x14ac:dyDescent="0.2">
      <c r="A118" t="s">
        <v>100</v>
      </c>
      <c r="B118" s="254">
        <v>77.894000000000005</v>
      </c>
      <c r="C118" s="254">
        <f t="shared" si="4"/>
        <v>0.12170937500000001</v>
      </c>
      <c r="D118" s="238">
        <v>5</v>
      </c>
      <c r="E118" s="255" t="s">
        <v>39</v>
      </c>
      <c r="F118" s="255" t="s">
        <v>39</v>
      </c>
      <c r="G118" s="230" t="s">
        <v>39</v>
      </c>
      <c r="H118" s="129"/>
      <c r="I118" s="137"/>
      <c r="J118" s="114" t="str">
        <f>IF(EXACT(G118, H118), "none", IF(ISNUMBER(MATCH(H118, 'MP Analysis Input'!$A$15:$A$21, 0)), "soft", "hard"))</f>
        <v>hard</v>
      </c>
      <c r="K118" s="331"/>
      <c r="L118" s="238"/>
    </row>
    <row r="119" spans="1:12" ht="15" customHeight="1" x14ac:dyDescent="0.2">
      <c r="A119" t="s">
        <v>101</v>
      </c>
      <c r="B119" s="254">
        <v>388.346</v>
      </c>
      <c r="C119" s="254">
        <f t="shared" si="4"/>
        <v>0.60679062500000003</v>
      </c>
      <c r="D119" s="238">
        <v>2</v>
      </c>
      <c r="E119" s="255" t="s">
        <v>39</v>
      </c>
      <c r="F119" s="255" t="s">
        <v>39</v>
      </c>
      <c r="G119" s="230" t="s">
        <v>47</v>
      </c>
      <c r="H119" s="129"/>
      <c r="I119" s="137"/>
      <c r="J119" s="114" t="str">
        <f>IF(EXACT(G119, H119), "none", IF(ISNUMBER(MATCH(H119, 'MP Analysis Input'!$A$15:$A$21, 0)), "soft", "hard"))</f>
        <v>hard</v>
      </c>
      <c r="K119" s="331"/>
      <c r="L119" s="238"/>
    </row>
    <row r="120" spans="1:12" ht="15" customHeight="1" x14ac:dyDescent="0.2">
      <c r="A120" t="s">
        <v>102</v>
      </c>
      <c r="B120" s="254">
        <v>150.06299999999999</v>
      </c>
      <c r="C120" s="254">
        <f t="shared" si="4"/>
        <v>0.23447343749999999</v>
      </c>
      <c r="D120" s="238">
        <v>1</v>
      </c>
      <c r="E120" s="255" t="s">
        <v>39</v>
      </c>
      <c r="F120" s="255" t="s">
        <v>39</v>
      </c>
      <c r="G120" s="230" t="s">
        <v>39</v>
      </c>
      <c r="H120" s="129"/>
      <c r="I120" s="137"/>
      <c r="J120" s="114" t="str">
        <f>IF(EXACT(G120, H120), "none", IF(ISNUMBER(MATCH(H120, 'MP Analysis Input'!$A$15:$A$21, 0)), "soft", "hard"))</f>
        <v>hard</v>
      </c>
      <c r="K120" s="331"/>
      <c r="L120" s="238"/>
    </row>
    <row r="121" spans="1:12" ht="15" customHeight="1" x14ac:dyDescent="0.2">
      <c r="A121" t="s">
        <v>103</v>
      </c>
      <c r="B121" s="254">
        <v>87.82</v>
      </c>
      <c r="C121" s="254">
        <f t="shared" si="4"/>
        <v>0.13721875</v>
      </c>
      <c r="D121" s="238">
        <v>5</v>
      </c>
      <c r="E121" s="255" t="s">
        <v>39</v>
      </c>
      <c r="F121" s="255" t="s">
        <v>39</v>
      </c>
      <c r="G121" s="230" t="s">
        <v>39</v>
      </c>
      <c r="H121" s="129"/>
      <c r="I121" s="137"/>
      <c r="J121" s="114" t="str">
        <f>IF(EXACT(G121, H121), "none", IF(ISNUMBER(MATCH(H121, 'MP Analysis Input'!$A$15:$A$21, 0)), "soft", "hard"))</f>
        <v>hard</v>
      </c>
      <c r="K121" s="331"/>
      <c r="L121" s="238"/>
    </row>
    <row r="122" spans="1:12" ht="15" customHeight="1" x14ac:dyDescent="0.2">
      <c r="A122" t="s">
        <v>104</v>
      </c>
      <c r="B122" s="254">
        <v>162.28700000000001</v>
      </c>
      <c r="C122" s="254">
        <f t="shared" si="4"/>
        <v>0.2535734375</v>
      </c>
      <c r="D122" s="238">
        <v>1</v>
      </c>
      <c r="E122" s="255" t="s">
        <v>35</v>
      </c>
      <c r="F122" s="255" t="s">
        <v>35</v>
      </c>
      <c r="G122" s="230" t="s">
        <v>35</v>
      </c>
      <c r="H122" s="129"/>
      <c r="I122" s="137"/>
      <c r="J122" s="114" t="str">
        <f>IF(EXACT(G122, H122), "none", IF(ISNUMBER(MATCH(H122, 'MP Analysis Input'!$A$15:$A$21, 0)), "soft", "hard"))</f>
        <v>hard</v>
      </c>
      <c r="K122" s="331"/>
      <c r="L122" s="238"/>
    </row>
    <row r="123" spans="1:12" ht="15" customHeight="1" x14ac:dyDescent="0.2">
      <c r="A123" t="s">
        <v>105</v>
      </c>
      <c r="B123" s="254">
        <v>67.558000000000007</v>
      </c>
      <c r="C123" s="254">
        <f t="shared" si="4"/>
        <v>0.10555937500000001</v>
      </c>
      <c r="D123" s="238">
        <v>1</v>
      </c>
      <c r="E123" s="255" t="s">
        <v>35</v>
      </c>
      <c r="F123" s="255" t="s">
        <v>35</v>
      </c>
      <c r="G123" s="230" t="s">
        <v>35</v>
      </c>
      <c r="H123" s="129"/>
      <c r="I123" s="137"/>
      <c r="J123" s="114" t="str">
        <f>IF(EXACT(G123, H123), "none", IF(ISNUMBER(MATCH(H123, 'MP Analysis Input'!$A$15:$A$21, 0)), "soft", "hard"))</f>
        <v>hard</v>
      </c>
      <c r="K123" s="331"/>
      <c r="L123" s="238"/>
    </row>
    <row r="124" spans="1:12" ht="15" customHeight="1" x14ac:dyDescent="0.2">
      <c r="A124" t="s">
        <v>106</v>
      </c>
      <c r="B124" s="254">
        <v>83.932000000000002</v>
      </c>
      <c r="C124" s="254">
        <f t="shared" si="4"/>
        <v>0.13114375</v>
      </c>
      <c r="D124" s="238">
        <v>5</v>
      </c>
      <c r="E124" s="255" t="s">
        <v>39</v>
      </c>
      <c r="F124" s="255" t="s">
        <v>39</v>
      </c>
      <c r="G124" s="92" t="s">
        <v>612</v>
      </c>
      <c r="H124" s="129"/>
      <c r="I124" s="137"/>
      <c r="J124" s="114" t="str">
        <f>IF(EXACT(G124, H124), "none", IF(ISNUMBER(MATCH(H124, 'MP Analysis Input'!$A$15:$A$21, 0)), "soft", "hard"))</f>
        <v>hard</v>
      </c>
      <c r="K124" s="331"/>
      <c r="L124" s="238"/>
    </row>
    <row r="125" spans="1:12" ht="15" customHeight="1" x14ac:dyDescent="0.2">
      <c r="A125" t="s">
        <v>107</v>
      </c>
      <c r="B125" s="254">
        <v>20.143000000000001</v>
      </c>
      <c r="C125" s="254">
        <f t="shared" si="4"/>
        <v>3.14734375E-2</v>
      </c>
      <c r="D125" s="238">
        <v>7</v>
      </c>
      <c r="E125" s="255" t="s">
        <v>108</v>
      </c>
      <c r="F125" s="255" t="s">
        <v>108</v>
      </c>
      <c r="G125" s="230" t="s">
        <v>39</v>
      </c>
      <c r="H125" s="129"/>
      <c r="I125" s="137"/>
      <c r="J125" s="114" t="str">
        <f>IF(EXACT(G125, H125), "none", IF(ISNUMBER(MATCH(H125, 'MP Analysis Input'!$A$15:$A$21, 0)), "soft", "hard"))</f>
        <v>hard</v>
      </c>
      <c r="K125" s="331"/>
      <c r="L125" s="238"/>
    </row>
    <row r="126" spans="1:12" ht="15" customHeight="1" x14ac:dyDescent="0.2">
      <c r="A126" t="s">
        <v>109</v>
      </c>
      <c r="B126" s="254">
        <v>19.917000000000002</v>
      </c>
      <c r="C126" s="254">
        <f t="shared" si="4"/>
        <v>3.1120312500000004E-2</v>
      </c>
      <c r="D126" s="238">
        <v>5</v>
      </c>
      <c r="E126" s="255" t="s">
        <v>39</v>
      </c>
      <c r="F126" s="255" t="s">
        <v>39</v>
      </c>
      <c r="G126" s="92" t="s">
        <v>612</v>
      </c>
      <c r="H126" s="129"/>
      <c r="I126" s="137"/>
      <c r="J126" s="114" t="str">
        <f>IF(EXACT(G126, H126), "none", IF(ISNUMBER(MATCH(H126, 'MP Analysis Input'!$A$15:$A$21, 0)), "soft", "hard"))</f>
        <v>hard</v>
      </c>
      <c r="K126" s="331"/>
      <c r="L126" s="238"/>
    </row>
    <row r="127" spans="1:12" ht="15" customHeight="1" x14ac:dyDescent="0.2">
      <c r="A127" t="s">
        <v>110</v>
      </c>
      <c r="B127" s="254">
        <v>139.39699999999999</v>
      </c>
      <c r="C127" s="254">
        <f t="shared" si="4"/>
        <v>0.2178078125</v>
      </c>
      <c r="D127" s="238">
        <v>1</v>
      </c>
      <c r="E127" s="255" t="s">
        <v>39</v>
      </c>
      <c r="F127" s="255" t="s">
        <v>39</v>
      </c>
      <c r="G127" s="501" t="s">
        <v>612</v>
      </c>
      <c r="H127" s="129"/>
      <c r="I127" s="137"/>
      <c r="J127" s="114" t="str">
        <f>IF(EXACT(G127, H127), "none", IF(ISNUMBER(MATCH(H127, 'MP Analysis Input'!$A$15:$A$21, 0)), "soft", "hard"))</f>
        <v>hard</v>
      </c>
      <c r="K127" s="331"/>
      <c r="L127" s="238"/>
    </row>
    <row r="128" spans="1:12" ht="15" customHeight="1" x14ac:dyDescent="0.2">
      <c r="A128" t="s">
        <v>111</v>
      </c>
      <c r="B128" s="254">
        <v>81.070999999999998</v>
      </c>
      <c r="C128" s="254">
        <f t="shared" si="4"/>
        <v>0.12667343750000001</v>
      </c>
      <c r="D128" s="238">
        <v>7</v>
      </c>
      <c r="E128" s="255" t="s">
        <v>35</v>
      </c>
      <c r="F128" s="255" t="s">
        <v>35</v>
      </c>
      <c r="G128" s="92" t="s">
        <v>613</v>
      </c>
      <c r="H128" s="129"/>
      <c r="I128" s="137"/>
      <c r="J128" s="114" t="str">
        <f>IF(EXACT(G128, H128), "none", IF(ISNUMBER(MATCH(H128, 'MP Analysis Input'!$A$15:$A$21, 0)), "soft", "hard"))</f>
        <v>hard</v>
      </c>
      <c r="K128" s="331"/>
      <c r="L128" s="238"/>
    </row>
    <row r="129" spans="1:12" ht="15" customHeight="1" x14ac:dyDescent="0.2">
      <c r="A129" t="s">
        <v>112</v>
      </c>
      <c r="B129" s="254">
        <v>40.165999999999997</v>
      </c>
      <c r="C129" s="254">
        <f t="shared" si="4"/>
        <v>6.2759374999999992E-2</v>
      </c>
      <c r="D129" s="238">
        <v>1</v>
      </c>
      <c r="E129" s="255" t="s">
        <v>108</v>
      </c>
      <c r="F129" s="255" t="s">
        <v>108</v>
      </c>
      <c r="G129" s="230" t="s">
        <v>108</v>
      </c>
      <c r="H129" s="129"/>
      <c r="I129" s="137"/>
      <c r="J129" s="114" t="str">
        <f>IF(EXACT(G129, H129), "none", IF(ISNUMBER(MATCH(H129, 'MP Analysis Input'!$A$15:$A$21, 0)), "soft", "hard"))</f>
        <v>hard</v>
      </c>
      <c r="K129" s="331"/>
      <c r="L129" s="238"/>
    </row>
    <row r="130" spans="1:12" ht="15" customHeight="1" x14ac:dyDescent="0.2">
      <c r="A130" t="s">
        <v>113</v>
      </c>
      <c r="B130" s="254">
        <v>19.809000000000001</v>
      </c>
      <c r="C130" s="254">
        <f t="shared" si="4"/>
        <v>3.0951562500000002E-2</v>
      </c>
      <c r="D130" s="238">
        <v>1</v>
      </c>
      <c r="E130" s="255" t="s">
        <v>108</v>
      </c>
      <c r="F130" s="255" t="s">
        <v>108</v>
      </c>
      <c r="G130" s="230" t="s">
        <v>108</v>
      </c>
      <c r="H130" s="129"/>
      <c r="I130" s="137"/>
      <c r="J130" s="114" t="str">
        <f>IF(EXACT(G130, H130), "none", IF(ISNUMBER(MATCH(H130, 'MP Analysis Input'!$A$15:$A$21, 0)), "soft", "hard"))</f>
        <v>hard</v>
      </c>
      <c r="K130" s="331"/>
      <c r="L130" s="238"/>
    </row>
    <row r="131" spans="1:12" ht="15" customHeight="1" x14ac:dyDescent="0.2">
      <c r="A131" t="s">
        <v>114</v>
      </c>
      <c r="B131" s="254">
        <v>43.616</v>
      </c>
      <c r="C131" s="254">
        <f t="shared" si="4"/>
        <v>6.8150000000000002E-2</v>
      </c>
      <c r="D131" s="238">
        <v>5</v>
      </c>
      <c r="E131" s="255" t="s">
        <v>35</v>
      </c>
      <c r="F131" s="255" t="s">
        <v>35</v>
      </c>
      <c r="G131" s="230" t="s">
        <v>39</v>
      </c>
      <c r="H131" s="129"/>
      <c r="I131" s="137"/>
      <c r="J131" s="114" t="str">
        <f>IF(EXACT(G131, H131), "none", IF(ISNUMBER(MATCH(H131, 'MP Analysis Input'!$A$15:$A$21, 0)), "soft", "hard"))</f>
        <v>hard</v>
      </c>
      <c r="K131" s="331"/>
      <c r="L131" s="238"/>
    </row>
    <row r="132" spans="1:12" ht="15" customHeight="1" x14ac:dyDescent="0.2">
      <c r="A132" t="s">
        <v>115</v>
      </c>
      <c r="B132" s="254">
        <v>40.177999999999997</v>
      </c>
      <c r="C132" s="254">
        <f t="shared" si="4"/>
        <v>6.2778125000000004E-2</v>
      </c>
      <c r="D132" s="238">
        <v>1</v>
      </c>
      <c r="E132" s="255" t="s">
        <v>108</v>
      </c>
      <c r="F132" s="255" t="s">
        <v>108</v>
      </c>
      <c r="G132" s="230" t="s">
        <v>108</v>
      </c>
      <c r="H132" s="129"/>
      <c r="I132" s="137"/>
      <c r="J132" s="114" t="str">
        <f>IF(EXACT(G132, H132), "none", IF(ISNUMBER(MATCH(H132, 'MP Analysis Input'!$A$15:$A$21, 0)), "soft", "hard"))</f>
        <v>hard</v>
      </c>
      <c r="K132" s="331"/>
      <c r="L132" s="238"/>
    </row>
    <row r="133" spans="1:12" ht="15" customHeight="1" x14ac:dyDescent="0.2">
      <c r="A133" t="s">
        <v>116</v>
      </c>
      <c r="B133" s="254">
        <v>40.165999999999997</v>
      </c>
      <c r="C133" s="254">
        <f t="shared" si="4"/>
        <v>6.2759374999999992E-2</v>
      </c>
      <c r="D133" s="238">
        <v>1</v>
      </c>
      <c r="E133" s="255" t="s">
        <v>108</v>
      </c>
      <c r="F133" s="255" t="s">
        <v>108</v>
      </c>
      <c r="G133" s="230" t="s">
        <v>108</v>
      </c>
      <c r="H133" s="129"/>
      <c r="I133" s="137"/>
      <c r="J133" s="114" t="str">
        <f>IF(EXACT(G133, H133), "none", IF(ISNUMBER(MATCH(H133, 'MP Analysis Input'!$A$15:$A$21, 0)), "soft", "hard"))</f>
        <v>hard</v>
      </c>
      <c r="K133" s="331"/>
      <c r="L133" s="238"/>
    </row>
    <row r="134" spans="1:12" ht="15" customHeight="1" x14ac:dyDescent="0.2">
      <c r="A134" t="s">
        <v>117</v>
      </c>
      <c r="B134" s="254">
        <v>40.167000000000002</v>
      </c>
      <c r="C134" s="254">
        <f t="shared" si="4"/>
        <v>6.2760937500000002E-2</v>
      </c>
      <c r="D134" s="238">
        <v>1</v>
      </c>
      <c r="E134" s="255" t="s">
        <v>108</v>
      </c>
      <c r="F134" s="255" t="s">
        <v>108</v>
      </c>
      <c r="G134" s="230" t="s">
        <v>108</v>
      </c>
      <c r="H134" s="129"/>
      <c r="I134" s="137"/>
      <c r="J134" s="114" t="str">
        <f>IF(EXACT(G134, H134), "none", IF(ISNUMBER(MATCH(H134, 'MP Analysis Input'!$A$15:$A$21, 0)), "soft", "hard"))</f>
        <v>hard</v>
      </c>
      <c r="K134" s="331"/>
      <c r="L134" s="238"/>
    </row>
    <row r="135" spans="1:12" ht="13.5" customHeight="1" x14ac:dyDescent="0.2">
      <c r="A135" t="s">
        <v>118</v>
      </c>
      <c r="B135" s="254">
        <v>40.165999999999997</v>
      </c>
      <c r="C135" s="254">
        <f t="shared" si="4"/>
        <v>6.2759374999999992E-2</v>
      </c>
      <c r="D135" s="238">
        <v>1</v>
      </c>
      <c r="E135" s="255" t="s">
        <v>108</v>
      </c>
      <c r="F135" s="255" t="s">
        <v>108</v>
      </c>
      <c r="G135" s="230" t="s">
        <v>108</v>
      </c>
      <c r="H135" s="129"/>
      <c r="I135" s="137"/>
      <c r="J135" s="114" t="str">
        <f>IF(EXACT(G135, H135), "none", IF(ISNUMBER(MATCH(H135, 'MP Analysis Input'!$A$15:$A$21, 0)), "soft", "hard"))</f>
        <v>hard</v>
      </c>
      <c r="K135" s="331"/>
      <c r="L135" s="238"/>
    </row>
    <row r="136" spans="1:12" ht="13.5" customHeight="1" x14ac:dyDescent="0.2">
      <c r="A136" t="s">
        <v>119</v>
      </c>
      <c r="B136" s="254">
        <v>40.168999999999997</v>
      </c>
      <c r="C136" s="254">
        <f t="shared" si="4"/>
        <v>6.2764062499999995E-2</v>
      </c>
      <c r="D136" s="238">
        <v>1</v>
      </c>
      <c r="E136" s="255" t="s">
        <v>108</v>
      </c>
      <c r="F136" s="255" t="s">
        <v>108</v>
      </c>
      <c r="G136" s="230" t="s">
        <v>108</v>
      </c>
      <c r="H136" s="129"/>
      <c r="I136" s="137"/>
      <c r="J136" s="114" t="str">
        <f>IF(EXACT(G136, H136), "none", IF(ISNUMBER(MATCH(H136, 'MP Analysis Input'!$A$15:$A$21, 0)), "soft", "hard"))</f>
        <v>hard</v>
      </c>
      <c r="K136" s="331"/>
      <c r="L136" s="238"/>
    </row>
    <row r="137" spans="1:12" x14ac:dyDescent="0.2">
      <c r="A137" t="s">
        <v>120</v>
      </c>
      <c r="B137" s="254">
        <v>40.152000000000001</v>
      </c>
      <c r="C137" s="254">
        <f t="shared" si="4"/>
        <v>6.2737500000000002E-2</v>
      </c>
      <c r="D137" s="238">
        <v>1</v>
      </c>
      <c r="E137" s="255" t="s">
        <v>108</v>
      </c>
      <c r="F137" s="255" t="s">
        <v>108</v>
      </c>
      <c r="G137" s="230" t="s">
        <v>108</v>
      </c>
      <c r="H137" s="129"/>
      <c r="I137" s="137"/>
      <c r="J137" s="114" t="str">
        <f>IF(EXACT(G137, H137), "none", IF(ISNUMBER(MATCH(H137, 'MP Analysis Input'!$A$15:$A$21, 0)), "soft", "hard"))</f>
        <v>hard</v>
      </c>
      <c r="K137" s="331"/>
      <c r="L137" s="238"/>
    </row>
    <row r="138" spans="1:12" x14ac:dyDescent="0.2">
      <c r="A138" t="s">
        <v>121</v>
      </c>
      <c r="B138" s="254">
        <v>40.168999999999997</v>
      </c>
      <c r="C138" s="254">
        <f t="shared" si="4"/>
        <v>6.2764062499999995E-2</v>
      </c>
      <c r="D138" s="238">
        <v>1</v>
      </c>
      <c r="E138" s="255" t="s">
        <v>108</v>
      </c>
      <c r="F138" s="255" t="s">
        <v>108</v>
      </c>
      <c r="G138" s="230" t="s">
        <v>108</v>
      </c>
      <c r="H138" s="129"/>
      <c r="I138" s="137"/>
      <c r="J138" s="114" t="str">
        <f>IF(EXACT(G138, H138), "none", IF(ISNUMBER(MATCH(H138, 'MP Analysis Input'!$A$15:$A$21, 0)), "soft", "hard"))</f>
        <v>hard</v>
      </c>
      <c r="K138" s="331"/>
      <c r="L138" s="238"/>
    </row>
    <row r="139" spans="1:12" x14ac:dyDescent="0.2">
      <c r="A139" t="s">
        <v>122</v>
      </c>
      <c r="B139" s="254">
        <v>40.176000000000002</v>
      </c>
      <c r="C139" s="254">
        <f t="shared" si="4"/>
        <v>6.2775000000000011E-2</v>
      </c>
      <c r="D139" s="238">
        <v>1</v>
      </c>
      <c r="E139" s="255" t="s">
        <v>108</v>
      </c>
      <c r="F139" s="255" t="s">
        <v>108</v>
      </c>
      <c r="G139" s="230" t="s">
        <v>108</v>
      </c>
      <c r="H139" s="129"/>
      <c r="I139" s="137"/>
      <c r="J139" s="114" t="str">
        <f>IF(EXACT(G139, H139), "none", IF(ISNUMBER(MATCH(H139, 'MP Analysis Input'!$A$15:$A$21, 0)), "soft", "hard"))</f>
        <v>hard</v>
      </c>
      <c r="K139" s="331"/>
      <c r="L139" s="238"/>
    </row>
    <row r="140" spans="1:12" x14ac:dyDescent="0.2">
      <c r="A140" t="s">
        <v>123</v>
      </c>
      <c r="B140" s="254">
        <v>40.171999999999997</v>
      </c>
      <c r="C140" s="254">
        <f t="shared" si="4"/>
        <v>6.2768749999999998E-2</v>
      </c>
      <c r="D140" s="238">
        <v>1</v>
      </c>
      <c r="E140" s="255" t="s">
        <v>108</v>
      </c>
      <c r="F140" s="255" t="s">
        <v>108</v>
      </c>
      <c r="G140" s="230" t="s">
        <v>108</v>
      </c>
      <c r="H140" s="129"/>
      <c r="I140" s="137"/>
      <c r="J140" s="114" t="str">
        <f>IF(EXACT(G140, H140), "none", IF(ISNUMBER(MATCH(H140, 'MP Analysis Input'!$A$15:$A$21, 0)), "soft", "hard"))</f>
        <v>hard</v>
      </c>
      <c r="K140" s="331"/>
      <c r="L140" s="238"/>
    </row>
    <row r="141" spans="1:12" x14ac:dyDescent="0.2">
      <c r="A141" t="s">
        <v>124</v>
      </c>
      <c r="B141" s="254">
        <v>40.155000000000001</v>
      </c>
      <c r="C141" s="254">
        <f t="shared" si="4"/>
        <v>6.2742187500000005E-2</v>
      </c>
      <c r="D141" s="238">
        <v>1</v>
      </c>
      <c r="E141" s="255" t="s">
        <v>108</v>
      </c>
      <c r="F141" s="255" t="s">
        <v>108</v>
      </c>
      <c r="G141" s="230" t="s">
        <v>108</v>
      </c>
      <c r="H141" s="129"/>
      <c r="I141" s="137"/>
      <c r="J141" s="114" t="str">
        <f>IF(EXACT(G141, H141), "none", IF(ISNUMBER(MATCH(H141, 'MP Analysis Input'!$A$15:$A$21, 0)), "soft", "hard"))</f>
        <v>hard</v>
      </c>
      <c r="K141" s="331"/>
      <c r="L141" s="238"/>
    </row>
    <row r="142" spans="1:12" x14ac:dyDescent="0.2">
      <c r="A142" t="s">
        <v>125</v>
      </c>
      <c r="B142" s="254">
        <v>40.17</v>
      </c>
      <c r="C142" s="254">
        <f t="shared" si="4"/>
        <v>6.2765625000000005E-2</v>
      </c>
      <c r="D142" s="238">
        <v>1</v>
      </c>
      <c r="E142" s="255" t="s">
        <v>108</v>
      </c>
      <c r="F142" s="255" t="s">
        <v>108</v>
      </c>
      <c r="G142" s="230" t="s">
        <v>108</v>
      </c>
      <c r="H142" s="129"/>
      <c r="I142" s="137"/>
      <c r="J142" s="114" t="str">
        <f>IF(EXACT(G142, H142), "none", IF(ISNUMBER(MATCH(H142, 'MP Analysis Input'!$A$15:$A$21, 0)), "soft", "hard"))</f>
        <v>hard</v>
      </c>
      <c r="K142" s="331"/>
      <c r="L142" s="238"/>
    </row>
    <row r="143" spans="1:12" x14ac:dyDescent="0.2">
      <c r="A143" t="s">
        <v>126</v>
      </c>
      <c r="B143" s="254">
        <v>40.14</v>
      </c>
      <c r="C143" s="254">
        <f t="shared" si="4"/>
        <v>6.2718750000000004E-2</v>
      </c>
      <c r="D143" s="238">
        <v>1</v>
      </c>
      <c r="E143" s="255" t="s">
        <v>108</v>
      </c>
      <c r="F143" s="255" t="s">
        <v>108</v>
      </c>
      <c r="G143" s="230" t="s">
        <v>108</v>
      </c>
      <c r="H143" s="129"/>
      <c r="I143" s="137"/>
      <c r="J143" s="114" t="str">
        <f>IF(EXACT(G143, H143), "none", IF(ISNUMBER(MATCH(H143, 'MP Analysis Input'!$A$15:$A$21, 0)), "soft", "hard"))</f>
        <v>hard</v>
      </c>
      <c r="K143" s="331"/>
      <c r="L143" s="238"/>
    </row>
    <row r="144" spans="1:12" x14ac:dyDescent="0.2">
      <c r="A144" t="s">
        <v>127</v>
      </c>
      <c r="B144" s="254">
        <v>40.161000000000001</v>
      </c>
      <c r="C144" s="254">
        <f t="shared" si="4"/>
        <v>6.275156250000001E-2</v>
      </c>
      <c r="D144" s="238">
        <v>1</v>
      </c>
      <c r="E144" s="255" t="s">
        <v>108</v>
      </c>
      <c r="F144" s="255" t="s">
        <v>108</v>
      </c>
      <c r="G144" s="230" t="s">
        <v>108</v>
      </c>
      <c r="H144" s="129"/>
      <c r="I144" s="137"/>
      <c r="J144" s="114" t="str">
        <f>IF(EXACT(G144, H144), "none", IF(ISNUMBER(MATCH(H144, 'MP Analysis Input'!$A$15:$A$21, 0)), "soft", "hard"))</f>
        <v>hard</v>
      </c>
      <c r="K144" s="331"/>
      <c r="L144" s="238"/>
    </row>
    <row r="145" spans="1:12" x14ac:dyDescent="0.2">
      <c r="A145" t="s">
        <v>128</v>
      </c>
      <c r="B145" s="254">
        <v>40.173999999999999</v>
      </c>
      <c r="C145" s="254">
        <f t="shared" si="4"/>
        <v>6.2771875000000005E-2</v>
      </c>
      <c r="D145" s="238">
        <v>1</v>
      </c>
      <c r="E145" s="255" t="s">
        <v>108</v>
      </c>
      <c r="F145" s="255" t="s">
        <v>108</v>
      </c>
      <c r="G145" s="230" t="s">
        <v>108</v>
      </c>
      <c r="H145" s="129"/>
      <c r="I145" s="137"/>
      <c r="J145" s="114" t="str">
        <f>IF(EXACT(G145, H145), "none", IF(ISNUMBER(MATCH(H145, 'MP Analysis Input'!$A$15:$A$21, 0)), "soft", "hard"))</f>
        <v>hard</v>
      </c>
      <c r="K145" s="331"/>
      <c r="L145" s="238"/>
    </row>
    <row r="146" spans="1:12" x14ac:dyDescent="0.2">
      <c r="A146" t="s">
        <v>129</v>
      </c>
      <c r="B146" s="254">
        <v>40.167999999999999</v>
      </c>
      <c r="C146" s="254">
        <f t="shared" si="4"/>
        <v>6.2762499999999999E-2</v>
      </c>
      <c r="D146" s="238">
        <v>1</v>
      </c>
      <c r="E146" s="255" t="s">
        <v>108</v>
      </c>
      <c r="F146" s="255" t="s">
        <v>108</v>
      </c>
      <c r="G146" s="230" t="s">
        <v>108</v>
      </c>
      <c r="H146" s="129"/>
      <c r="I146" s="137"/>
      <c r="J146" s="114" t="str">
        <f>IF(EXACT(G146, H146), "none", IF(ISNUMBER(MATCH(H146, 'MP Analysis Input'!$A$15:$A$21, 0)), "soft", "hard"))</f>
        <v>hard</v>
      </c>
      <c r="K146" s="331"/>
      <c r="L146" s="238"/>
    </row>
    <row r="147" spans="1:12" x14ac:dyDescent="0.2">
      <c r="A147" t="s">
        <v>130</v>
      </c>
      <c r="B147" s="254">
        <v>40.152000000000001</v>
      </c>
      <c r="C147" s="254">
        <f t="shared" si="4"/>
        <v>6.2737500000000002E-2</v>
      </c>
      <c r="D147" s="238">
        <v>1</v>
      </c>
      <c r="E147" s="255" t="s">
        <v>108</v>
      </c>
      <c r="F147" s="255" t="s">
        <v>108</v>
      </c>
      <c r="G147" s="230" t="s">
        <v>108</v>
      </c>
      <c r="H147" s="129"/>
      <c r="I147" s="137"/>
      <c r="J147" s="114" t="str">
        <f>IF(EXACT(G147, H147), "none", IF(ISNUMBER(MATCH(H147, 'MP Analysis Input'!$A$15:$A$21, 0)), "soft", "hard"))</f>
        <v>hard</v>
      </c>
      <c r="K147" s="331"/>
      <c r="L147" s="238"/>
    </row>
    <row r="148" spans="1:12" x14ac:dyDescent="0.2">
      <c r="A148" t="s">
        <v>131</v>
      </c>
      <c r="B148" s="254">
        <v>40.168999999999997</v>
      </c>
      <c r="C148" s="254">
        <f t="shared" ref="C148:C188" si="5">B148*0.0015625</f>
        <v>6.2764062499999995E-2</v>
      </c>
      <c r="D148" s="238">
        <v>1</v>
      </c>
      <c r="E148" s="255" t="s">
        <v>108</v>
      </c>
      <c r="F148" s="255" t="s">
        <v>108</v>
      </c>
      <c r="G148" s="230" t="s">
        <v>108</v>
      </c>
      <c r="H148" s="129"/>
      <c r="I148" s="137"/>
      <c r="J148" s="114" t="str">
        <f>IF(EXACT(G148, H148), "none", IF(ISNUMBER(MATCH(H148, 'MP Analysis Input'!$A$15:$A$21, 0)), "soft", "hard"))</f>
        <v>hard</v>
      </c>
      <c r="K148" s="331"/>
      <c r="L148" s="238"/>
    </row>
    <row r="149" spans="1:12" x14ac:dyDescent="0.2">
      <c r="A149" t="s">
        <v>132</v>
      </c>
      <c r="B149" s="254">
        <v>40.171999999999997</v>
      </c>
      <c r="C149" s="254">
        <f t="shared" si="5"/>
        <v>6.2768749999999998E-2</v>
      </c>
      <c r="D149" s="238">
        <v>1</v>
      </c>
      <c r="E149" s="255" t="s">
        <v>108</v>
      </c>
      <c r="F149" s="255" t="s">
        <v>108</v>
      </c>
      <c r="G149" s="230" t="s">
        <v>108</v>
      </c>
      <c r="H149" s="129"/>
      <c r="I149" s="137"/>
      <c r="J149" s="114" t="str">
        <f>IF(EXACT(G149, H149), "none", IF(ISNUMBER(MATCH(H149, 'MP Analysis Input'!$A$15:$A$21, 0)), "soft", "hard"))</f>
        <v>hard</v>
      </c>
      <c r="K149" s="331"/>
      <c r="L149" s="238"/>
    </row>
    <row r="150" spans="1:12" x14ac:dyDescent="0.2">
      <c r="A150" t="s">
        <v>133</v>
      </c>
      <c r="B150" s="254">
        <v>40.155999999999999</v>
      </c>
      <c r="C150" s="254">
        <f t="shared" si="5"/>
        <v>6.2743750000000001E-2</v>
      </c>
      <c r="D150" s="238">
        <v>1</v>
      </c>
      <c r="E150" s="255" t="s">
        <v>108</v>
      </c>
      <c r="F150" s="255" t="s">
        <v>108</v>
      </c>
      <c r="G150" s="230" t="s">
        <v>108</v>
      </c>
      <c r="H150" s="129"/>
      <c r="I150" s="137"/>
      <c r="J150" s="114" t="str">
        <f>IF(EXACT(G150, H150), "none", IF(ISNUMBER(MATCH(H150, 'MP Analysis Input'!$A$15:$A$21, 0)), "soft", "hard"))</f>
        <v>hard</v>
      </c>
      <c r="K150" s="331"/>
      <c r="L150" s="238"/>
    </row>
    <row r="151" spans="1:12" x14ac:dyDescent="0.2">
      <c r="A151" t="s">
        <v>134</v>
      </c>
      <c r="B151" s="254">
        <v>40.15</v>
      </c>
      <c r="C151" s="254">
        <f t="shared" si="5"/>
        <v>6.2734374999999995E-2</v>
      </c>
      <c r="D151" s="238">
        <v>1</v>
      </c>
      <c r="E151" s="255" t="s">
        <v>108</v>
      </c>
      <c r="F151" s="255" t="s">
        <v>108</v>
      </c>
      <c r="G151" s="230" t="s">
        <v>108</v>
      </c>
      <c r="H151" s="129"/>
      <c r="I151" s="137"/>
      <c r="J151" s="114" t="str">
        <f>IF(EXACT(G151, H151), "none", IF(ISNUMBER(MATCH(H151, 'MP Analysis Input'!$A$15:$A$21, 0)), "soft", "hard"))</f>
        <v>hard</v>
      </c>
      <c r="K151" s="331"/>
      <c r="L151" s="238"/>
    </row>
    <row r="152" spans="1:12" x14ac:dyDescent="0.2">
      <c r="A152" t="s">
        <v>135</v>
      </c>
      <c r="B152" s="254">
        <v>40.168999999999997</v>
      </c>
      <c r="C152" s="254">
        <f t="shared" si="5"/>
        <v>6.2764062499999995E-2</v>
      </c>
      <c r="D152" s="238">
        <v>1</v>
      </c>
      <c r="E152" s="255" t="s">
        <v>108</v>
      </c>
      <c r="F152" s="255" t="s">
        <v>108</v>
      </c>
      <c r="G152" s="230" t="s">
        <v>108</v>
      </c>
      <c r="H152" s="129"/>
      <c r="I152" s="137"/>
      <c r="J152" s="114" t="str">
        <f>IF(EXACT(G152, H152), "none", IF(ISNUMBER(MATCH(H152, 'MP Analysis Input'!$A$15:$A$21, 0)), "soft", "hard"))</f>
        <v>hard</v>
      </c>
      <c r="K152" s="331"/>
      <c r="L152" s="238"/>
    </row>
    <row r="153" spans="1:12" x14ac:dyDescent="0.2">
      <c r="A153" t="s">
        <v>136</v>
      </c>
      <c r="B153" s="254">
        <v>40.174999999999997</v>
      </c>
      <c r="C153" s="254">
        <f t="shared" si="5"/>
        <v>6.2773437500000001E-2</v>
      </c>
      <c r="D153" s="238">
        <v>1</v>
      </c>
      <c r="E153" s="255" t="s">
        <v>108</v>
      </c>
      <c r="F153" s="255" t="s">
        <v>108</v>
      </c>
      <c r="G153" s="230" t="s">
        <v>108</v>
      </c>
      <c r="H153" s="129"/>
      <c r="I153" s="137"/>
      <c r="J153" s="114" t="str">
        <f>IF(EXACT(G153, H153), "none", IF(ISNUMBER(MATCH(H153, 'MP Analysis Input'!$A$15:$A$21, 0)), "soft", "hard"))</f>
        <v>hard</v>
      </c>
      <c r="K153" s="331"/>
      <c r="L153" s="238"/>
    </row>
    <row r="154" spans="1:12" x14ac:dyDescent="0.2">
      <c r="A154" t="s">
        <v>137</v>
      </c>
      <c r="B154" s="254">
        <v>40.158999999999999</v>
      </c>
      <c r="C154" s="254">
        <f t="shared" si="5"/>
        <v>6.2748437500000004E-2</v>
      </c>
      <c r="D154" s="238">
        <v>1</v>
      </c>
      <c r="E154" s="255" t="s">
        <v>108</v>
      </c>
      <c r="F154" s="255" t="s">
        <v>108</v>
      </c>
      <c r="G154" s="230" t="s">
        <v>108</v>
      </c>
      <c r="H154" s="129"/>
      <c r="I154" s="137"/>
      <c r="J154" s="114" t="str">
        <f>IF(EXACT(G154, H154), "none", IF(ISNUMBER(MATCH(H154, 'MP Analysis Input'!$A$15:$A$21, 0)), "soft", "hard"))</f>
        <v>hard</v>
      </c>
      <c r="K154" s="331"/>
      <c r="L154" s="238"/>
    </row>
    <row r="155" spans="1:12" x14ac:dyDescent="0.2">
      <c r="A155" t="s">
        <v>138</v>
      </c>
      <c r="B155" s="254">
        <v>40.15</v>
      </c>
      <c r="C155" s="254">
        <f t="shared" si="5"/>
        <v>6.2734374999999995E-2</v>
      </c>
      <c r="D155" s="238">
        <v>1</v>
      </c>
      <c r="E155" s="255" t="s">
        <v>108</v>
      </c>
      <c r="F155" s="255" t="s">
        <v>108</v>
      </c>
      <c r="G155" s="230" t="s">
        <v>108</v>
      </c>
      <c r="H155" s="129"/>
      <c r="I155" s="137"/>
      <c r="J155" s="114" t="str">
        <f>IF(EXACT(G155, H155), "none", IF(ISNUMBER(MATCH(H155, 'MP Analysis Input'!$A$15:$A$21, 0)), "soft", "hard"))</f>
        <v>hard</v>
      </c>
      <c r="K155" s="331"/>
      <c r="L155" s="238"/>
    </row>
    <row r="156" spans="1:12" x14ac:dyDescent="0.2">
      <c r="A156" t="s">
        <v>139</v>
      </c>
      <c r="B156" s="254">
        <v>40.146999999999998</v>
      </c>
      <c r="C156" s="254">
        <f t="shared" si="5"/>
        <v>6.2729687500000006E-2</v>
      </c>
      <c r="D156" s="238">
        <v>1</v>
      </c>
      <c r="E156" s="255" t="s">
        <v>108</v>
      </c>
      <c r="F156" s="255" t="s">
        <v>108</v>
      </c>
      <c r="G156" s="230" t="s">
        <v>108</v>
      </c>
      <c r="H156" s="129"/>
      <c r="I156" s="137"/>
      <c r="J156" s="114" t="str">
        <f>IF(EXACT(G156, H156), "none", IF(ISNUMBER(MATCH(H156, 'MP Analysis Input'!$A$15:$A$21, 0)), "soft", "hard"))</f>
        <v>hard</v>
      </c>
      <c r="K156" s="331"/>
      <c r="L156" s="238"/>
    </row>
    <row r="157" spans="1:12" x14ac:dyDescent="0.2">
      <c r="A157" t="s">
        <v>140</v>
      </c>
      <c r="B157" s="254">
        <v>40.152999999999999</v>
      </c>
      <c r="C157" s="254">
        <f t="shared" si="5"/>
        <v>6.2739062499999998E-2</v>
      </c>
      <c r="D157" s="238">
        <v>1</v>
      </c>
      <c r="E157" s="255" t="s">
        <v>108</v>
      </c>
      <c r="F157" s="255" t="s">
        <v>108</v>
      </c>
      <c r="G157" s="230" t="s">
        <v>108</v>
      </c>
      <c r="H157" s="129"/>
      <c r="I157" s="137"/>
      <c r="J157" s="114" t="str">
        <f>IF(EXACT(G157, H157), "none", IF(ISNUMBER(MATCH(H157, 'MP Analysis Input'!$A$15:$A$21, 0)), "soft", "hard"))</f>
        <v>hard</v>
      </c>
      <c r="K157" s="331"/>
      <c r="L157" s="238"/>
    </row>
    <row r="158" spans="1:12" x14ac:dyDescent="0.2">
      <c r="A158" t="s">
        <v>141</v>
      </c>
      <c r="B158" s="254">
        <v>40.185000000000002</v>
      </c>
      <c r="C158" s="254">
        <f t="shared" si="5"/>
        <v>6.2789062500000006E-2</v>
      </c>
      <c r="D158" s="238">
        <v>1</v>
      </c>
      <c r="E158" s="255" t="s">
        <v>108</v>
      </c>
      <c r="F158" s="255" t="s">
        <v>108</v>
      </c>
      <c r="G158" s="230" t="s">
        <v>108</v>
      </c>
      <c r="H158" s="129"/>
      <c r="I158" s="137"/>
      <c r="J158" s="114" t="str">
        <f>IF(EXACT(G158, H158), "none", IF(ISNUMBER(MATCH(H158, 'MP Analysis Input'!$A$15:$A$21, 0)), "soft", "hard"))</f>
        <v>hard</v>
      </c>
      <c r="K158" s="331"/>
      <c r="L158" s="238"/>
    </row>
    <row r="159" spans="1:12" x14ac:dyDescent="0.2">
      <c r="A159" t="s">
        <v>142</v>
      </c>
      <c r="B159" s="254">
        <v>40.162999999999997</v>
      </c>
      <c r="C159" s="254">
        <f t="shared" si="5"/>
        <v>6.2754687500000003E-2</v>
      </c>
      <c r="D159" s="238">
        <v>1</v>
      </c>
      <c r="E159" s="255" t="s">
        <v>108</v>
      </c>
      <c r="F159" s="255" t="s">
        <v>108</v>
      </c>
      <c r="G159" s="230" t="s">
        <v>108</v>
      </c>
      <c r="H159" s="129"/>
      <c r="I159" s="137"/>
      <c r="J159" s="114" t="str">
        <f>IF(EXACT(G159, H159), "none", IF(ISNUMBER(MATCH(H159, 'MP Analysis Input'!$A$15:$A$21, 0)), "soft", "hard"))</f>
        <v>hard</v>
      </c>
      <c r="K159" s="331"/>
      <c r="L159" s="238"/>
    </row>
    <row r="160" spans="1:12" x14ac:dyDescent="0.2">
      <c r="A160" t="s">
        <v>143</v>
      </c>
      <c r="B160" s="254">
        <v>40.180999999999997</v>
      </c>
      <c r="C160" s="254">
        <f t="shared" si="5"/>
        <v>6.2782812499999993E-2</v>
      </c>
      <c r="D160" s="238">
        <v>1</v>
      </c>
      <c r="E160" s="255" t="s">
        <v>108</v>
      </c>
      <c r="F160" s="255" t="s">
        <v>108</v>
      </c>
      <c r="G160" s="230" t="s">
        <v>108</v>
      </c>
      <c r="H160" s="129"/>
      <c r="I160" s="137"/>
      <c r="J160" s="114" t="str">
        <f>IF(EXACT(G160, H160), "none", IF(ISNUMBER(MATCH(H160, 'MP Analysis Input'!$A$15:$A$21, 0)), "soft", "hard"))</f>
        <v>hard</v>
      </c>
      <c r="K160" s="331"/>
      <c r="L160" s="238"/>
    </row>
    <row r="161" spans="1:12" x14ac:dyDescent="0.2">
      <c r="A161" t="s">
        <v>144</v>
      </c>
      <c r="B161" s="254">
        <v>40.182000000000002</v>
      </c>
      <c r="C161" s="254">
        <f t="shared" si="5"/>
        <v>6.2784375000000003E-2</v>
      </c>
      <c r="D161" s="238">
        <v>1</v>
      </c>
      <c r="E161" s="255" t="s">
        <v>108</v>
      </c>
      <c r="F161" s="255" t="s">
        <v>108</v>
      </c>
      <c r="G161" s="230" t="s">
        <v>108</v>
      </c>
      <c r="H161" s="129"/>
      <c r="I161" s="137"/>
      <c r="J161" s="114" t="str">
        <f>IF(EXACT(G161, H161), "none", IF(ISNUMBER(MATCH(H161, 'MP Analysis Input'!$A$15:$A$21, 0)), "soft", "hard"))</f>
        <v>hard</v>
      </c>
      <c r="K161" s="331"/>
      <c r="L161" s="238"/>
    </row>
    <row r="162" spans="1:12" x14ac:dyDescent="0.2">
      <c r="A162" t="s">
        <v>145</v>
      </c>
      <c r="B162" s="254">
        <v>40.164000000000001</v>
      </c>
      <c r="C162" s="254">
        <f t="shared" si="5"/>
        <v>6.275625E-2</v>
      </c>
      <c r="D162" s="238">
        <v>1</v>
      </c>
      <c r="E162" s="255" t="s">
        <v>108</v>
      </c>
      <c r="F162" s="255" t="s">
        <v>108</v>
      </c>
      <c r="G162" s="230" t="s">
        <v>108</v>
      </c>
      <c r="H162" s="129"/>
      <c r="I162" s="137"/>
      <c r="J162" s="114" t="str">
        <f>IF(EXACT(G162, H162), "none", IF(ISNUMBER(MATCH(H162, 'MP Analysis Input'!$A$15:$A$21, 0)), "soft", "hard"))</f>
        <v>hard</v>
      </c>
      <c r="K162" s="331"/>
      <c r="L162" s="238"/>
    </row>
    <row r="163" spans="1:12" x14ac:dyDescent="0.2">
      <c r="A163" t="s">
        <v>146</v>
      </c>
      <c r="B163" s="254">
        <v>40.165999999999997</v>
      </c>
      <c r="C163" s="254">
        <f t="shared" si="5"/>
        <v>6.2759374999999992E-2</v>
      </c>
      <c r="D163" s="238">
        <v>1</v>
      </c>
      <c r="E163" s="255" t="s">
        <v>108</v>
      </c>
      <c r="F163" s="255" t="s">
        <v>108</v>
      </c>
      <c r="G163" s="230" t="s">
        <v>108</v>
      </c>
      <c r="H163" s="129"/>
      <c r="I163" s="137"/>
      <c r="J163" s="114" t="str">
        <f>IF(EXACT(G163, H163), "none", IF(ISNUMBER(MATCH(H163, 'MP Analysis Input'!$A$15:$A$21, 0)), "soft", "hard"))</f>
        <v>hard</v>
      </c>
      <c r="K163" s="331"/>
      <c r="L163" s="238"/>
    </row>
    <row r="164" spans="1:12" x14ac:dyDescent="0.2">
      <c r="A164" t="s">
        <v>147</v>
      </c>
      <c r="B164" s="254">
        <v>40.183999999999997</v>
      </c>
      <c r="C164" s="254">
        <f t="shared" si="5"/>
        <v>6.2787499999999996E-2</v>
      </c>
      <c r="D164" s="238">
        <v>1</v>
      </c>
      <c r="E164" s="255" t="s">
        <v>108</v>
      </c>
      <c r="F164" s="255" t="s">
        <v>108</v>
      </c>
      <c r="G164" s="230" t="s">
        <v>108</v>
      </c>
      <c r="H164" s="129"/>
      <c r="I164" s="137"/>
      <c r="J164" s="114" t="str">
        <f>IF(EXACT(G164, H164), "none", IF(ISNUMBER(MATCH(H164, 'MP Analysis Input'!$A$15:$A$21, 0)), "soft", "hard"))</f>
        <v>hard</v>
      </c>
      <c r="K164" s="331"/>
      <c r="L164" s="238"/>
    </row>
    <row r="165" spans="1:12" x14ac:dyDescent="0.2">
      <c r="A165" t="s">
        <v>148</v>
      </c>
      <c r="B165" s="254">
        <v>40.167000000000002</v>
      </c>
      <c r="C165" s="254">
        <f t="shared" si="5"/>
        <v>6.2760937500000002E-2</v>
      </c>
      <c r="D165" s="238">
        <v>1</v>
      </c>
      <c r="E165" s="255" t="s">
        <v>108</v>
      </c>
      <c r="F165" s="255" t="s">
        <v>108</v>
      </c>
      <c r="G165" s="230" t="s">
        <v>108</v>
      </c>
      <c r="H165" s="129"/>
      <c r="I165" s="137"/>
      <c r="J165" s="114" t="str">
        <f>IF(EXACT(G165, H165), "none", IF(ISNUMBER(MATCH(H165, 'MP Analysis Input'!$A$15:$A$21, 0)), "soft", "hard"))</f>
        <v>hard</v>
      </c>
      <c r="K165" s="331"/>
      <c r="L165" s="238"/>
    </row>
    <row r="166" spans="1:12" x14ac:dyDescent="0.2">
      <c r="A166" t="s">
        <v>149</v>
      </c>
      <c r="B166" s="254">
        <v>40.149000000000001</v>
      </c>
      <c r="C166" s="254">
        <f t="shared" si="5"/>
        <v>6.2732812499999999E-2</v>
      </c>
      <c r="D166" s="238">
        <v>1</v>
      </c>
      <c r="E166" s="255" t="s">
        <v>108</v>
      </c>
      <c r="F166" s="255" t="s">
        <v>108</v>
      </c>
      <c r="G166" s="230" t="s">
        <v>108</v>
      </c>
      <c r="H166" s="129"/>
      <c r="I166" s="137"/>
      <c r="J166" s="114" t="str">
        <f>IF(EXACT(G166, H166), "none", IF(ISNUMBER(MATCH(H166, 'MP Analysis Input'!$A$15:$A$21, 0)), "soft", "hard"))</f>
        <v>hard</v>
      </c>
      <c r="K166" s="331"/>
      <c r="L166" s="238"/>
    </row>
    <row r="167" spans="1:12" x14ac:dyDescent="0.2">
      <c r="A167" t="s">
        <v>150</v>
      </c>
      <c r="B167" s="254">
        <v>40.162999999999997</v>
      </c>
      <c r="C167" s="254">
        <f t="shared" si="5"/>
        <v>6.2754687500000003E-2</v>
      </c>
      <c r="D167" s="238">
        <v>1</v>
      </c>
      <c r="E167" s="255" t="s">
        <v>108</v>
      </c>
      <c r="F167" s="255" t="s">
        <v>108</v>
      </c>
      <c r="G167" s="230" t="s">
        <v>108</v>
      </c>
      <c r="H167" s="129"/>
      <c r="I167" s="137"/>
      <c r="J167" s="114" t="str">
        <f>IF(EXACT(G167, H167), "none", IF(ISNUMBER(MATCH(H167, 'MP Analysis Input'!$A$15:$A$21, 0)), "soft", "hard"))</f>
        <v>hard</v>
      </c>
      <c r="K167" s="331"/>
      <c r="L167" s="238"/>
    </row>
    <row r="168" spans="1:12" x14ac:dyDescent="0.2">
      <c r="A168" t="s">
        <v>151</v>
      </c>
      <c r="B168" s="254">
        <v>40.180999999999997</v>
      </c>
      <c r="C168" s="254">
        <f t="shared" si="5"/>
        <v>6.2782812499999993E-2</v>
      </c>
      <c r="D168" s="238">
        <v>1</v>
      </c>
      <c r="E168" s="255" t="s">
        <v>108</v>
      </c>
      <c r="F168" s="255" t="s">
        <v>108</v>
      </c>
      <c r="G168" s="230" t="s">
        <v>108</v>
      </c>
      <c r="H168" s="129"/>
      <c r="I168" s="137"/>
      <c r="J168" s="114" t="str">
        <f>IF(EXACT(G168, H168), "none", IF(ISNUMBER(MATCH(H168, 'MP Analysis Input'!$A$15:$A$21, 0)), "soft", "hard"))</f>
        <v>hard</v>
      </c>
      <c r="K168" s="331"/>
      <c r="L168" s="238"/>
    </row>
    <row r="169" spans="1:12" x14ac:dyDescent="0.2">
      <c r="A169" t="s">
        <v>152</v>
      </c>
      <c r="B169" s="254">
        <v>40.167000000000002</v>
      </c>
      <c r="C169" s="254">
        <f t="shared" si="5"/>
        <v>6.2760937500000002E-2</v>
      </c>
      <c r="D169" s="238">
        <v>1</v>
      </c>
      <c r="E169" s="255" t="s">
        <v>108</v>
      </c>
      <c r="F169" s="255" t="s">
        <v>108</v>
      </c>
      <c r="G169" s="230" t="s">
        <v>108</v>
      </c>
      <c r="H169" s="129"/>
      <c r="I169" s="137"/>
      <c r="J169" s="114" t="str">
        <f>IF(EXACT(G169, H169), "none", IF(ISNUMBER(MATCH(H169, 'MP Analysis Input'!$A$15:$A$21, 0)), "soft", "hard"))</f>
        <v>hard</v>
      </c>
      <c r="K169" s="331"/>
      <c r="L169" s="238"/>
    </row>
    <row r="170" spans="1:12" x14ac:dyDescent="0.2">
      <c r="A170" t="s">
        <v>153</v>
      </c>
      <c r="B170" s="254">
        <v>40.146000000000001</v>
      </c>
      <c r="C170" s="254">
        <f t="shared" si="5"/>
        <v>6.272812500000001E-2</v>
      </c>
      <c r="D170" s="238">
        <v>1</v>
      </c>
      <c r="E170" s="255" t="s">
        <v>108</v>
      </c>
      <c r="F170" s="255" t="s">
        <v>108</v>
      </c>
      <c r="G170" s="230" t="s">
        <v>108</v>
      </c>
      <c r="H170" s="129"/>
      <c r="I170" s="137"/>
      <c r="J170" s="114" t="str">
        <f>IF(EXACT(G170, H170), "none", IF(ISNUMBER(MATCH(H170, 'MP Analysis Input'!$A$15:$A$21, 0)), "soft", "hard"))</f>
        <v>hard</v>
      </c>
      <c r="K170" s="331"/>
      <c r="L170" s="238"/>
    </row>
    <row r="171" spans="1:12" x14ac:dyDescent="0.2">
      <c r="A171" t="s">
        <v>154</v>
      </c>
      <c r="B171" s="254">
        <v>40.128999999999998</v>
      </c>
      <c r="C171" s="254">
        <f t="shared" si="5"/>
        <v>6.2701562500000002E-2</v>
      </c>
      <c r="D171" s="238">
        <v>1</v>
      </c>
      <c r="E171" s="255" t="s">
        <v>108</v>
      </c>
      <c r="F171" s="255" t="s">
        <v>108</v>
      </c>
      <c r="G171" s="230" t="s">
        <v>108</v>
      </c>
      <c r="H171" s="129"/>
      <c r="I171" s="137"/>
      <c r="J171" s="114" t="str">
        <f>IF(EXACT(G171, H171), "none", IF(ISNUMBER(MATCH(H171, 'MP Analysis Input'!$A$15:$A$21, 0)), "soft", "hard"))</f>
        <v>hard</v>
      </c>
      <c r="K171" s="331"/>
      <c r="L171" s="238"/>
    </row>
    <row r="172" spans="1:12" x14ac:dyDescent="0.2">
      <c r="A172" t="s">
        <v>155</v>
      </c>
      <c r="B172" s="254">
        <v>40.145000000000003</v>
      </c>
      <c r="C172" s="254">
        <f t="shared" si="5"/>
        <v>6.2726562500000013E-2</v>
      </c>
      <c r="D172" s="238">
        <v>1</v>
      </c>
      <c r="E172" s="255" t="s">
        <v>108</v>
      </c>
      <c r="F172" s="255" t="s">
        <v>108</v>
      </c>
      <c r="G172" s="230" t="s">
        <v>108</v>
      </c>
      <c r="H172" s="129"/>
      <c r="I172" s="137"/>
      <c r="J172" s="114" t="str">
        <f>IF(EXACT(G172, H172), "none", IF(ISNUMBER(MATCH(H172, 'MP Analysis Input'!$A$15:$A$21, 0)), "soft", "hard"))</f>
        <v>hard</v>
      </c>
      <c r="K172" s="331"/>
      <c r="L172" s="238"/>
    </row>
    <row r="173" spans="1:12" x14ac:dyDescent="0.2">
      <c r="A173" t="s">
        <v>156</v>
      </c>
      <c r="B173" s="254">
        <v>40.149000000000001</v>
      </c>
      <c r="C173" s="254">
        <f t="shared" si="5"/>
        <v>6.2732812499999999E-2</v>
      </c>
      <c r="D173" s="238">
        <v>1</v>
      </c>
      <c r="E173" s="255" t="s">
        <v>108</v>
      </c>
      <c r="F173" s="255" t="s">
        <v>108</v>
      </c>
      <c r="G173" s="230" t="s">
        <v>108</v>
      </c>
      <c r="H173" s="129"/>
      <c r="I173" s="137"/>
      <c r="J173" s="114" t="str">
        <f>IF(EXACT(G173, H173), "none", IF(ISNUMBER(MATCH(H173, 'MP Analysis Input'!$A$15:$A$21, 0)), "soft", "hard"))</f>
        <v>hard</v>
      </c>
      <c r="K173" s="331"/>
      <c r="L173" s="238"/>
    </row>
    <row r="174" spans="1:12" x14ac:dyDescent="0.2">
      <c r="A174" t="s">
        <v>157</v>
      </c>
      <c r="B174" s="254">
        <v>39.851999999999997</v>
      </c>
      <c r="C174" s="254">
        <f t="shared" si="5"/>
        <v>6.2268749999999998E-2</v>
      </c>
      <c r="D174" s="238">
        <v>1</v>
      </c>
      <c r="E174" s="255" t="s">
        <v>108</v>
      </c>
      <c r="F174" s="255" t="s">
        <v>108</v>
      </c>
      <c r="G174" s="230" t="s">
        <v>108</v>
      </c>
      <c r="H174" s="129"/>
      <c r="I174" s="137"/>
      <c r="J174" s="114" t="str">
        <f>IF(EXACT(G174, H174), "none", IF(ISNUMBER(MATCH(H174, 'MP Analysis Input'!$A$15:$A$21, 0)), "soft", "hard"))</f>
        <v>hard</v>
      </c>
      <c r="K174" s="331"/>
      <c r="L174" s="238"/>
    </row>
    <row r="175" spans="1:12" x14ac:dyDescent="0.2">
      <c r="A175" t="s">
        <v>158</v>
      </c>
      <c r="B175" s="254">
        <v>40.146999999999998</v>
      </c>
      <c r="C175" s="254">
        <f t="shared" si="5"/>
        <v>6.2729687500000006E-2</v>
      </c>
      <c r="D175" s="238">
        <v>1</v>
      </c>
      <c r="E175" s="255" t="s">
        <v>108</v>
      </c>
      <c r="F175" s="255" t="s">
        <v>108</v>
      </c>
      <c r="G175" s="230" t="s">
        <v>108</v>
      </c>
      <c r="H175" s="129"/>
      <c r="I175" s="137"/>
      <c r="J175" s="114" t="str">
        <f>IF(EXACT(G175, H175), "none", IF(ISNUMBER(MATCH(H175, 'MP Analysis Input'!$A$15:$A$21, 0)), "soft", "hard"))</f>
        <v>hard</v>
      </c>
      <c r="K175" s="331"/>
      <c r="L175" s="238"/>
    </row>
    <row r="176" spans="1:12" x14ac:dyDescent="0.2">
      <c r="A176" t="s">
        <v>159</v>
      </c>
      <c r="B176" s="254">
        <v>40.152000000000001</v>
      </c>
      <c r="C176" s="254">
        <f t="shared" si="5"/>
        <v>6.2737500000000002E-2</v>
      </c>
      <c r="D176" s="238">
        <v>1</v>
      </c>
      <c r="E176" s="255" t="s">
        <v>108</v>
      </c>
      <c r="F176" s="255" t="s">
        <v>108</v>
      </c>
      <c r="G176" s="230" t="s">
        <v>108</v>
      </c>
      <c r="H176" s="129"/>
      <c r="I176" s="137"/>
      <c r="J176" s="114" t="str">
        <f>IF(EXACT(G176, H176), "none", IF(ISNUMBER(MATCH(H176, 'MP Analysis Input'!$A$15:$A$21, 0)), "soft", "hard"))</f>
        <v>hard</v>
      </c>
      <c r="K176" s="331"/>
      <c r="L176" s="238"/>
    </row>
    <row r="177" spans="1:12" x14ac:dyDescent="0.2">
      <c r="A177" t="s">
        <v>160</v>
      </c>
      <c r="B177" s="254">
        <v>40.167000000000002</v>
      </c>
      <c r="C177" s="254">
        <f t="shared" si="5"/>
        <v>6.2760937500000002E-2</v>
      </c>
      <c r="D177" s="238">
        <v>1</v>
      </c>
      <c r="E177" s="255" t="s">
        <v>108</v>
      </c>
      <c r="F177" s="255" t="s">
        <v>108</v>
      </c>
      <c r="G177" s="230" t="s">
        <v>108</v>
      </c>
      <c r="H177" s="129"/>
      <c r="I177" s="137"/>
      <c r="J177" s="114" t="str">
        <f>IF(EXACT(G177, H177), "none", IF(ISNUMBER(MATCH(H177, 'MP Analysis Input'!$A$15:$A$21, 0)), "soft", "hard"))</f>
        <v>hard</v>
      </c>
      <c r="K177" s="331"/>
      <c r="L177" s="238"/>
    </row>
    <row r="178" spans="1:12" x14ac:dyDescent="0.2">
      <c r="A178" t="s">
        <v>161</v>
      </c>
      <c r="B178" s="254">
        <v>40.570999999999998</v>
      </c>
      <c r="C178" s="254">
        <f t="shared" si="5"/>
        <v>6.3392187500000002E-2</v>
      </c>
      <c r="D178" s="238">
        <v>1</v>
      </c>
      <c r="E178" s="255" t="s">
        <v>108</v>
      </c>
      <c r="F178" s="255" t="s">
        <v>108</v>
      </c>
      <c r="G178" s="230" t="s">
        <v>108</v>
      </c>
      <c r="H178" s="129"/>
      <c r="I178" s="137"/>
      <c r="J178" s="114" t="str">
        <f>IF(EXACT(G178, H178), "none", IF(ISNUMBER(MATCH(H178, 'MP Analysis Input'!$A$15:$A$21, 0)), "soft", "hard"))</f>
        <v>hard</v>
      </c>
      <c r="K178" s="331"/>
      <c r="L178" s="238"/>
    </row>
    <row r="179" spans="1:12" x14ac:dyDescent="0.2">
      <c r="A179" t="s">
        <v>162</v>
      </c>
      <c r="B179" s="254">
        <v>39.920999999999999</v>
      </c>
      <c r="C179" s="254">
        <f t="shared" si="5"/>
        <v>6.2376562500000003E-2</v>
      </c>
      <c r="D179" s="238">
        <v>1</v>
      </c>
      <c r="E179" s="255" t="s">
        <v>108</v>
      </c>
      <c r="F179" s="255" t="s">
        <v>108</v>
      </c>
      <c r="G179" s="230" t="s">
        <v>108</v>
      </c>
      <c r="H179" s="129"/>
      <c r="I179" s="137"/>
      <c r="J179" s="114" t="str">
        <f>IF(EXACT(G179, H179), "none", IF(ISNUMBER(MATCH(H179, 'MP Analysis Input'!$A$15:$A$21, 0)), "soft", "hard"))</f>
        <v>hard</v>
      </c>
      <c r="K179" s="331"/>
      <c r="L179" s="238"/>
    </row>
    <row r="180" spans="1:12" x14ac:dyDescent="0.2">
      <c r="A180" t="s">
        <v>163</v>
      </c>
      <c r="B180" s="254">
        <v>40.161000000000001</v>
      </c>
      <c r="C180" s="254">
        <f t="shared" si="5"/>
        <v>6.275156250000001E-2</v>
      </c>
      <c r="D180" s="238">
        <v>1</v>
      </c>
      <c r="E180" s="255" t="s">
        <v>108</v>
      </c>
      <c r="F180" s="255" t="s">
        <v>108</v>
      </c>
      <c r="G180" s="230" t="s">
        <v>108</v>
      </c>
      <c r="H180" s="129"/>
      <c r="I180" s="137"/>
      <c r="J180" s="114" t="str">
        <f>IF(EXACT(G180, H180), "none", IF(ISNUMBER(MATCH(H180, 'MP Analysis Input'!$A$15:$A$21, 0)), "soft", "hard"))</f>
        <v>hard</v>
      </c>
      <c r="K180" s="331"/>
      <c r="L180" s="238"/>
    </row>
    <row r="181" spans="1:12" x14ac:dyDescent="0.2">
      <c r="A181" t="s">
        <v>164</v>
      </c>
      <c r="B181" s="254">
        <v>40.159999999999997</v>
      </c>
      <c r="C181" s="254">
        <f t="shared" si="5"/>
        <v>6.275E-2</v>
      </c>
      <c r="D181" s="238">
        <v>1</v>
      </c>
      <c r="E181" s="255" t="s">
        <v>108</v>
      </c>
      <c r="F181" s="255" t="s">
        <v>108</v>
      </c>
      <c r="G181" s="230" t="s">
        <v>108</v>
      </c>
      <c r="H181" s="129"/>
      <c r="I181" s="137"/>
      <c r="J181" s="114" t="str">
        <f>IF(EXACT(G181, H181), "none", IF(ISNUMBER(MATCH(H181, 'MP Analysis Input'!$A$15:$A$21, 0)), "soft", "hard"))</f>
        <v>hard</v>
      </c>
      <c r="K181" s="331"/>
      <c r="L181" s="238"/>
    </row>
    <row r="182" spans="1:12" x14ac:dyDescent="0.2">
      <c r="A182" t="s">
        <v>165</v>
      </c>
      <c r="B182" s="254">
        <v>40.183999999999997</v>
      </c>
      <c r="C182" s="254">
        <f t="shared" si="5"/>
        <v>6.2787499999999996E-2</v>
      </c>
      <c r="D182" s="238">
        <v>1</v>
      </c>
      <c r="E182" s="255" t="s">
        <v>108</v>
      </c>
      <c r="F182" s="255" t="s">
        <v>108</v>
      </c>
      <c r="G182" s="230" t="s">
        <v>108</v>
      </c>
      <c r="H182" s="129"/>
      <c r="I182" s="137"/>
      <c r="J182" s="114" t="str">
        <f>IF(EXACT(G182, H182), "none", IF(ISNUMBER(MATCH(H182, 'MP Analysis Input'!$A$15:$A$21, 0)), "soft", "hard"))</f>
        <v>hard</v>
      </c>
      <c r="K182" s="331"/>
      <c r="L182" s="238"/>
    </row>
    <row r="183" spans="1:12" x14ac:dyDescent="0.2">
      <c r="A183" t="s">
        <v>166</v>
      </c>
      <c r="B183" s="254">
        <v>40.168999999999997</v>
      </c>
      <c r="C183" s="254">
        <f t="shared" si="5"/>
        <v>6.2764062499999995E-2</v>
      </c>
      <c r="D183" s="238">
        <v>1</v>
      </c>
      <c r="E183" s="255" t="s">
        <v>108</v>
      </c>
      <c r="F183" s="255" t="s">
        <v>108</v>
      </c>
      <c r="G183" s="230" t="s">
        <v>108</v>
      </c>
      <c r="H183" s="129"/>
      <c r="I183" s="137"/>
      <c r="J183" s="114" t="str">
        <f>IF(EXACT(G183, H183), "none", IF(ISNUMBER(MATCH(H183, 'MP Analysis Input'!$A$15:$A$21, 0)), "soft", "hard"))</f>
        <v>hard</v>
      </c>
      <c r="K183" s="331"/>
      <c r="L183" s="238"/>
    </row>
    <row r="184" spans="1:12" x14ac:dyDescent="0.2">
      <c r="A184" t="s">
        <v>167</v>
      </c>
      <c r="B184" s="254">
        <v>40.146000000000001</v>
      </c>
      <c r="C184" s="254">
        <f t="shared" si="5"/>
        <v>6.272812500000001E-2</v>
      </c>
      <c r="D184" s="238">
        <v>1</v>
      </c>
      <c r="E184" s="255" t="s">
        <v>108</v>
      </c>
      <c r="F184" s="255" t="s">
        <v>108</v>
      </c>
      <c r="G184" s="230" t="s">
        <v>108</v>
      </c>
      <c r="H184" s="129"/>
      <c r="I184" s="137"/>
      <c r="J184" s="114" t="str">
        <f>IF(EXACT(G184, H184), "none", IF(ISNUMBER(MATCH(H184, 'MP Analysis Input'!$A$15:$A$21, 0)), "soft", "hard"))</f>
        <v>hard</v>
      </c>
      <c r="K184" s="331"/>
      <c r="L184" s="238"/>
    </row>
    <row r="185" spans="1:12" x14ac:dyDescent="0.2">
      <c r="A185" t="s">
        <v>168</v>
      </c>
      <c r="B185" s="254">
        <v>41.738999999999997</v>
      </c>
      <c r="C185" s="254">
        <f t="shared" si="5"/>
        <v>6.5217187499999996E-2</v>
      </c>
      <c r="D185" s="238">
        <v>1</v>
      </c>
      <c r="E185" s="255" t="s">
        <v>108</v>
      </c>
      <c r="F185" s="255" t="s">
        <v>108</v>
      </c>
      <c r="G185" s="230" t="s">
        <v>108</v>
      </c>
      <c r="H185" s="129"/>
      <c r="I185" s="137"/>
      <c r="J185" s="114" t="str">
        <f>IF(EXACT(G185, H185), "none", IF(ISNUMBER(MATCH(H185, 'MP Analysis Input'!$A$15:$A$21, 0)), "soft", "hard"))</f>
        <v>hard</v>
      </c>
      <c r="K185" s="331"/>
      <c r="L185" s="238"/>
    </row>
    <row r="186" spans="1:12" x14ac:dyDescent="0.2">
      <c r="A186" t="s">
        <v>169</v>
      </c>
      <c r="B186" s="254">
        <v>43.216999999999999</v>
      </c>
      <c r="C186" s="254">
        <f t="shared" si="5"/>
        <v>6.7526562499999998E-2</v>
      </c>
      <c r="D186" s="238">
        <v>1</v>
      </c>
      <c r="E186" s="255" t="s">
        <v>108</v>
      </c>
      <c r="F186" s="255" t="s">
        <v>108</v>
      </c>
      <c r="G186" s="230" t="s">
        <v>108</v>
      </c>
      <c r="H186" s="129"/>
      <c r="I186" s="137"/>
      <c r="J186" s="114" t="str">
        <f>IF(EXACT(G186, H186), "none", IF(ISNUMBER(MATCH(H186, 'MP Analysis Input'!$A$15:$A$21, 0)), "soft", "hard"))</f>
        <v>hard</v>
      </c>
      <c r="K186" s="331"/>
      <c r="L186" s="238"/>
    </row>
    <row r="187" spans="1:12" x14ac:dyDescent="0.2">
      <c r="A187" t="s">
        <v>170</v>
      </c>
      <c r="B187" s="254">
        <v>125.15</v>
      </c>
      <c r="C187" s="254">
        <f t="shared" si="5"/>
        <v>0.19554687500000001</v>
      </c>
      <c r="D187" s="238">
        <v>4</v>
      </c>
      <c r="E187" s="255" t="s">
        <v>43</v>
      </c>
      <c r="F187" s="255" t="s">
        <v>43</v>
      </c>
      <c r="G187" s="230" t="s">
        <v>43</v>
      </c>
      <c r="H187" s="129"/>
      <c r="I187" s="137"/>
      <c r="J187" s="114" t="str">
        <f>IF(EXACT(G187, H187), "none", IF(ISNUMBER(MATCH(H187, 'MP Analysis Input'!$A$15:$A$21, 0)), "soft", "hard"))</f>
        <v>hard</v>
      </c>
      <c r="K187" s="331"/>
      <c r="L187" s="238"/>
    </row>
    <row r="188" spans="1:12" x14ac:dyDescent="0.2">
      <c r="A188" t="s">
        <v>171</v>
      </c>
      <c r="B188" s="254">
        <v>293.87299999999999</v>
      </c>
      <c r="C188" s="254">
        <f t="shared" si="5"/>
        <v>0.4591765625</v>
      </c>
      <c r="D188" s="238">
        <v>4</v>
      </c>
      <c r="E188" s="255" t="s">
        <v>35</v>
      </c>
      <c r="F188" s="255" t="s">
        <v>584</v>
      </c>
      <c r="G188" s="230" t="s">
        <v>584</v>
      </c>
      <c r="H188" s="129"/>
      <c r="I188" s="137"/>
      <c r="J188" s="114" t="str">
        <f>IF(EXACT(G188, H188), "none", IF(ISNUMBER(MATCH(H188, 'MP Analysis Input'!$A$15:$A$21, 0)), "soft", "hard"))</f>
        <v>hard</v>
      </c>
      <c r="K188" s="331"/>
      <c r="L188" s="238"/>
    </row>
    <row r="189" spans="1:12" x14ac:dyDescent="0.2">
      <c r="K189" s="331"/>
      <c r="L189" s="238"/>
    </row>
    <row r="191" spans="1:12" x14ac:dyDescent="0.2">
      <c r="B191" s="383"/>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 workbookViewId="1"/>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264</v>
      </c>
      <c r="B1" s="154"/>
      <c r="AB1" s="238" t="s">
        <v>265</v>
      </c>
    </row>
    <row r="2" spans="1:28" ht="15.75" customHeight="1" x14ac:dyDescent="0.2">
      <c r="A2" s="238" t="s">
        <v>572</v>
      </c>
      <c r="L2" s="155"/>
      <c r="AB2" s="238" t="str">
        <f>'Design HV &amp; WD'!A4</f>
        <v>SFP</v>
      </c>
    </row>
    <row r="3" spans="1:28" ht="15.75" customHeight="1" x14ac:dyDescent="0.2">
      <c r="A3" s="238" t="s">
        <v>266</v>
      </c>
      <c r="L3" s="330"/>
      <c r="M3" s="331"/>
      <c r="AB3" s="238" t="str">
        <f>'Design HV &amp; WD'!A5</f>
        <v>Veg 08</v>
      </c>
    </row>
    <row r="4" spans="1:28" ht="15.75" customHeight="1" x14ac:dyDescent="0.2">
      <c r="A4" s="238" t="s">
        <v>267</v>
      </c>
      <c r="L4" s="330"/>
      <c r="M4" s="331"/>
      <c r="AB4" s="238" t="str">
        <f>'Design HV &amp; WD'!A7</f>
        <v>ENV</v>
      </c>
    </row>
    <row r="5" spans="1:28" ht="15.75" customHeight="1" x14ac:dyDescent="0.2">
      <c r="A5" s="238" t="s">
        <v>268</v>
      </c>
      <c r="L5" s="330"/>
      <c r="M5" s="331"/>
      <c r="AB5" s="238" t="str">
        <f>'Design HV &amp; WD'!A8</f>
        <v>SFL</v>
      </c>
    </row>
    <row r="6" spans="1:28" ht="15.75" customHeight="1" x14ac:dyDescent="0.2">
      <c r="A6" s="238" t="s">
        <v>269</v>
      </c>
      <c r="L6" s="330"/>
      <c r="M6" s="331"/>
      <c r="AB6" s="238" t="str">
        <f>'Design HV &amp; WD'!A17</f>
        <v>DWM_DecApr</v>
      </c>
    </row>
    <row r="7" spans="1:28" ht="15.75" customHeight="1" x14ac:dyDescent="0.2">
      <c r="A7" s="238" t="s">
        <v>576</v>
      </c>
      <c r="L7" s="330"/>
      <c r="M7" s="331"/>
      <c r="AB7" s="238" t="str">
        <f>'Design HV &amp; WD'!A18</f>
        <v>DWM_JanApr</v>
      </c>
    </row>
    <row r="8" spans="1:28" ht="15.75" customHeight="1" x14ac:dyDescent="0.2">
      <c r="L8" s="330"/>
      <c r="M8" s="331"/>
    </row>
    <row r="9" spans="1:28" ht="15.75" customHeight="1" x14ac:dyDescent="0.2">
      <c r="A9" s="155" t="s">
        <v>440</v>
      </c>
      <c r="B9" s="155" t="s">
        <v>443</v>
      </c>
      <c r="C9" s="155" t="s">
        <v>444</v>
      </c>
      <c r="L9" s="330"/>
      <c r="M9" s="331"/>
      <c r="AB9" s="238" t="e">
        <f>'Design HV &amp; WD'!#REF!</f>
        <v>#REF!</v>
      </c>
    </row>
    <row r="10" spans="1:28" ht="15.75" customHeight="1" x14ac:dyDescent="0.2">
      <c r="A10" s="230" t="s">
        <v>45</v>
      </c>
      <c r="B10" s="230" t="s">
        <v>445</v>
      </c>
      <c r="C10" s="230" t="s">
        <v>458</v>
      </c>
      <c r="D10" s="230"/>
      <c r="E10" s="230"/>
      <c r="F10" s="230"/>
      <c r="G10" s="230"/>
      <c r="H10" s="230"/>
      <c r="I10" s="230"/>
      <c r="J10" s="230"/>
    </row>
    <row r="11" spans="1:28" ht="15.75" customHeight="1" x14ac:dyDescent="0.2">
      <c r="A11" s="230" t="s">
        <v>503</v>
      </c>
      <c r="B11" s="339" t="s">
        <v>445</v>
      </c>
      <c r="C11" s="230" t="s">
        <v>533</v>
      </c>
      <c r="D11" s="230" t="s">
        <v>469</v>
      </c>
      <c r="E11" s="230"/>
      <c r="F11" s="230"/>
      <c r="G11" s="230"/>
      <c r="H11" s="230"/>
      <c r="I11" s="230"/>
      <c r="J11" s="230"/>
    </row>
    <row r="12" spans="1:28" ht="15.75" customHeight="1" x14ac:dyDescent="0.2">
      <c r="A12" s="230" t="s">
        <v>36</v>
      </c>
      <c r="B12" s="230" t="s">
        <v>442</v>
      </c>
      <c r="C12" s="230" t="s">
        <v>108</v>
      </c>
      <c r="D12" s="230" t="s">
        <v>63</v>
      </c>
      <c r="E12" s="230" t="s">
        <v>32</v>
      </c>
      <c r="F12" s="230" t="s">
        <v>39</v>
      </c>
      <c r="G12" s="230" t="s">
        <v>43</v>
      </c>
      <c r="H12" s="331"/>
      <c r="I12" s="230"/>
      <c r="J12" s="230"/>
    </row>
    <row r="13" spans="1:28" ht="15.75" customHeight="1" x14ac:dyDescent="0.2">
      <c r="A13" s="230" t="s">
        <v>37</v>
      </c>
      <c r="B13" s="230" t="s">
        <v>573</v>
      </c>
      <c r="C13" s="230" t="s">
        <v>458</v>
      </c>
      <c r="D13" s="230" t="s">
        <v>47</v>
      </c>
      <c r="E13" s="230"/>
      <c r="F13" s="230"/>
      <c r="G13" s="230"/>
      <c r="H13" s="230"/>
      <c r="I13" s="230"/>
      <c r="J13" s="230"/>
    </row>
    <row r="14" spans="1:28" ht="15.75" customHeight="1" x14ac:dyDescent="0.2">
      <c r="A14" s="230" t="s">
        <v>38</v>
      </c>
      <c r="B14" s="230" t="s">
        <v>445</v>
      </c>
      <c r="C14" s="230" t="s">
        <v>534</v>
      </c>
      <c r="D14" s="230" t="s">
        <v>458</v>
      </c>
      <c r="E14" s="230"/>
      <c r="F14" s="230"/>
      <c r="G14" s="230"/>
      <c r="H14" s="230"/>
      <c r="I14" s="230"/>
      <c r="J14" s="230"/>
    </row>
    <row r="15" spans="1:28" ht="15.75" customHeight="1" x14ac:dyDescent="0.2">
      <c r="A15" s="230" t="s">
        <v>40</v>
      </c>
      <c r="B15" s="230" t="s">
        <v>445</v>
      </c>
      <c r="C15" s="230" t="s">
        <v>43</v>
      </c>
      <c r="D15" s="230"/>
      <c r="E15" s="230"/>
      <c r="F15" s="230"/>
      <c r="G15" s="230"/>
      <c r="H15" s="230"/>
      <c r="I15" s="230"/>
      <c r="J15" s="230"/>
      <c r="L15" s="330"/>
      <c r="M15" s="331"/>
    </row>
    <row r="16" spans="1:28" ht="15.75" customHeight="1" x14ac:dyDescent="0.2">
      <c r="A16" s="230" t="s">
        <v>41</v>
      </c>
      <c r="B16" s="230" t="s">
        <v>445</v>
      </c>
      <c r="C16" s="230" t="s">
        <v>43</v>
      </c>
      <c r="D16" s="230"/>
      <c r="E16" s="230"/>
      <c r="F16" s="230"/>
      <c r="G16" s="230"/>
      <c r="H16" s="230"/>
      <c r="I16" s="230"/>
      <c r="J16" s="230"/>
      <c r="L16" s="330"/>
      <c r="M16" s="331"/>
    </row>
    <row r="17" spans="1:28" ht="15.75" customHeight="1" x14ac:dyDescent="0.2">
      <c r="A17" s="230" t="s">
        <v>505</v>
      </c>
      <c r="B17" s="230" t="s">
        <v>445</v>
      </c>
      <c r="C17" s="230" t="s">
        <v>535</v>
      </c>
      <c r="D17" s="230"/>
      <c r="E17" s="230"/>
      <c r="F17" s="230"/>
      <c r="G17" s="230"/>
      <c r="H17" s="230"/>
      <c r="I17" s="230"/>
      <c r="J17" s="230"/>
    </row>
    <row r="18" spans="1:28" ht="15.75" customHeight="1" x14ac:dyDescent="0.2">
      <c r="A18" s="230" t="s">
        <v>517</v>
      </c>
      <c r="B18" s="230" t="s">
        <v>445</v>
      </c>
      <c r="C18" s="230" t="s">
        <v>471</v>
      </c>
      <c r="D18" s="230"/>
      <c r="E18" s="230"/>
      <c r="F18" s="230"/>
      <c r="G18" s="230"/>
      <c r="H18" s="230"/>
      <c r="I18" s="230"/>
      <c r="J18" s="230"/>
    </row>
    <row r="19" spans="1:28" ht="15.75" customHeight="1" x14ac:dyDescent="0.2">
      <c r="A19" s="230" t="s">
        <v>48</v>
      </c>
      <c r="B19" s="230" t="s">
        <v>445</v>
      </c>
      <c r="C19" s="230" t="s">
        <v>536</v>
      </c>
      <c r="D19" s="230" t="s">
        <v>32</v>
      </c>
      <c r="E19" s="230" t="s">
        <v>47</v>
      </c>
      <c r="F19" s="230" t="s">
        <v>43</v>
      </c>
      <c r="G19" s="230"/>
      <c r="H19" s="230"/>
      <c r="I19" s="230"/>
      <c r="J19" s="230"/>
    </row>
    <row r="20" spans="1:28" ht="15.75" customHeight="1" x14ac:dyDescent="0.2">
      <c r="A20" s="230" t="s">
        <v>518</v>
      </c>
      <c r="B20" s="230" t="s">
        <v>445</v>
      </c>
      <c r="C20" s="230" t="s">
        <v>43</v>
      </c>
      <c r="D20" s="230"/>
      <c r="E20" s="230"/>
      <c r="F20" s="230"/>
      <c r="G20" s="230"/>
      <c r="H20" s="230"/>
      <c r="I20" s="230"/>
      <c r="J20" s="230"/>
      <c r="L20" s="330"/>
      <c r="M20" s="331"/>
      <c r="AB20" s="238" t="e">
        <f>'Design HV &amp; WD'!#REF!</f>
        <v>#REF!</v>
      </c>
    </row>
    <row r="21" spans="1:28" ht="15.75" customHeight="1" x14ac:dyDescent="0.2">
      <c r="A21" s="230" t="s">
        <v>50</v>
      </c>
      <c r="B21" s="230" t="s">
        <v>445</v>
      </c>
      <c r="C21" s="230" t="s">
        <v>537</v>
      </c>
      <c r="D21" s="230"/>
      <c r="E21" s="230"/>
      <c r="F21" s="230"/>
      <c r="G21" s="230"/>
      <c r="H21" s="230"/>
      <c r="I21" s="230"/>
      <c r="J21" s="230"/>
    </row>
    <row r="22" spans="1:28" ht="15.75" customHeight="1" x14ac:dyDescent="0.2">
      <c r="A22" s="230" t="s">
        <v>51</v>
      </c>
      <c r="B22" s="230" t="s">
        <v>445</v>
      </c>
      <c r="C22" s="230" t="s">
        <v>538</v>
      </c>
      <c r="D22" s="230"/>
      <c r="E22" s="230"/>
      <c r="F22" s="230"/>
      <c r="G22" s="230"/>
      <c r="H22" s="230"/>
      <c r="I22" s="230"/>
      <c r="J22" s="230"/>
    </row>
    <row r="23" spans="1:28" ht="15.75" customHeight="1" x14ac:dyDescent="0.2">
      <c r="A23" s="230" t="s">
        <v>52</v>
      </c>
      <c r="B23" s="230" t="s">
        <v>445</v>
      </c>
      <c r="C23" s="230" t="s">
        <v>459</v>
      </c>
      <c r="D23" s="230"/>
      <c r="E23" s="230"/>
      <c r="F23" s="230"/>
      <c r="G23" s="230"/>
      <c r="H23" s="230"/>
      <c r="I23" s="230"/>
      <c r="J23" s="230"/>
    </row>
    <row r="24" spans="1:28" ht="15.75" customHeight="1" x14ac:dyDescent="0.2">
      <c r="A24" s="230" t="s">
        <v>53</v>
      </c>
      <c r="B24" s="230" t="s">
        <v>445</v>
      </c>
      <c r="C24" s="230" t="s">
        <v>459</v>
      </c>
      <c r="D24" s="230"/>
      <c r="E24" s="230"/>
      <c r="F24" s="230"/>
      <c r="G24" s="230"/>
      <c r="H24" s="230"/>
      <c r="I24" s="230"/>
      <c r="J24" s="230"/>
    </row>
    <row r="25" spans="1:28" ht="15.75" customHeight="1" x14ac:dyDescent="0.2">
      <c r="A25" s="230" t="s">
        <v>54</v>
      </c>
      <c r="B25" s="230" t="s">
        <v>445</v>
      </c>
      <c r="C25" s="230" t="s">
        <v>463</v>
      </c>
      <c r="D25" s="230"/>
      <c r="E25" s="230"/>
      <c r="F25" s="230"/>
      <c r="G25" s="230"/>
      <c r="H25" s="230"/>
      <c r="I25" s="230"/>
      <c r="J25" s="230"/>
      <c r="AB25" s="238" t="str">
        <f>'Design HV &amp; WD'!A12</f>
        <v>Sand Fences</v>
      </c>
    </row>
    <row r="26" spans="1:28" ht="15.75" customHeight="1" x14ac:dyDescent="0.2">
      <c r="A26" s="339" t="s">
        <v>506</v>
      </c>
      <c r="B26" s="339" t="s">
        <v>445</v>
      </c>
      <c r="C26" s="230" t="s">
        <v>539</v>
      </c>
      <c r="D26" s="230"/>
      <c r="E26" s="230"/>
      <c r="F26" s="230"/>
      <c r="G26" s="230"/>
      <c r="H26" s="230"/>
      <c r="I26" s="230"/>
      <c r="J26" s="230"/>
    </row>
    <row r="27" spans="1:28" ht="15.75" customHeight="1" x14ac:dyDescent="0.2">
      <c r="A27" s="339" t="s">
        <v>507</v>
      </c>
      <c r="B27" s="339" t="s">
        <v>445</v>
      </c>
      <c r="C27" s="230" t="s">
        <v>540</v>
      </c>
      <c r="D27" s="230"/>
      <c r="E27" s="230"/>
      <c r="F27" s="230"/>
      <c r="G27" s="230"/>
      <c r="H27" s="230"/>
      <c r="I27" s="230"/>
      <c r="J27" s="230"/>
    </row>
    <row r="28" spans="1:28" ht="15.75" customHeight="1" x14ac:dyDescent="0.2">
      <c r="A28" s="230" t="s">
        <v>57</v>
      </c>
      <c r="B28" s="230" t="s">
        <v>445</v>
      </c>
      <c r="C28" s="230" t="s">
        <v>469</v>
      </c>
      <c r="D28" s="230" t="s">
        <v>43</v>
      </c>
      <c r="E28" s="230"/>
      <c r="F28" s="230"/>
      <c r="G28" s="230"/>
      <c r="H28" s="230"/>
      <c r="I28" s="230"/>
      <c r="J28" s="230"/>
    </row>
    <row r="29" spans="1:28" ht="15.75" customHeight="1" x14ac:dyDescent="0.2">
      <c r="A29" s="230" t="s">
        <v>566</v>
      </c>
      <c r="B29" s="230" t="s">
        <v>445</v>
      </c>
      <c r="C29" s="230" t="s">
        <v>43</v>
      </c>
      <c r="D29" s="230"/>
      <c r="E29" s="230"/>
      <c r="F29" s="230"/>
      <c r="G29" s="230"/>
      <c r="H29" s="230"/>
      <c r="I29" s="230"/>
      <c r="J29" s="230"/>
      <c r="L29" s="330"/>
      <c r="M29" s="331"/>
      <c r="AB29" s="238" t="str">
        <f>'Design HV &amp; WD'!A22</f>
        <v>WF and SB</v>
      </c>
    </row>
    <row r="30" spans="1:28" ht="15.75" customHeight="1" x14ac:dyDescent="0.2">
      <c r="A30" s="230" t="s">
        <v>567</v>
      </c>
      <c r="B30" s="230" t="s">
        <v>445</v>
      </c>
      <c r="C30" s="230" t="s">
        <v>47</v>
      </c>
      <c r="D30" s="230"/>
      <c r="E30" s="230"/>
      <c r="F30" s="230"/>
      <c r="G30" s="230"/>
      <c r="H30" s="230"/>
      <c r="I30" s="230"/>
      <c r="J30" s="230"/>
    </row>
    <row r="31" spans="1:28" ht="15.75" customHeight="1" x14ac:dyDescent="0.2">
      <c r="A31" s="230" t="s">
        <v>564</v>
      </c>
      <c r="B31" s="230" t="s">
        <v>445</v>
      </c>
      <c r="C31" s="142" t="s">
        <v>43</v>
      </c>
      <c r="D31" s="230"/>
      <c r="E31" s="230"/>
      <c r="F31" s="230"/>
      <c r="G31" s="230"/>
      <c r="H31" s="230"/>
      <c r="I31" s="230"/>
      <c r="J31" s="142"/>
      <c r="L31" s="330"/>
      <c r="M31" s="331"/>
      <c r="AB31" s="238" t="str">
        <f>'Design HV &amp; WD'!A21</f>
        <v>WF</v>
      </c>
    </row>
    <row r="32" spans="1:28" ht="15.75" customHeight="1" x14ac:dyDescent="0.2">
      <c r="A32" s="230" t="s">
        <v>565</v>
      </c>
      <c r="B32" s="230" t="s">
        <v>445</v>
      </c>
      <c r="C32" s="230" t="s">
        <v>47</v>
      </c>
      <c r="D32" s="230"/>
      <c r="E32" s="331"/>
      <c r="F32" s="230"/>
      <c r="G32" s="230"/>
      <c r="H32" s="230"/>
      <c r="I32" s="230"/>
      <c r="J32" s="230"/>
    </row>
    <row r="33" spans="1:28" ht="15.75" customHeight="1" x14ac:dyDescent="0.2">
      <c r="A33" s="339" t="s">
        <v>520</v>
      </c>
      <c r="B33" s="339" t="s">
        <v>442</v>
      </c>
      <c r="C33" s="230" t="s">
        <v>108</v>
      </c>
      <c r="D33" s="230" t="s">
        <v>63</v>
      </c>
      <c r="E33" s="331"/>
      <c r="F33" s="230"/>
      <c r="G33" s="230"/>
      <c r="H33" s="230"/>
      <c r="I33" s="230"/>
      <c r="J33" s="230"/>
    </row>
    <row r="34" spans="1:28" ht="15.75" customHeight="1" x14ac:dyDescent="0.2">
      <c r="A34" s="230" t="s">
        <v>72</v>
      </c>
      <c r="B34" s="230" t="s">
        <v>442</v>
      </c>
      <c r="C34" s="230" t="s">
        <v>108</v>
      </c>
      <c r="D34" s="230" t="s">
        <v>63</v>
      </c>
      <c r="E34" s="230"/>
      <c r="F34" s="230"/>
      <c r="G34" s="230"/>
      <c r="H34" s="230"/>
      <c r="I34" s="230"/>
      <c r="J34" s="230"/>
    </row>
    <row r="35" spans="1:28" ht="15.75" customHeight="1" x14ac:dyDescent="0.2">
      <c r="A35" s="230" t="s">
        <v>65</v>
      </c>
      <c r="B35" s="230" t="s">
        <v>445</v>
      </c>
      <c r="C35" s="230" t="s">
        <v>459</v>
      </c>
      <c r="D35" s="230"/>
      <c r="E35" s="230"/>
      <c r="F35" s="230"/>
      <c r="G35" s="230"/>
      <c r="H35" s="230"/>
      <c r="I35" s="230"/>
      <c r="J35" s="230"/>
    </row>
    <row r="36" spans="1:28" ht="15.75" customHeight="1" x14ac:dyDescent="0.2">
      <c r="A36" s="230" t="s">
        <v>66</v>
      </c>
      <c r="B36" s="230" t="s">
        <v>445</v>
      </c>
      <c r="C36" s="230" t="s">
        <v>47</v>
      </c>
      <c r="D36" s="230"/>
      <c r="E36" s="230"/>
      <c r="F36" s="230"/>
      <c r="G36" s="230"/>
      <c r="H36" s="230"/>
      <c r="I36" s="230"/>
      <c r="J36" s="230"/>
    </row>
    <row r="37" spans="1:28" ht="15.75" customHeight="1" x14ac:dyDescent="0.2">
      <c r="A37" s="230" t="s">
        <v>69</v>
      </c>
      <c r="B37" s="230" t="s">
        <v>445</v>
      </c>
      <c r="C37" s="230" t="s">
        <v>541</v>
      </c>
      <c r="D37" s="230"/>
      <c r="E37" s="230"/>
      <c r="F37" s="230"/>
      <c r="G37" s="230"/>
      <c r="H37" s="230"/>
      <c r="I37" s="230"/>
      <c r="J37" s="230"/>
    </row>
    <row r="38" spans="1:28" ht="15.75" customHeight="1" x14ac:dyDescent="0.2">
      <c r="A38" s="230" t="s">
        <v>508</v>
      </c>
      <c r="B38" s="230" t="s">
        <v>445</v>
      </c>
      <c r="C38" s="230" t="s">
        <v>542</v>
      </c>
      <c r="D38" s="230"/>
      <c r="E38" s="230"/>
      <c r="F38" s="230"/>
      <c r="G38" s="230"/>
      <c r="H38" s="230"/>
      <c r="I38" s="230"/>
      <c r="J38" s="230"/>
    </row>
    <row r="39" spans="1:28" ht="15.75" customHeight="1" x14ac:dyDescent="0.2">
      <c r="A39" s="230" t="s">
        <v>570</v>
      </c>
      <c r="B39" s="230" t="s">
        <v>445</v>
      </c>
      <c r="C39" s="142" t="s">
        <v>43</v>
      </c>
      <c r="D39" s="142"/>
      <c r="E39" s="142"/>
      <c r="F39" s="142"/>
      <c r="G39" s="142"/>
      <c r="H39" s="142"/>
      <c r="I39" s="142"/>
      <c r="J39" s="142"/>
      <c r="L39" s="330"/>
      <c r="M39" s="331"/>
      <c r="AB39" s="238" t="str">
        <f>'Design HV &amp; WD'!A23</f>
        <v>WF and SB_SW</v>
      </c>
    </row>
    <row r="40" spans="1:28" ht="15.75" customHeight="1" x14ac:dyDescent="0.2">
      <c r="A40" s="230" t="s">
        <v>571</v>
      </c>
      <c r="B40" s="230" t="s">
        <v>445</v>
      </c>
      <c r="C40" s="230" t="s">
        <v>47</v>
      </c>
      <c r="D40" s="230"/>
      <c r="E40" s="230"/>
      <c r="F40" s="230"/>
      <c r="G40" s="230"/>
      <c r="H40" s="230"/>
      <c r="I40" s="230"/>
      <c r="J40" s="230"/>
    </row>
    <row r="41" spans="1:28" ht="15.75" customHeight="1" x14ac:dyDescent="0.2">
      <c r="A41" s="230" t="s">
        <v>70</v>
      </c>
      <c r="B41" s="230" t="s">
        <v>445</v>
      </c>
      <c r="C41" s="230" t="s">
        <v>465</v>
      </c>
      <c r="D41" s="230" t="s">
        <v>543</v>
      </c>
      <c r="E41" s="230"/>
      <c r="F41" s="230"/>
      <c r="G41" s="230"/>
      <c r="H41" s="230"/>
      <c r="I41" s="230"/>
      <c r="J41" s="230"/>
    </row>
    <row r="42" spans="1:28" ht="15.75" customHeight="1" x14ac:dyDescent="0.2">
      <c r="A42" s="230" t="s">
        <v>568</v>
      </c>
      <c r="B42" s="230" t="s">
        <v>445</v>
      </c>
      <c r="C42" s="230" t="s">
        <v>43</v>
      </c>
      <c r="D42" s="230"/>
      <c r="E42" s="230"/>
      <c r="F42" s="230"/>
      <c r="G42" s="230"/>
      <c r="H42" s="230"/>
      <c r="I42" s="230"/>
      <c r="J42" s="230"/>
      <c r="L42" s="330"/>
      <c r="M42" s="331"/>
      <c r="AB42" s="238" t="str">
        <f>'Design HV &amp; WD'!A24</f>
        <v>WF and SB_Br</v>
      </c>
    </row>
    <row r="43" spans="1:28" ht="15.75" customHeight="1" x14ac:dyDescent="0.2">
      <c r="A43" s="230" t="s">
        <v>569</v>
      </c>
      <c r="B43" s="230" t="s">
        <v>445</v>
      </c>
      <c r="C43" s="230" t="s">
        <v>47</v>
      </c>
      <c r="D43" s="230"/>
      <c r="E43" s="230"/>
      <c r="F43" s="230"/>
      <c r="G43" s="230"/>
      <c r="H43" s="230"/>
      <c r="I43" s="230"/>
      <c r="J43" s="230"/>
    </row>
    <row r="44" spans="1:28" ht="15.75" customHeight="1" x14ac:dyDescent="0.2">
      <c r="A44" s="230" t="s">
        <v>521</v>
      </c>
      <c r="B44" s="230" t="s">
        <v>445</v>
      </c>
      <c r="C44" s="230" t="s">
        <v>466</v>
      </c>
      <c r="D44" s="230" t="s">
        <v>465</v>
      </c>
      <c r="E44" s="230"/>
      <c r="F44" s="230"/>
      <c r="G44" s="230"/>
      <c r="H44" s="230"/>
      <c r="I44" s="230"/>
      <c r="J44" s="230"/>
    </row>
    <row r="45" spans="1:28" ht="15.75" customHeight="1" x14ac:dyDescent="0.2">
      <c r="A45" s="230" t="s">
        <v>73</v>
      </c>
      <c r="B45" s="230" t="s">
        <v>445</v>
      </c>
      <c r="C45" s="230" t="s">
        <v>43</v>
      </c>
      <c r="D45" s="230"/>
      <c r="E45" s="230"/>
      <c r="F45" s="230"/>
      <c r="G45" s="230"/>
      <c r="H45" s="230"/>
      <c r="I45" s="230"/>
      <c r="J45" s="230"/>
      <c r="L45" s="330"/>
      <c r="M45" s="331"/>
    </row>
    <row r="46" spans="1:28" ht="15.75" customHeight="1" x14ac:dyDescent="0.2">
      <c r="A46" s="230" t="s">
        <v>74</v>
      </c>
      <c r="B46" s="230" t="s">
        <v>445</v>
      </c>
      <c r="C46" s="230" t="s">
        <v>463</v>
      </c>
      <c r="D46" s="230" t="s">
        <v>43</v>
      </c>
      <c r="E46" s="230"/>
      <c r="F46" s="230"/>
      <c r="G46" s="230"/>
      <c r="H46" s="230"/>
      <c r="I46" s="230"/>
      <c r="J46" s="230"/>
    </row>
    <row r="47" spans="1:28" ht="15.75" customHeight="1" x14ac:dyDescent="0.2">
      <c r="A47" s="230" t="s">
        <v>75</v>
      </c>
      <c r="B47" s="230" t="s">
        <v>445</v>
      </c>
      <c r="C47" s="230" t="s">
        <v>544</v>
      </c>
      <c r="D47" s="230" t="s">
        <v>43</v>
      </c>
      <c r="E47" s="230"/>
      <c r="F47" s="230"/>
      <c r="G47" s="230"/>
      <c r="H47" s="230"/>
      <c r="I47" s="230"/>
      <c r="J47" s="230"/>
    </row>
    <row r="48" spans="1:28" ht="15.75" customHeight="1" x14ac:dyDescent="0.2">
      <c r="A48" s="230" t="s">
        <v>509</v>
      </c>
      <c r="B48" s="230" t="s">
        <v>445</v>
      </c>
      <c r="C48" s="230" t="s">
        <v>545</v>
      </c>
      <c r="D48" s="230"/>
      <c r="E48" s="230"/>
      <c r="F48" s="230"/>
      <c r="G48" s="230"/>
      <c r="H48" s="230"/>
      <c r="I48" s="230"/>
      <c r="J48" s="230"/>
    </row>
    <row r="49" spans="1:28" ht="15.75" customHeight="1" x14ac:dyDescent="0.2">
      <c r="A49" s="230" t="s">
        <v>76</v>
      </c>
      <c r="B49" s="230" t="s">
        <v>442</v>
      </c>
      <c r="C49" s="230" t="s">
        <v>108</v>
      </c>
      <c r="D49" s="230" t="s">
        <v>63</v>
      </c>
      <c r="E49" s="230" t="s">
        <v>39</v>
      </c>
      <c r="F49" s="230" t="s">
        <v>47</v>
      </c>
      <c r="G49" s="230" t="s">
        <v>32</v>
      </c>
      <c r="H49" s="230" t="s">
        <v>58</v>
      </c>
      <c r="I49" s="230"/>
      <c r="J49" s="230"/>
    </row>
    <row r="50" spans="1:28" ht="15.75" customHeight="1" x14ac:dyDescent="0.2">
      <c r="A50" s="230" t="s">
        <v>77</v>
      </c>
      <c r="B50" s="230" t="s">
        <v>445</v>
      </c>
      <c r="C50" s="230" t="s">
        <v>464</v>
      </c>
      <c r="D50" s="230" t="s">
        <v>463</v>
      </c>
      <c r="E50" s="230"/>
      <c r="F50" s="230"/>
      <c r="G50" s="230"/>
      <c r="H50" s="230"/>
      <c r="I50" s="230"/>
      <c r="J50" s="230"/>
      <c r="AB50" s="238" t="str">
        <f>'Design HV &amp; WD'!A13</f>
        <v>Brine</v>
      </c>
    </row>
    <row r="51" spans="1:28" ht="15.75" customHeight="1" x14ac:dyDescent="0.2">
      <c r="A51" s="230" t="s">
        <v>78</v>
      </c>
      <c r="B51" s="230" t="s">
        <v>445</v>
      </c>
      <c r="C51" s="230" t="s">
        <v>464</v>
      </c>
      <c r="D51" s="230" t="s">
        <v>463</v>
      </c>
      <c r="E51" s="230"/>
      <c r="F51" s="230"/>
      <c r="G51" s="230"/>
      <c r="H51" s="230"/>
      <c r="I51" s="230"/>
      <c r="J51" s="230"/>
      <c r="AB51" s="238" t="str">
        <f>'Design HV &amp; WD'!A35</f>
        <v>SNPL_SW_DWM</v>
      </c>
    </row>
    <row r="52" spans="1:28" ht="15.75" customHeight="1" x14ac:dyDescent="0.2">
      <c r="A52" s="230" t="s">
        <v>79</v>
      </c>
      <c r="B52" s="230" t="s">
        <v>445</v>
      </c>
      <c r="C52" s="230" t="s">
        <v>459</v>
      </c>
      <c r="D52" s="230" t="s">
        <v>458</v>
      </c>
      <c r="E52" s="341"/>
      <c r="F52" s="230"/>
      <c r="G52" s="230"/>
      <c r="H52" s="230"/>
      <c r="I52" s="230"/>
      <c r="J52" s="230"/>
    </row>
    <row r="53" spans="1:28" ht="15.75" customHeight="1" x14ac:dyDescent="0.2">
      <c r="A53" s="230" t="s">
        <v>510</v>
      </c>
      <c r="B53" s="230" t="s">
        <v>445</v>
      </c>
      <c r="C53" s="230" t="s">
        <v>546</v>
      </c>
      <c r="D53" s="230" t="s">
        <v>459</v>
      </c>
      <c r="E53" s="348"/>
      <c r="F53" s="230"/>
      <c r="G53" s="230"/>
      <c r="H53" s="230"/>
      <c r="I53" s="230"/>
      <c r="J53" s="230"/>
    </row>
    <row r="54" spans="1:28" ht="15.75" customHeight="1" x14ac:dyDescent="0.2">
      <c r="A54" s="230" t="s">
        <v>80</v>
      </c>
      <c r="B54" s="230" t="s">
        <v>445</v>
      </c>
      <c r="C54" s="230" t="s">
        <v>547</v>
      </c>
      <c r="D54" s="230" t="s">
        <v>32</v>
      </c>
      <c r="E54" s="348" t="s">
        <v>47</v>
      </c>
      <c r="F54" s="230" t="s">
        <v>43</v>
      </c>
      <c r="G54" s="230"/>
      <c r="H54" s="230"/>
      <c r="I54" s="230"/>
      <c r="J54" s="230"/>
    </row>
    <row r="55" spans="1:28" ht="15.75" customHeight="1" x14ac:dyDescent="0.2">
      <c r="A55" s="230" t="s">
        <v>522</v>
      </c>
      <c r="B55" s="230" t="s">
        <v>442</v>
      </c>
      <c r="C55" s="230" t="s">
        <v>108</v>
      </c>
      <c r="D55" s="230" t="s">
        <v>63</v>
      </c>
      <c r="E55" s="230"/>
      <c r="F55" s="230"/>
      <c r="G55" s="230"/>
      <c r="H55" s="230"/>
      <c r="I55" s="230"/>
      <c r="J55" s="230"/>
    </row>
    <row r="56" spans="1:28" ht="15.75" customHeight="1" x14ac:dyDescent="0.2">
      <c r="A56" s="230" t="s">
        <v>81</v>
      </c>
      <c r="B56" s="230" t="s">
        <v>445</v>
      </c>
      <c r="C56" s="230" t="s">
        <v>459</v>
      </c>
      <c r="D56" s="230" t="s">
        <v>458</v>
      </c>
      <c r="E56" s="230"/>
      <c r="F56" s="230"/>
      <c r="G56" s="230"/>
      <c r="H56" s="230"/>
      <c r="I56" s="230"/>
      <c r="J56" s="230"/>
    </row>
    <row r="57" spans="1:28" ht="15.75" customHeight="1" x14ac:dyDescent="0.2">
      <c r="A57" s="230" t="s">
        <v>82</v>
      </c>
      <c r="B57" s="230" t="s">
        <v>445</v>
      </c>
      <c r="C57" s="230" t="s">
        <v>458</v>
      </c>
      <c r="D57" s="230" t="s">
        <v>459</v>
      </c>
      <c r="E57" s="230"/>
      <c r="F57" s="230"/>
      <c r="G57" s="230"/>
      <c r="H57" s="230"/>
      <c r="I57" s="230"/>
      <c r="J57" s="230"/>
    </row>
    <row r="58" spans="1:28" ht="15.75" customHeight="1" x14ac:dyDescent="0.2">
      <c r="A58" s="230" t="s">
        <v>511</v>
      </c>
      <c r="B58" s="230" t="s">
        <v>445</v>
      </c>
      <c r="C58" s="230" t="s">
        <v>548</v>
      </c>
      <c r="D58" s="230"/>
      <c r="E58" s="230"/>
      <c r="F58" s="230"/>
      <c r="G58" s="230"/>
      <c r="H58" s="230"/>
      <c r="I58" s="230"/>
      <c r="J58" s="230"/>
    </row>
    <row r="59" spans="1:28" ht="15.75" customHeight="1" x14ac:dyDescent="0.2">
      <c r="A59" s="339" t="s">
        <v>512</v>
      </c>
      <c r="B59" s="339" t="s">
        <v>445</v>
      </c>
      <c r="C59" s="339" t="s">
        <v>549</v>
      </c>
      <c r="D59" s="339"/>
      <c r="E59" s="230"/>
      <c r="F59" s="230"/>
      <c r="G59" s="230"/>
      <c r="H59" s="230"/>
      <c r="I59" s="230"/>
      <c r="J59" s="230"/>
    </row>
    <row r="60" spans="1:28" ht="15.75" customHeight="1" x14ac:dyDescent="0.2">
      <c r="A60" s="339" t="s">
        <v>89</v>
      </c>
      <c r="B60" s="339" t="s">
        <v>445</v>
      </c>
      <c r="C60" s="339" t="s">
        <v>459</v>
      </c>
      <c r="D60" s="339" t="s">
        <v>458</v>
      </c>
      <c r="E60" s="230"/>
      <c r="F60" s="230"/>
      <c r="G60" s="230"/>
      <c r="H60" s="230"/>
      <c r="I60" s="230"/>
      <c r="J60" s="230"/>
    </row>
    <row r="61" spans="1:28" ht="15.75" customHeight="1" x14ac:dyDescent="0.2">
      <c r="A61" s="230" t="s">
        <v>513</v>
      </c>
      <c r="B61" s="230" t="s">
        <v>445</v>
      </c>
      <c r="C61" s="230" t="s">
        <v>550</v>
      </c>
      <c r="D61" s="230" t="s">
        <v>43</v>
      </c>
      <c r="E61" s="230"/>
      <c r="F61" s="230"/>
      <c r="G61" s="230"/>
      <c r="H61" s="230"/>
      <c r="I61" s="230"/>
      <c r="J61" s="230"/>
    </row>
    <row r="62" spans="1:28" ht="15.75" customHeight="1" x14ac:dyDescent="0.2">
      <c r="A62" s="230" t="s">
        <v>90</v>
      </c>
      <c r="B62" s="230" t="s">
        <v>442</v>
      </c>
      <c r="C62" s="230" t="s">
        <v>47</v>
      </c>
      <c r="D62" s="230" t="s">
        <v>108</v>
      </c>
      <c r="E62" s="230" t="s">
        <v>63</v>
      </c>
      <c r="F62" s="230" t="s">
        <v>32</v>
      </c>
      <c r="G62" s="230"/>
      <c r="H62" s="230"/>
      <c r="I62" s="230"/>
      <c r="J62" s="230"/>
    </row>
    <row r="63" spans="1:28" ht="15.75" customHeight="1" x14ac:dyDescent="0.2">
      <c r="A63" s="230" t="s">
        <v>91</v>
      </c>
      <c r="B63" s="230" t="s">
        <v>445</v>
      </c>
      <c r="C63" s="230" t="s">
        <v>43</v>
      </c>
      <c r="D63" s="230"/>
      <c r="E63" s="230"/>
      <c r="F63" s="230"/>
      <c r="G63" s="230"/>
      <c r="H63" s="230"/>
      <c r="I63" s="230"/>
      <c r="J63" s="230"/>
      <c r="L63" s="330"/>
      <c r="M63" s="331"/>
    </row>
    <row r="64" spans="1:28" ht="15.75" customHeight="1" x14ac:dyDescent="0.2">
      <c r="A64" s="230" t="s">
        <v>92</v>
      </c>
      <c r="B64" s="230" t="s">
        <v>445</v>
      </c>
      <c r="C64" s="230" t="s">
        <v>43</v>
      </c>
      <c r="D64" s="230"/>
      <c r="E64" s="230"/>
      <c r="F64" s="230"/>
      <c r="G64" s="230"/>
      <c r="H64" s="230"/>
      <c r="I64" s="230"/>
      <c r="J64" s="230"/>
      <c r="L64" s="330"/>
      <c r="M64" s="331"/>
      <c r="AB64" s="238" t="str">
        <f>'Design HV &amp; WD'!A27</f>
        <v>SB and SNPL</v>
      </c>
    </row>
    <row r="65" spans="1:28" ht="15.75" customHeight="1" x14ac:dyDescent="0.2">
      <c r="A65" s="230" t="s">
        <v>523</v>
      </c>
      <c r="B65" s="230" t="s">
        <v>445</v>
      </c>
      <c r="C65" s="230" t="s">
        <v>471</v>
      </c>
      <c r="D65" s="230" t="s">
        <v>468</v>
      </c>
      <c r="E65" s="230"/>
      <c r="F65" s="230"/>
      <c r="G65" s="230"/>
      <c r="H65" s="230"/>
      <c r="I65" s="230"/>
      <c r="J65" s="230"/>
    </row>
    <row r="66" spans="1:28" ht="15.75" customHeight="1" x14ac:dyDescent="0.2">
      <c r="A66" s="230" t="s">
        <v>454</v>
      </c>
      <c r="B66" s="230" t="s">
        <v>445</v>
      </c>
      <c r="C66" s="230" t="s">
        <v>471</v>
      </c>
      <c r="D66" s="230" t="s">
        <v>468</v>
      </c>
      <c r="E66" s="230"/>
      <c r="F66" s="230"/>
      <c r="G66" s="230"/>
      <c r="H66" s="230"/>
      <c r="I66" s="230"/>
      <c r="J66" s="230"/>
    </row>
    <row r="67" spans="1:28" ht="15.75" customHeight="1" x14ac:dyDescent="0.2">
      <c r="A67" s="230" t="s">
        <v>95</v>
      </c>
      <c r="B67" s="230" t="s">
        <v>445</v>
      </c>
      <c r="C67" s="230" t="s">
        <v>43</v>
      </c>
      <c r="D67" s="230"/>
      <c r="E67" s="230"/>
      <c r="F67" s="230"/>
      <c r="G67" s="230"/>
      <c r="H67" s="230"/>
      <c r="I67" s="230"/>
      <c r="J67" s="230"/>
      <c r="L67" s="330"/>
      <c r="M67" s="331"/>
    </row>
    <row r="68" spans="1:28" ht="15.75" customHeight="1" x14ac:dyDescent="0.2">
      <c r="A68" s="230" t="s">
        <v>96</v>
      </c>
      <c r="B68" s="230" t="s">
        <v>445</v>
      </c>
      <c r="C68" s="230" t="s">
        <v>43</v>
      </c>
      <c r="D68" s="230"/>
      <c r="E68" s="230"/>
      <c r="F68" s="230"/>
      <c r="G68" s="331"/>
      <c r="H68" s="230"/>
      <c r="I68" s="230"/>
      <c r="J68" s="230"/>
      <c r="L68" s="330"/>
      <c r="M68" s="331"/>
    </row>
    <row r="69" spans="1:28" ht="15.75" customHeight="1" x14ac:dyDescent="0.2">
      <c r="A69" s="230" t="s">
        <v>524</v>
      </c>
      <c r="B69" s="230" t="s">
        <v>445</v>
      </c>
      <c r="C69" s="230" t="s">
        <v>471</v>
      </c>
      <c r="D69" s="230" t="s">
        <v>468</v>
      </c>
      <c r="E69" s="230"/>
      <c r="F69" s="230"/>
      <c r="G69" s="230"/>
      <c r="H69" s="230"/>
      <c r="I69" s="230"/>
      <c r="J69" s="230"/>
    </row>
    <row r="70" spans="1:28" ht="15.75" customHeight="1" x14ac:dyDescent="0.2">
      <c r="A70" s="230" t="s">
        <v>100</v>
      </c>
      <c r="B70" s="230" t="s">
        <v>442</v>
      </c>
      <c r="C70" s="230" t="s">
        <v>32</v>
      </c>
      <c r="D70" s="230" t="s">
        <v>47</v>
      </c>
      <c r="E70" s="230" t="s">
        <v>108</v>
      </c>
      <c r="F70" s="230" t="s">
        <v>63</v>
      </c>
      <c r="G70" s="230" t="s">
        <v>43</v>
      </c>
      <c r="H70" s="230"/>
      <c r="I70" s="230"/>
      <c r="J70" s="230"/>
      <c r="AB70" s="238" t="str">
        <f>'Design HV &amp; WD'!A10</f>
        <v>Gravel</v>
      </c>
    </row>
    <row r="71" spans="1:28" ht="15.75" customHeight="1" x14ac:dyDescent="0.2">
      <c r="A71" s="230" t="s">
        <v>102</v>
      </c>
      <c r="B71" s="230" t="s">
        <v>442</v>
      </c>
      <c r="C71" s="230" t="s">
        <v>32</v>
      </c>
      <c r="D71" s="230" t="s">
        <v>47</v>
      </c>
      <c r="E71" s="230" t="s">
        <v>108</v>
      </c>
      <c r="F71" s="230" t="s">
        <v>63</v>
      </c>
      <c r="G71" s="230" t="s">
        <v>43</v>
      </c>
      <c r="H71" s="230"/>
      <c r="I71" s="230"/>
      <c r="J71" s="230"/>
    </row>
    <row r="72" spans="1:28" ht="15.75" customHeight="1" x14ac:dyDescent="0.2">
      <c r="A72" s="230" t="s">
        <v>103</v>
      </c>
      <c r="B72" s="230" t="s">
        <v>442</v>
      </c>
      <c r="C72" s="230" t="s">
        <v>32</v>
      </c>
      <c r="D72" s="230" t="s">
        <v>47</v>
      </c>
      <c r="E72" s="230" t="s">
        <v>108</v>
      </c>
      <c r="F72" s="230" t="s">
        <v>63</v>
      </c>
      <c r="G72" s="230" t="s">
        <v>43</v>
      </c>
      <c r="H72" s="230"/>
      <c r="I72" s="230"/>
      <c r="J72" s="230"/>
    </row>
    <row r="73" spans="1:28" ht="15.75" customHeight="1" x14ac:dyDescent="0.2">
      <c r="A73" s="230" t="s">
        <v>104</v>
      </c>
      <c r="B73" s="230" t="s">
        <v>442</v>
      </c>
      <c r="C73" s="230" t="s">
        <v>32</v>
      </c>
      <c r="D73" s="230" t="s">
        <v>47</v>
      </c>
      <c r="E73" s="230" t="s">
        <v>108</v>
      </c>
      <c r="F73" s="230" t="s">
        <v>63</v>
      </c>
      <c r="G73" s="230" t="s">
        <v>43</v>
      </c>
      <c r="H73" s="230"/>
      <c r="I73" s="230"/>
      <c r="J73" s="230"/>
    </row>
    <row r="74" spans="1:28" ht="15.75" customHeight="1" x14ac:dyDescent="0.2">
      <c r="A74" s="230" t="s">
        <v>105</v>
      </c>
      <c r="B74" s="230" t="s">
        <v>445</v>
      </c>
      <c r="C74" s="230" t="s">
        <v>43</v>
      </c>
      <c r="D74" s="230"/>
      <c r="E74" s="230"/>
      <c r="F74" s="230"/>
      <c r="G74" s="230"/>
      <c r="H74" s="230"/>
      <c r="I74" s="230"/>
      <c r="J74" s="230"/>
      <c r="L74" s="330"/>
      <c r="M74" s="331"/>
    </row>
    <row r="75" spans="1:28" ht="15.75" customHeight="1" x14ac:dyDescent="0.2">
      <c r="A75" s="230" t="s">
        <v>106</v>
      </c>
      <c r="B75" s="230" t="s">
        <v>442</v>
      </c>
      <c r="C75" s="230" t="s">
        <v>32</v>
      </c>
      <c r="D75" s="230" t="s">
        <v>47</v>
      </c>
      <c r="E75" s="230" t="s">
        <v>43</v>
      </c>
      <c r="F75" s="230"/>
      <c r="G75" s="230"/>
      <c r="H75" s="230"/>
      <c r="I75" s="230"/>
      <c r="J75" s="230"/>
    </row>
    <row r="76" spans="1:28" ht="15.75" customHeight="1" x14ac:dyDescent="0.2">
      <c r="A76" s="230" t="s">
        <v>109</v>
      </c>
      <c r="B76" s="230" t="s">
        <v>442</v>
      </c>
      <c r="C76" s="230" t="s">
        <v>108</v>
      </c>
      <c r="D76" s="230" t="s">
        <v>63</v>
      </c>
      <c r="E76" s="230"/>
      <c r="F76" s="230"/>
      <c r="G76" s="230"/>
      <c r="H76" s="230"/>
      <c r="I76" s="230"/>
      <c r="J76" s="230"/>
    </row>
    <row r="77" spans="1:28" ht="15.75" customHeight="1" x14ac:dyDescent="0.2">
      <c r="A77" s="230" t="s">
        <v>110</v>
      </c>
      <c r="B77" s="230" t="s">
        <v>442</v>
      </c>
      <c r="C77" s="230" t="s">
        <v>108</v>
      </c>
      <c r="D77" s="230" t="s">
        <v>63</v>
      </c>
      <c r="E77" s="230" t="s">
        <v>47</v>
      </c>
      <c r="F77" s="230"/>
      <c r="G77" s="230"/>
      <c r="H77" s="230"/>
      <c r="I77" s="230"/>
      <c r="J77" s="230"/>
    </row>
    <row r="78" spans="1:28" ht="15.75" customHeight="1" x14ac:dyDescent="0.2">
      <c r="A78" s="230" t="s">
        <v>111</v>
      </c>
      <c r="B78" s="230" t="s">
        <v>445</v>
      </c>
      <c r="C78" s="230" t="s">
        <v>458</v>
      </c>
      <c r="D78" s="230" t="s">
        <v>459</v>
      </c>
      <c r="E78" s="230"/>
      <c r="F78" s="230"/>
      <c r="G78" s="230"/>
      <c r="H78" s="230"/>
      <c r="I78" s="230"/>
      <c r="J78" s="230"/>
    </row>
    <row r="79" spans="1:28" ht="15.75" customHeight="1" x14ac:dyDescent="0.2">
      <c r="A79" s="230" t="s">
        <v>112</v>
      </c>
      <c r="B79" s="230" t="s">
        <v>442</v>
      </c>
      <c r="C79" s="230" t="s">
        <v>32</v>
      </c>
      <c r="D79" s="230" t="s">
        <v>47</v>
      </c>
      <c r="E79" s="230" t="s">
        <v>108</v>
      </c>
      <c r="F79" s="230" t="s">
        <v>63</v>
      </c>
      <c r="G79" s="230"/>
      <c r="H79" s="230"/>
      <c r="I79" s="230"/>
      <c r="J79" s="230"/>
    </row>
    <row r="80" spans="1:28" ht="15.75" customHeight="1" x14ac:dyDescent="0.2">
      <c r="A80" s="230" t="s">
        <v>113</v>
      </c>
      <c r="B80" s="230" t="s">
        <v>442</v>
      </c>
      <c r="C80" s="230" t="s">
        <v>32</v>
      </c>
      <c r="D80" s="230" t="s">
        <v>47</v>
      </c>
      <c r="E80" s="230" t="s">
        <v>108</v>
      </c>
      <c r="F80" s="230" t="s">
        <v>63</v>
      </c>
      <c r="G80" s="230"/>
      <c r="H80" s="230"/>
      <c r="I80" s="230"/>
      <c r="J80" s="230"/>
    </row>
    <row r="81" spans="1:28" ht="15.75" customHeight="1" x14ac:dyDescent="0.2">
      <c r="A81" s="230" t="s">
        <v>114</v>
      </c>
      <c r="B81" s="230" t="s">
        <v>445</v>
      </c>
      <c r="C81" s="230" t="s">
        <v>43</v>
      </c>
      <c r="D81" s="230"/>
      <c r="E81" s="230"/>
      <c r="F81" s="230"/>
      <c r="G81" s="230"/>
      <c r="H81" s="230"/>
      <c r="I81" s="230"/>
      <c r="J81" s="230"/>
      <c r="AB81" s="238" t="e">
        <f>'Design HV &amp; WD'!#REF!</f>
        <v>#REF!</v>
      </c>
    </row>
    <row r="82" spans="1:28" ht="15.75" customHeight="1" x14ac:dyDescent="0.2">
      <c r="A82" s="341" t="s">
        <v>170</v>
      </c>
      <c r="B82" s="341" t="s">
        <v>442</v>
      </c>
      <c r="C82" s="341" t="s">
        <v>108</v>
      </c>
      <c r="D82" s="331" t="s">
        <v>63</v>
      </c>
      <c r="E82" s="331"/>
      <c r="F82" s="331"/>
      <c r="G82" s="230"/>
      <c r="H82" s="230"/>
      <c r="I82" s="230"/>
      <c r="J82" s="230"/>
      <c r="AB82" s="238" t="str">
        <f>'Design HV &amp; WD'!A9</f>
        <v>SFLS</v>
      </c>
    </row>
    <row r="83" spans="1:28" ht="15.75" customHeight="1" x14ac:dyDescent="0.2">
      <c r="A83" s="230" t="s">
        <v>171</v>
      </c>
      <c r="B83" s="230" t="s">
        <v>445</v>
      </c>
      <c r="C83" s="230" t="s">
        <v>459</v>
      </c>
      <c r="D83" s="230" t="s">
        <v>464</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551</v>
      </c>
      <c r="B89" s="155"/>
      <c r="C89" s="155" t="s">
        <v>446</v>
      </c>
    </row>
    <row r="90" spans="1:28" ht="15.75" customHeight="1" x14ac:dyDescent="0.2">
      <c r="A90" s="385" t="s">
        <v>519</v>
      </c>
      <c r="B90" s="230" t="s">
        <v>442</v>
      </c>
      <c r="C90" s="230">
        <v>1</v>
      </c>
      <c r="D90" s="230">
        <v>2</v>
      </c>
      <c r="E90" s="230"/>
      <c r="F90" s="230"/>
      <c r="G90" s="230"/>
    </row>
    <row r="91" spans="1:28" ht="15.75" customHeight="1" x14ac:dyDescent="0.2">
      <c r="A91" s="238" t="s">
        <v>557</v>
      </c>
      <c r="B91" s="230" t="s">
        <v>445</v>
      </c>
      <c r="C91" s="230">
        <v>5</v>
      </c>
      <c r="D91" s="230"/>
      <c r="E91" s="230"/>
      <c r="F91" s="230"/>
      <c r="G91" s="230"/>
    </row>
    <row r="92" spans="1:28" ht="15.75" customHeight="1" x14ac:dyDescent="0.2">
      <c r="A92" s="238" t="s">
        <v>560</v>
      </c>
      <c r="B92" s="230" t="s">
        <v>445</v>
      </c>
      <c r="C92" s="230">
        <v>5</v>
      </c>
      <c r="D92" s="230"/>
      <c r="E92" s="230"/>
      <c r="F92" s="230"/>
      <c r="G92" s="230"/>
    </row>
    <row r="93" spans="1:28" ht="15.75" customHeight="1" x14ac:dyDescent="0.2">
      <c r="A93" s="373" t="s">
        <v>562</v>
      </c>
      <c r="B93" s="230" t="s">
        <v>445</v>
      </c>
      <c r="C93" s="230">
        <v>5</v>
      </c>
      <c r="D93" s="230"/>
      <c r="E93" s="230"/>
      <c r="F93" s="230"/>
      <c r="G93" s="230"/>
    </row>
    <row r="94" spans="1:28" ht="15.75" customHeight="1" x14ac:dyDescent="0.2">
      <c r="A94" s="238" t="s">
        <v>83</v>
      </c>
      <c r="B94" s="230" t="s">
        <v>445</v>
      </c>
      <c r="C94" s="230">
        <v>5</v>
      </c>
      <c r="D94" s="230"/>
      <c r="E94" s="230"/>
      <c r="F94" s="230"/>
      <c r="G94" s="230"/>
    </row>
    <row r="95" spans="1:28" ht="15.75" customHeight="1" x14ac:dyDescent="0.2">
      <c r="A95" s="238" t="s">
        <v>84</v>
      </c>
      <c r="B95" s="230" t="s">
        <v>445</v>
      </c>
      <c r="C95" s="230">
        <v>5</v>
      </c>
      <c r="D95" s="230"/>
      <c r="E95" s="230"/>
      <c r="F95" s="230"/>
      <c r="G95" s="230"/>
    </row>
    <row r="96" spans="1:28" ht="15.75" customHeight="1" x14ac:dyDescent="0.2">
      <c r="A96" s="238" t="s">
        <v>511</v>
      </c>
      <c r="B96" s="230" t="s">
        <v>445</v>
      </c>
      <c r="C96" s="230">
        <v>5</v>
      </c>
      <c r="D96" s="230"/>
      <c r="E96" s="230"/>
      <c r="F96" s="230"/>
      <c r="G96" s="230"/>
    </row>
    <row r="97" spans="1:8" ht="15.75" customHeight="1" x14ac:dyDescent="0.2">
      <c r="A97" s="238" t="s">
        <v>512</v>
      </c>
      <c r="B97" s="230" t="s">
        <v>445</v>
      </c>
      <c r="C97" s="230">
        <v>5</v>
      </c>
      <c r="D97" s="230"/>
      <c r="E97" s="230"/>
      <c r="F97" s="230"/>
      <c r="G97" s="230"/>
    </row>
    <row r="98" spans="1:8" ht="15.75" customHeight="1" x14ac:dyDescent="0.2">
      <c r="A98" s="238" t="s">
        <v>507</v>
      </c>
      <c r="B98" s="348" t="s">
        <v>442</v>
      </c>
      <c r="C98" s="238">
        <v>1</v>
      </c>
      <c r="D98" s="230"/>
      <c r="E98" s="230"/>
      <c r="F98" s="230"/>
      <c r="G98" s="230"/>
    </row>
    <row r="99" spans="1:8" ht="15.75" customHeight="1" x14ac:dyDescent="0.2">
      <c r="A99" s="357" t="s">
        <v>57</v>
      </c>
      <c r="B99" s="348" t="s">
        <v>442</v>
      </c>
      <c r="C99" s="230">
        <v>1</v>
      </c>
      <c r="D99" s="230"/>
      <c r="E99" s="230"/>
      <c r="F99" s="230"/>
      <c r="G99" s="230"/>
    </row>
    <row r="100" spans="1:8" ht="15.75" customHeight="1" x14ac:dyDescent="0.2">
      <c r="A100" s="357" t="s">
        <v>36</v>
      </c>
      <c r="B100" s="348" t="s">
        <v>442</v>
      </c>
      <c r="C100" s="230">
        <v>1</v>
      </c>
      <c r="D100" s="230"/>
      <c r="E100" s="230"/>
      <c r="F100" s="230"/>
      <c r="G100" s="230"/>
    </row>
    <row r="101" spans="1:8" ht="15.75" customHeight="1" x14ac:dyDescent="0.2">
      <c r="A101" s="357" t="s">
        <v>454</v>
      </c>
      <c r="B101" s="348" t="s">
        <v>442</v>
      </c>
      <c r="C101" s="230">
        <v>1</v>
      </c>
      <c r="D101" s="230">
        <v>2</v>
      </c>
      <c r="E101" s="230"/>
      <c r="F101" s="230"/>
      <c r="G101" s="230"/>
    </row>
    <row r="102" spans="1:8" ht="15.75" customHeight="1" x14ac:dyDescent="0.2">
      <c r="A102" s="357" t="s">
        <v>95</v>
      </c>
      <c r="B102" s="348" t="s">
        <v>442</v>
      </c>
      <c r="C102" s="230">
        <v>1</v>
      </c>
      <c r="D102" s="230">
        <v>2</v>
      </c>
      <c r="E102" s="230"/>
      <c r="F102" s="230"/>
      <c r="G102" s="230"/>
    </row>
    <row r="103" spans="1:8" ht="15.75" customHeight="1" x14ac:dyDescent="0.2">
      <c r="A103" s="357" t="s">
        <v>96</v>
      </c>
      <c r="B103" s="348" t="s">
        <v>442</v>
      </c>
      <c r="C103" s="230">
        <v>1</v>
      </c>
      <c r="D103" s="230">
        <v>2</v>
      </c>
      <c r="E103" s="230"/>
      <c r="F103" s="230"/>
      <c r="G103" s="230"/>
    </row>
    <row r="104" spans="1:8" ht="15.75" customHeight="1" x14ac:dyDescent="0.2">
      <c r="A104" s="357" t="s">
        <v>524</v>
      </c>
      <c r="B104" s="348" t="s">
        <v>442</v>
      </c>
      <c r="C104" s="230">
        <v>1</v>
      </c>
      <c r="D104" s="230">
        <v>2</v>
      </c>
      <c r="E104" s="230"/>
      <c r="F104" s="230"/>
      <c r="G104" s="230"/>
    </row>
    <row r="105" spans="1:8" ht="15.75" customHeight="1" x14ac:dyDescent="0.2">
      <c r="A105" s="357" t="s">
        <v>523</v>
      </c>
      <c r="B105" s="348" t="s">
        <v>442</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451</v>
      </c>
      <c r="B109" s="155"/>
      <c r="C109" s="155" t="s">
        <v>446</v>
      </c>
      <c r="H109" s="238" t="s">
        <v>450</v>
      </c>
    </row>
    <row r="110" spans="1:8" ht="15.75" customHeight="1" x14ac:dyDescent="0.2">
      <c r="A110" s="230">
        <v>1</v>
      </c>
      <c r="B110" s="230" t="s">
        <v>445</v>
      </c>
      <c r="C110" s="230">
        <v>1</v>
      </c>
      <c r="D110" s="230">
        <v>2</v>
      </c>
      <c r="E110" s="230">
        <v>3</v>
      </c>
      <c r="F110" s="230">
        <v>4</v>
      </c>
      <c r="G110" s="230">
        <v>5</v>
      </c>
    </row>
    <row r="111" spans="1:8" ht="15.75" customHeight="1" x14ac:dyDescent="0.2">
      <c r="A111" s="230">
        <v>2</v>
      </c>
      <c r="B111" s="230" t="s">
        <v>445</v>
      </c>
      <c r="C111" s="230">
        <v>1</v>
      </c>
      <c r="D111" s="230">
        <v>2</v>
      </c>
      <c r="E111" s="230">
        <v>3</v>
      </c>
      <c r="F111" s="230">
        <v>4</v>
      </c>
      <c r="G111" s="230">
        <v>5</v>
      </c>
    </row>
    <row r="112" spans="1:8" ht="15.75" customHeight="1" x14ac:dyDescent="0.2">
      <c r="A112" s="230">
        <v>3</v>
      </c>
      <c r="B112" s="230" t="s">
        <v>445</v>
      </c>
      <c r="C112" s="230">
        <v>1</v>
      </c>
      <c r="D112" s="230">
        <v>2</v>
      </c>
      <c r="E112" s="230">
        <v>3</v>
      </c>
      <c r="F112" s="230">
        <v>4</v>
      </c>
      <c r="G112" s="230">
        <v>5</v>
      </c>
    </row>
    <row r="113" spans="1:8" ht="15.75" customHeight="1" x14ac:dyDescent="0.2">
      <c r="A113" s="230">
        <v>4</v>
      </c>
      <c r="B113" s="230" t="s">
        <v>445</v>
      </c>
      <c r="C113" s="230">
        <v>1</v>
      </c>
      <c r="D113" s="230">
        <v>2</v>
      </c>
      <c r="E113" s="230">
        <v>3</v>
      </c>
      <c r="F113" s="230">
        <v>4</v>
      </c>
      <c r="G113" s="230">
        <v>5</v>
      </c>
    </row>
    <row r="114" spans="1:8" ht="15.75" customHeight="1" x14ac:dyDescent="0.2">
      <c r="A114" s="230">
        <v>5</v>
      </c>
      <c r="B114" s="230" t="s">
        <v>445</v>
      </c>
      <c r="C114" s="230">
        <v>1</v>
      </c>
      <c r="D114" s="230">
        <v>2</v>
      </c>
      <c r="E114" s="230">
        <v>3</v>
      </c>
      <c r="F114" s="230">
        <v>4</v>
      </c>
      <c r="G114" s="230">
        <v>5</v>
      </c>
    </row>
    <row r="115" spans="1:8" ht="15.75" customHeight="1" x14ac:dyDescent="0.2">
      <c r="A115" s="230">
        <v>7</v>
      </c>
      <c r="B115" s="230" t="s">
        <v>445</v>
      </c>
      <c r="C115" s="230">
        <v>2</v>
      </c>
      <c r="D115" s="230">
        <v>3</v>
      </c>
      <c r="E115" s="230">
        <v>4</v>
      </c>
      <c r="F115" s="230">
        <v>5</v>
      </c>
      <c r="G115" s="230"/>
    </row>
    <row r="116" spans="1:8" ht="15.75" customHeight="1" x14ac:dyDescent="0.2">
      <c r="A116" s="230">
        <v>7.1</v>
      </c>
      <c r="B116" s="230" t="s">
        <v>445</v>
      </c>
      <c r="C116" s="230">
        <v>4</v>
      </c>
      <c r="D116" s="230">
        <v>5</v>
      </c>
      <c r="F116" s="230"/>
      <c r="G116" s="230"/>
    </row>
    <row r="117" spans="1:8" ht="15.75" customHeight="1" x14ac:dyDescent="0.2">
      <c r="A117" s="230">
        <v>7.2</v>
      </c>
      <c r="B117" s="230" t="s">
        <v>442</v>
      </c>
      <c r="C117" s="230">
        <v>1</v>
      </c>
      <c r="D117" s="230">
        <v>2</v>
      </c>
      <c r="E117" s="230">
        <v>3</v>
      </c>
      <c r="F117" s="230">
        <v>4</v>
      </c>
      <c r="G117" s="230">
        <v>5</v>
      </c>
      <c r="H117" s="238" t="s">
        <v>453</v>
      </c>
    </row>
    <row r="118" spans="1:8" ht="15.75" customHeight="1" x14ac:dyDescent="0.2">
      <c r="A118" s="230">
        <v>8</v>
      </c>
      <c r="B118" s="230" t="s">
        <v>442</v>
      </c>
      <c r="C118" s="230">
        <v>1</v>
      </c>
      <c r="D118" s="230">
        <v>2</v>
      </c>
      <c r="E118" s="230">
        <v>3</v>
      </c>
      <c r="F118" s="230">
        <v>4</v>
      </c>
      <c r="G118" s="230">
        <v>5</v>
      </c>
    </row>
    <row r="119" spans="1:8" ht="15.75" customHeight="1" x14ac:dyDescent="0.2">
      <c r="A119" s="230">
        <v>9</v>
      </c>
      <c r="B119" s="230" t="s">
        <v>445</v>
      </c>
      <c r="C119" s="230">
        <v>4</v>
      </c>
      <c r="D119" s="230">
        <v>5</v>
      </c>
      <c r="F119" s="230"/>
      <c r="G119" s="230"/>
    </row>
    <row r="120" spans="1:8" ht="15.75" customHeight="1" x14ac:dyDescent="0.2">
      <c r="A120" s="230">
        <v>10</v>
      </c>
      <c r="B120" s="230" t="s">
        <v>445</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WD'!$A$4:$A$53</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 workbookViewId="1">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46" t="s">
        <v>172</v>
      </c>
      <c r="B1" s="447"/>
    </row>
    <row r="2" spans="1:40" ht="15.75" customHeight="1" thickBot="1" x14ac:dyDescent="0.25">
      <c r="A2" s="448" t="s">
        <v>173</v>
      </c>
      <c r="B2" s="449"/>
    </row>
    <row r="3" spans="1:40" ht="13.5" customHeight="1" thickBot="1" x14ac:dyDescent="0.2">
      <c r="X3" s="239" t="s">
        <v>174</v>
      </c>
    </row>
    <row r="4" spans="1:40" ht="15.75" customHeight="1" thickBot="1" x14ac:dyDescent="0.25">
      <c r="A4" s="453" t="s">
        <v>175</v>
      </c>
      <c r="B4" s="454"/>
      <c r="C4" s="67"/>
      <c r="D4" s="457" t="s">
        <v>176</v>
      </c>
      <c r="E4" s="450" t="s">
        <v>177</v>
      </c>
      <c r="F4" s="451"/>
      <c r="G4" s="451"/>
      <c r="H4" s="451"/>
      <c r="I4" s="451"/>
      <c r="J4" s="451"/>
      <c r="K4" s="451"/>
      <c r="L4" s="451"/>
      <c r="M4" s="451"/>
      <c r="N4" s="451"/>
      <c r="O4" s="451"/>
      <c r="P4" s="451"/>
      <c r="Q4" s="451"/>
      <c r="R4" s="451"/>
      <c r="S4" s="451"/>
      <c r="T4" s="451"/>
      <c r="U4" s="452"/>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55"/>
      <c r="B5" s="456"/>
      <c r="C5" s="68" t="s">
        <v>178</v>
      </c>
      <c r="D5" s="458"/>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179</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25" t="s">
        <v>180</v>
      </c>
      <c r="B6" s="426"/>
      <c r="C6" s="160">
        <v>10</v>
      </c>
      <c r="D6" s="161" t="s">
        <v>181</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182</v>
      </c>
      <c r="B7" s="263">
        <f>'Area Summary'!C28*1.4*1000000</f>
        <v>1990671200.0000005</v>
      </c>
      <c r="C7" s="162">
        <v>37</v>
      </c>
      <c r="D7" s="161" t="s">
        <v>183</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184</v>
      </c>
      <c r="B8" s="173">
        <f>MP_new!H5+MP_new!I5</f>
        <v>0</v>
      </c>
      <c r="C8" s="166">
        <v>30</v>
      </c>
      <c r="D8" s="164" t="s">
        <v>185</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186</v>
      </c>
      <c r="B9" s="163"/>
      <c r="C9" s="166">
        <v>37</v>
      </c>
      <c r="D9" s="164" t="s">
        <v>187</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188</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189</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190</v>
      </c>
    </row>
    <row r="12" spans="1:40" ht="22.5" customHeight="1" thickBot="1" x14ac:dyDescent="0.25">
      <c r="A12" s="440" t="s">
        <v>191</v>
      </c>
      <c r="B12" s="441"/>
      <c r="C12" s="441"/>
      <c r="D12" s="442"/>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40" t="s">
        <v>192</v>
      </c>
      <c r="B13" s="441"/>
      <c r="C13" s="441"/>
      <c r="D13" s="442"/>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25" t="s">
        <v>193</v>
      </c>
      <c r="B14" s="426"/>
      <c r="C14" s="162">
        <v>10</v>
      </c>
      <c r="D14" s="161" t="s">
        <v>181</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182</v>
      </c>
      <c r="B15" s="263">
        <f>'Area Summary'!D28*1.4*1000000</f>
        <v>1930439000</v>
      </c>
      <c r="C15" s="162">
        <v>37</v>
      </c>
      <c r="D15" s="161" t="s">
        <v>183</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194</v>
      </c>
      <c r="B16" s="173">
        <f>MP_new!H6+MP_new!I6</f>
        <v>0</v>
      </c>
      <c r="C16" s="166">
        <v>30</v>
      </c>
      <c r="D16" s="164" t="s">
        <v>185</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186</v>
      </c>
      <c r="B17" s="163"/>
      <c r="C17" s="166">
        <v>37</v>
      </c>
      <c r="D17" s="164" t="s">
        <v>187</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188</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195</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40" t="s">
        <v>196</v>
      </c>
      <c r="B20" s="441"/>
      <c r="C20" s="441"/>
      <c r="D20" s="442"/>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40" t="s">
        <v>197</v>
      </c>
      <c r="B21" s="441"/>
      <c r="C21" s="441"/>
      <c r="D21" s="442"/>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25" t="s">
        <v>198</v>
      </c>
      <c r="B22" s="426"/>
      <c r="C22" s="160">
        <v>10</v>
      </c>
      <c r="D22" s="161" t="s">
        <v>181</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182</v>
      </c>
      <c r="B23" s="263">
        <f>'Area Summary'!E28*1.4*1000000</f>
        <v>1870710800</v>
      </c>
      <c r="C23" s="162">
        <v>37</v>
      </c>
      <c r="D23" s="161" t="s">
        <v>183</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194</v>
      </c>
      <c r="B24" s="173">
        <f>MP_new!H7+MP_new!I7</f>
        <v>0</v>
      </c>
      <c r="C24" s="166">
        <v>30</v>
      </c>
      <c r="D24" s="164" t="s">
        <v>185</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186</v>
      </c>
      <c r="B25" s="163"/>
      <c r="C25" s="166">
        <v>37</v>
      </c>
      <c r="D25" s="164" t="s">
        <v>187</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188</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195</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40" t="s">
        <v>199</v>
      </c>
      <c r="B28" s="441"/>
      <c r="C28" s="441"/>
      <c r="D28" s="442"/>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40" t="s">
        <v>200</v>
      </c>
      <c r="B29" s="441"/>
      <c r="C29" s="441"/>
      <c r="D29" s="442"/>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25" t="s">
        <v>201</v>
      </c>
      <c r="B30" s="426"/>
      <c r="C30" s="160">
        <v>10</v>
      </c>
      <c r="D30" s="161" t="s">
        <v>181</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182</v>
      </c>
      <c r="B31" s="263">
        <f>'Area Summary'!F28*1.4*1000000</f>
        <v>1855718200</v>
      </c>
      <c r="C31" s="162">
        <v>37</v>
      </c>
      <c r="D31" s="161" t="s">
        <v>183</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194</v>
      </c>
      <c r="B32" s="173">
        <f>MP_new!H8+MP_new!I8</f>
        <v>0</v>
      </c>
      <c r="C32" s="166">
        <v>30</v>
      </c>
      <c r="D32" s="164" t="s">
        <v>185</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186</v>
      </c>
      <c r="B33" s="163"/>
      <c r="C33" s="166">
        <v>37</v>
      </c>
      <c r="D33" s="164" t="s">
        <v>187</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188</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195</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40" t="s">
        <v>202</v>
      </c>
      <c r="B36" s="441"/>
      <c r="C36" s="441"/>
      <c r="D36" s="442"/>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40" t="s">
        <v>203</v>
      </c>
      <c r="B37" s="441"/>
      <c r="C37" s="441"/>
      <c r="D37" s="442"/>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25" t="s">
        <v>204</v>
      </c>
      <c r="B38" s="426"/>
      <c r="C38" s="160">
        <v>10</v>
      </c>
      <c r="D38" s="161" t="s">
        <v>181</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182</v>
      </c>
      <c r="B39" s="263">
        <f>'Area Summary'!G28*1.4*1000000</f>
        <v>1823488799.9999998</v>
      </c>
      <c r="C39" s="162">
        <v>37</v>
      </c>
      <c r="D39" s="161" t="s">
        <v>183</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194</v>
      </c>
      <c r="B40" s="173">
        <f>MP_new!H9+MP_new!I9</f>
        <v>0</v>
      </c>
      <c r="C40" s="166">
        <v>30</v>
      </c>
      <c r="D40" s="164" t="s">
        <v>185</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186</v>
      </c>
      <c r="B41" s="163"/>
      <c r="C41" s="166">
        <v>37</v>
      </c>
      <c r="D41" s="164" t="s">
        <v>187</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188</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195</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40" t="s">
        <v>205</v>
      </c>
      <c r="B44" s="441"/>
      <c r="C44" s="441"/>
      <c r="D44" s="442"/>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40" t="s">
        <v>206</v>
      </c>
      <c r="B45" s="441"/>
      <c r="C45" s="441"/>
      <c r="D45" s="442"/>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27" t="s">
        <v>207</v>
      </c>
      <c r="B46" s="428"/>
      <c r="C46" s="429"/>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35" t="s">
        <v>208</v>
      </c>
      <c r="B47" s="436"/>
      <c r="C47" s="436"/>
      <c r="D47" s="437"/>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38" t="s">
        <v>209</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39"/>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39"/>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39"/>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30" t="s">
        <v>210</v>
      </c>
      <c r="B52" s="431"/>
      <c r="C52" s="431"/>
      <c r="D52" s="431"/>
      <c r="E52" s="431"/>
      <c r="F52" s="431"/>
      <c r="G52" s="431"/>
      <c r="H52" s="431"/>
      <c r="I52" s="431"/>
      <c r="J52" s="431"/>
      <c r="K52" s="431"/>
      <c r="L52" s="431"/>
      <c r="M52" s="431"/>
      <c r="N52" s="431"/>
      <c r="O52" s="431"/>
      <c r="P52" s="431"/>
      <c r="Q52" s="431"/>
      <c r="R52" s="431"/>
      <c r="S52" s="431"/>
      <c r="T52" s="431"/>
      <c r="U52" s="431"/>
      <c r="V52" s="431"/>
      <c r="W52" s="432"/>
      <c r="X52" s="240"/>
    </row>
    <row r="53" spans="1:24" ht="14" hidden="1" x14ac:dyDescent="0.15">
      <c r="A53" s="433" t="s">
        <v>211</v>
      </c>
      <c r="B53" s="434"/>
      <c r="C53" s="76">
        <v>10</v>
      </c>
      <c r="D53" s="85" t="s">
        <v>181</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185</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212</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186</v>
      </c>
      <c r="B56" s="72"/>
      <c r="C56" s="74">
        <v>41</v>
      </c>
      <c r="D56" s="77" t="s">
        <v>195</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23" t="s">
        <v>213</v>
      </c>
      <c r="B58" s="424"/>
      <c r="C58" s="76">
        <v>10</v>
      </c>
      <c r="D58" s="85" t="s">
        <v>181</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185</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212</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186</v>
      </c>
      <c r="B61" s="73"/>
      <c r="C61" s="74">
        <v>41</v>
      </c>
      <c r="D61" s="77" t="s">
        <v>195</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23" t="s">
        <v>214</v>
      </c>
      <c r="B63" s="424"/>
      <c r="C63" s="76">
        <v>10</v>
      </c>
      <c r="D63" s="85" t="s">
        <v>181</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185</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212</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186</v>
      </c>
      <c r="B66" s="73"/>
      <c r="C66" s="74">
        <v>41</v>
      </c>
      <c r="D66" s="77" t="s">
        <v>195</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23" t="s">
        <v>215</v>
      </c>
      <c r="B68" s="424"/>
      <c r="C68" s="76">
        <v>10</v>
      </c>
      <c r="D68" s="85" t="s">
        <v>181</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185</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212</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186</v>
      </c>
      <c r="B71" s="73"/>
      <c r="C71" s="74">
        <v>41</v>
      </c>
      <c r="D71" s="77" t="s">
        <v>195</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23" t="s">
        <v>216</v>
      </c>
      <c r="B73" s="424"/>
      <c r="C73" s="76">
        <v>10</v>
      </c>
      <c r="D73" s="85" t="s">
        <v>181</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185</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212</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186</v>
      </c>
      <c r="B76" s="73"/>
      <c r="C76" s="74">
        <v>41</v>
      </c>
      <c r="D76" s="77" t="s">
        <v>195</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217</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23" t="s">
        <v>218</v>
      </c>
      <c r="B78" s="424"/>
      <c r="C78" s="76">
        <v>10</v>
      </c>
      <c r="D78" s="85" t="s">
        <v>181</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185</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219</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186</v>
      </c>
      <c r="B81" s="73"/>
      <c r="C81" s="74">
        <v>41</v>
      </c>
      <c r="D81" s="77" t="s">
        <v>195</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23" t="s">
        <v>220</v>
      </c>
      <c r="B83" s="424"/>
      <c r="C83" s="76">
        <v>10</v>
      </c>
      <c r="D83" s="85" t="s">
        <v>181</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185</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221</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186</v>
      </c>
      <c r="B86" s="73"/>
      <c r="C86" s="74">
        <v>41</v>
      </c>
      <c r="D86" s="77" t="s">
        <v>222</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23" t="s">
        <v>51</v>
      </c>
      <c r="B88" s="424"/>
      <c r="C88" s="76">
        <v>10</v>
      </c>
      <c r="D88" s="85" t="s">
        <v>181</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185</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221</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186</v>
      </c>
      <c r="B91" s="73"/>
      <c r="C91" s="74">
        <v>41</v>
      </c>
      <c r="D91" s="77" t="s">
        <v>195</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23" t="s">
        <v>223</v>
      </c>
      <c r="B93" s="424"/>
      <c r="C93" s="76">
        <v>10</v>
      </c>
      <c r="D93" s="85" t="s">
        <v>181</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185</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224</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186</v>
      </c>
      <c r="B96" s="73"/>
      <c r="C96" s="74">
        <v>41</v>
      </c>
      <c r="D96" s="77" t="s">
        <v>195</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23" t="s">
        <v>225</v>
      </c>
      <c r="B98" s="424"/>
      <c r="C98" s="76">
        <v>10</v>
      </c>
      <c r="D98" s="85" t="s">
        <v>181</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185</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226</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186</v>
      </c>
      <c r="B101" s="73"/>
      <c r="C101" s="74">
        <v>41</v>
      </c>
      <c r="D101" s="77" t="s">
        <v>195</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23" t="s">
        <v>227</v>
      </c>
      <c r="B103" s="424"/>
      <c r="C103" s="76">
        <v>10</v>
      </c>
      <c r="D103" s="85" t="s">
        <v>181</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185</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212</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186</v>
      </c>
      <c r="B106" s="73"/>
      <c r="C106" s="74">
        <v>41</v>
      </c>
      <c r="D106" s="77" t="s">
        <v>195</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23" t="s">
        <v>228</v>
      </c>
      <c r="B108" s="424"/>
      <c r="C108" s="76">
        <v>10</v>
      </c>
      <c r="D108" s="85" t="s">
        <v>181</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185</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226</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186</v>
      </c>
      <c r="B111" s="73"/>
      <c r="C111" s="74">
        <v>41</v>
      </c>
      <c r="D111" s="77" t="s">
        <v>195</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23" t="s">
        <v>229</v>
      </c>
      <c r="B113" s="424"/>
      <c r="C113" s="76">
        <v>10</v>
      </c>
      <c r="D113" s="85" t="s">
        <v>181</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185</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212</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186</v>
      </c>
      <c r="B116" s="73"/>
      <c r="C116" s="74">
        <v>41</v>
      </c>
      <c r="D116" s="77" t="s">
        <v>195</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23" t="s">
        <v>230</v>
      </c>
      <c r="B118" s="424"/>
      <c r="C118" s="76">
        <v>10</v>
      </c>
      <c r="D118" s="85" t="s">
        <v>181</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185</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221</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186</v>
      </c>
      <c r="B121" s="73"/>
      <c r="C121" s="74">
        <v>41</v>
      </c>
      <c r="D121" s="77" t="s">
        <v>195</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23" t="s">
        <v>231</v>
      </c>
      <c r="B123" s="424"/>
      <c r="C123" s="76">
        <v>10</v>
      </c>
      <c r="D123" s="85" t="s">
        <v>181</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185</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221</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186</v>
      </c>
      <c r="B126" s="73"/>
      <c r="C126" s="74">
        <v>41</v>
      </c>
      <c r="D126" s="77" t="s">
        <v>195</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23" t="s">
        <v>232</v>
      </c>
      <c r="B128" s="424"/>
      <c r="C128" s="76">
        <v>10</v>
      </c>
      <c r="D128" s="85" t="s">
        <v>181</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185</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221</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186</v>
      </c>
      <c r="B131" s="73"/>
      <c r="C131" s="74">
        <v>41</v>
      </c>
      <c r="D131" s="77" t="s">
        <v>195</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23" t="s">
        <v>233</v>
      </c>
      <c r="B133" s="424"/>
      <c r="C133" s="76">
        <v>10</v>
      </c>
      <c r="D133" s="85" t="s">
        <v>181</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185</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212</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186</v>
      </c>
      <c r="B136" s="73"/>
      <c r="C136" s="74">
        <v>41</v>
      </c>
      <c r="D136" s="77" t="s">
        <v>195</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23" t="s">
        <v>234</v>
      </c>
      <c r="B138" s="424"/>
      <c r="C138" s="80">
        <v>10</v>
      </c>
      <c r="D138" s="83" t="s">
        <v>181</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185</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186</v>
      </c>
      <c r="B140" s="81" t="s">
        <v>235</v>
      </c>
      <c r="C140" s="74">
        <v>39</v>
      </c>
      <c r="D140" s="77" t="s">
        <v>236</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237</v>
      </c>
      <c r="C141" s="74">
        <v>39</v>
      </c>
      <c r="D141" s="77" t="s">
        <v>236</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195</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23" t="s">
        <v>238</v>
      </c>
      <c r="B143" s="424"/>
      <c r="C143" s="80">
        <v>10</v>
      </c>
      <c r="D143" s="83" t="s">
        <v>181</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239</v>
      </c>
      <c r="B144" s="307"/>
      <c r="C144" s="88">
        <v>41</v>
      </c>
      <c r="D144" s="84" t="s">
        <v>195</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33" t="s">
        <v>240</v>
      </c>
      <c r="B145" s="434"/>
      <c r="C145" s="76">
        <v>10</v>
      </c>
      <c r="D145" s="85" t="s">
        <v>181</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239</v>
      </c>
      <c r="B146" s="310"/>
      <c r="C146" s="86">
        <v>41</v>
      </c>
      <c r="D146" s="82" t="s">
        <v>195</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33" t="s">
        <v>241</v>
      </c>
      <c r="B147" s="434"/>
      <c r="C147" s="76">
        <v>10</v>
      </c>
      <c r="D147" s="85" t="s">
        <v>181</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239</v>
      </c>
      <c r="B148" s="310"/>
      <c r="C148" s="86">
        <v>41</v>
      </c>
      <c r="D148" s="82" t="s">
        <v>195</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33" t="s">
        <v>242</v>
      </c>
      <c r="B149" s="434"/>
      <c r="C149" s="76">
        <v>10</v>
      </c>
      <c r="D149" s="85" t="s">
        <v>181</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239</v>
      </c>
      <c r="B150" s="310"/>
      <c r="C150" s="86">
        <v>41</v>
      </c>
      <c r="D150" s="82" t="s">
        <v>195</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43" t="s">
        <v>243</v>
      </c>
      <c r="B152" s="444"/>
      <c r="C152" s="444"/>
      <c r="D152" s="445"/>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 workbookViewId="1"/>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351</v>
      </c>
      <c r="B1" s="322"/>
      <c r="E1" s="60"/>
      <c r="F1" s="60"/>
      <c r="G1" s="60"/>
      <c r="I1" s="198">
        <v>1</v>
      </c>
      <c r="J1" s="60"/>
      <c r="N1" s="185"/>
      <c r="S1" s="187"/>
      <c r="AA1" s="131"/>
      <c r="BY1" s="186"/>
      <c r="BZ1" s="186"/>
    </row>
    <row r="2" spans="1:78" ht="32.25" customHeight="1" thickBot="1" x14ac:dyDescent="0.25">
      <c r="A2" s="446" t="s">
        <v>172</v>
      </c>
      <c r="B2" s="466"/>
      <c r="C2" s="467"/>
      <c r="D2" s="469" t="s">
        <v>352</v>
      </c>
      <c r="E2" s="470"/>
      <c r="F2" s="470"/>
      <c r="G2" s="470"/>
      <c r="H2" s="470"/>
      <c r="I2" s="470"/>
      <c r="J2" s="470"/>
      <c r="K2" s="470"/>
      <c r="L2" s="470"/>
      <c r="M2" s="470"/>
      <c r="N2" s="470"/>
      <c r="O2" s="470"/>
      <c r="P2" s="470"/>
      <c r="Q2" s="470"/>
      <c r="R2" s="470"/>
      <c r="S2" s="470"/>
      <c r="T2" s="470"/>
      <c r="AA2" s="131"/>
      <c r="BY2" s="186"/>
      <c r="BZ2" s="186"/>
    </row>
    <row r="3" spans="1:78" s="20" customFormat="1" ht="40.5" customHeight="1" thickBot="1" x14ac:dyDescent="0.25">
      <c r="A3" s="448" t="s">
        <v>173</v>
      </c>
      <c r="B3" s="466"/>
      <c r="C3" s="467"/>
      <c r="D3" s="52"/>
      <c r="E3" s="53"/>
      <c r="F3" s="471" t="s">
        <v>353</v>
      </c>
      <c r="G3" s="472"/>
      <c r="H3" s="473" t="s">
        <v>354</v>
      </c>
      <c r="I3" s="473"/>
      <c r="J3" s="474"/>
      <c r="K3" s="475" t="s">
        <v>355</v>
      </c>
      <c r="L3" s="476"/>
      <c r="M3" s="477"/>
      <c r="N3" s="474" t="s">
        <v>356</v>
      </c>
      <c r="O3" s="478"/>
      <c r="P3" s="479"/>
      <c r="Q3" s="480" t="s">
        <v>357</v>
      </c>
      <c r="R3" s="481"/>
      <c r="S3" s="482" t="s">
        <v>358</v>
      </c>
      <c r="T3" s="483"/>
      <c r="AA3" s="132"/>
    </row>
    <row r="4" spans="1:78" s="20" customFormat="1" ht="51.75" customHeight="1" thickBot="1" x14ac:dyDescent="0.25">
      <c r="A4" s="188" t="s">
        <v>438</v>
      </c>
      <c r="B4" s="188" t="s">
        <v>359</v>
      </c>
      <c r="C4" s="188" t="s">
        <v>360</v>
      </c>
      <c r="D4" s="42" t="s">
        <v>361</v>
      </c>
      <c r="E4" s="43" t="s">
        <v>362</v>
      </c>
      <c r="F4" s="36" t="s">
        <v>363</v>
      </c>
      <c r="G4" s="45" t="s">
        <v>364</v>
      </c>
      <c r="H4" s="44" t="s">
        <v>365</v>
      </c>
      <c r="I4" s="35" t="s">
        <v>366</v>
      </c>
      <c r="J4" s="35" t="s">
        <v>367</v>
      </c>
      <c r="K4" s="42" t="s">
        <v>368</v>
      </c>
      <c r="L4" s="34" t="s">
        <v>369</v>
      </c>
      <c r="M4" s="43" t="s">
        <v>370</v>
      </c>
      <c r="N4" s="38" t="s">
        <v>371</v>
      </c>
      <c r="O4" s="33" t="s">
        <v>372</v>
      </c>
      <c r="P4" s="37" t="s">
        <v>373</v>
      </c>
      <c r="Q4" s="42" t="s">
        <v>374</v>
      </c>
      <c r="R4" s="43" t="s">
        <v>375</v>
      </c>
      <c r="S4" s="50" t="s">
        <v>376</v>
      </c>
      <c r="T4" s="51" t="s">
        <v>377</v>
      </c>
      <c r="AA4" s="132"/>
      <c r="AK4" s="246" t="s">
        <v>378</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379</v>
      </c>
      <c r="O5" s="194">
        <v>475</v>
      </c>
      <c r="P5" s="195">
        <v>15</v>
      </c>
      <c r="Q5" s="196" t="s">
        <v>439</v>
      </c>
      <c r="R5" s="324">
        <v>0.05</v>
      </c>
      <c r="S5" s="326" t="s">
        <v>380</v>
      </c>
      <c r="T5" s="197">
        <v>73</v>
      </c>
      <c r="Z5" s="358"/>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460" t="str">
        <f>"Projected Annual Cost
"&amp;D5&amp;" Dollar Year" &amp;"
($Million)"</f>
        <v>Projected Annual Cost
2020 Dollar Year
($Million)</v>
      </c>
      <c r="D7" s="461"/>
      <c r="E7" s="462"/>
      <c r="F7" s="461" t="s">
        <v>381</v>
      </c>
      <c r="G7" s="461"/>
      <c r="H7" s="462"/>
      <c r="I7" s="463" t="str">
        <f>"Projected Annual Cost with Financing
($Million; NPV=$"&amp;ROUND(Q52,3)&amp;")"</f>
        <v>Projected Annual Cost with Financing
($Million; NPV=$2620.741)</v>
      </c>
      <c r="J7" s="464"/>
      <c r="K7" s="464"/>
      <c r="L7" s="464"/>
      <c r="M7" s="464"/>
      <c r="N7" s="464"/>
      <c r="O7" s="464"/>
      <c r="P7" s="464"/>
      <c r="Q7" s="464"/>
      <c r="R7" s="465"/>
      <c r="S7" s="460" t="str">
        <f>"Avoided MWD Purchase 
 ($Million; NPV=$"&amp;ROUND(Y52,3)&amp;")"</f>
        <v>Avoided MWD Purchase 
 ($Million; NPV=$319.295)</v>
      </c>
      <c r="T7" s="461"/>
      <c r="U7" s="461"/>
      <c r="V7" s="461"/>
      <c r="W7" s="461"/>
      <c r="X7" s="462"/>
      <c r="Y7" s="460" t="s">
        <v>382</v>
      </c>
      <c r="Z7" s="462"/>
      <c r="AA7" s="134"/>
      <c r="AH7" s="484" t="s">
        <v>383</v>
      </c>
      <c r="AI7" s="485"/>
      <c r="AJ7" s="13"/>
      <c r="AK7" s="486" t="s">
        <v>384</v>
      </c>
      <c r="AL7" s="422"/>
      <c r="AM7" s="422"/>
      <c r="AN7" s="485"/>
      <c r="AP7" s="487" t="s">
        <v>385</v>
      </c>
      <c r="AQ7" s="452"/>
      <c r="AS7" s="468" t="s">
        <v>386</v>
      </c>
      <c r="AT7" s="451"/>
      <c r="AU7" s="451"/>
      <c r="AV7" s="451"/>
      <c r="AW7" s="451"/>
      <c r="AX7" s="451"/>
      <c r="AY7" s="451"/>
      <c r="AZ7" s="451"/>
      <c r="BA7" s="451"/>
      <c r="BB7" s="452"/>
      <c r="BD7" s="487" t="s">
        <v>387</v>
      </c>
      <c r="BE7" s="452"/>
      <c r="BF7" s="186"/>
      <c r="BG7" s="468" t="s">
        <v>388</v>
      </c>
      <c r="BH7" s="451"/>
      <c r="BI7" s="451"/>
      <c r="BY7" s="186"/>
      <c r="BZ7" s="186"/>
    </row>
    <row r="8" spans="1:78" ht="38.25" customHeight="1" thickBot="1" x14ac:dyDescent="0.25">
      <c r="A8" s="7" t="s">
        <v>389</v>
      </c>
      <c r="B8" s="25" t="s">
        <v>390</v>
      </c>
      <c r="C8" s="46" t="s">
        <v>391</v>
      </c>
      <c r="D8" s="3" t="s">
        <v>392</v>
      </c>
      <c r="E8" s="4" t="s">
        <v>393</v>
      </c>
      <c r="F8" s="46" t="s">
        <v>394</v>
      </c>
      <c r="G8" s="3" t="s">
        <v>395</v>
      </c>
      <c r="H8" s="4" t="s">
        <v>396</v>
      </c>
      <c r="I8" s="6" t="s">
        <v>397</v>
      </c>
      <c r="J8" s="7" t="s">
        <v>398</v>
      </c>
      <c r="K8" s="7" t="s">
        <v>399</v>
      </c>
      <c r="L8" s="46" t="s">
        <v>400</v>
      </c>
      <c r="M8" s="3" t="s">
        <v>401</v>
      </c>
      <c r="N8" s="7" t="s">
        <v>402</v>
      </c>
      <c r="O8" s="12" t="s">
        <v>403</v>
      </c>
      <c r="P8" s="3" t="s">
        <v>404</v>
      </c>
      <c r="Q8" s="6" t="s">
        <v>405</v>
      </c>
      <c r="R8" s="245" t="s">
        <v>406</v>
      </c>
      <c r="S8" s="244" t="s">
        <v>407</v>
      </c>
      <c r="T8" s="4" t="s">
        <v>408</v>
      </c>
      <c r="U8" s="46" t="s">
        <v>409</v>
      </c>
      <c r="V8" s="3" t="s">
        <v>410</v>
      </c>
      <c r="W8" s="3" t="s">
        <v>411</v>
      </c>
      <c r="X8" s="4" t="s">
        <v>412</v>
      </c>
      <c r="Y8" s="46" t="s">
        <v>413</v>
      </c>
      <c r="Z8" s="4" t="s">
        <v>414</v>
      </c>
      <c r="AA8" s="135" t="s">
        <v>415</v>
      </c>
      <c r="AB8" s="4" t="s">
        <v>416</v>
      </c>
      <c r="AH8" s="8" t="s">
        <v>417</v>
      </c>
      <c r="AI8" s="10" t="str">
        <f>IF(Q5= "Treated","Tier 1 Treated     ($/Acre-Ft)", IF(Q5 = "Untreated", "Tier 1 Untreated         ($/Acre-Ft)",0))</f>
        <v>Tier 1 Untreated         ($/Acre-Ft)</v>
      </c>
      <c r="AK8" s="8" t="s">
        <v>417</v>
      </c>
      <c r="AL8" s="9" t="s">
        <v>418</v>
      </c>
      <c r="AM8" s="9" t="s">
        <v>419</v>
      </c>
      <c r="AN8" s="10" t="s">
        <v>420</v>
      </c>
      <c r="AP8" s="26" t="s">
        <v>417</v>
      </c>
      <c r="AQ8" s="27" t="str">
        <f t="shared" ref="AQ8:AQ50" si="0">IF($L$5=5,AT8,IF($L$5=10,AU8,IF($L$5=15,AV8,IF($L$5=18,AW8,IF($L$5=20,AX8,IF($L$5=25,AY8,IF($L$5=30,AZ8,IF($L$5=35,BA8,IF($L$5=40,BB8)))))))))</f>
        <v>30 Year 
Borrowing
Term</v>
      </c>
      <c r="AS8" s="26" t="s">
        <v>417</v>
      </c>
      <c r="AT8" s="27" t="s">
        <v>421</v>
      </c>
      <c r="AU8" s="27" t="s">
        <v>422</v>
      </c>
      <c r="AV8" s="27" t="s">
        <v>423</v>
      </c>
      <c r="AW8" s="27" t="s">
        <v>424</v>
      </c>
      <c r="AX8" s="27" t="s">
        <v>425</v>
      </c>
      <c r="AY8" s="27" t="s">
        <v>426</v>
      </c>
      <c r="AZ8" s="27" t="s">
        <v>427</v>
      </c>
      <c r="BA8" s="27" t="s">
        <v>428</v>
      </c>
      <c r="BB8" s="27" t="s">
        <v>429</v>
      </c>
      <c r="BD8" s="26" t="s">
        <v>417</v>
      </c>
      <c r="BE8" s="27" t="str">
        <f>IF(P5=15,BH8,IF(P5=25,BI8,0))</f>
        <v>15 Year Term</v>
      </c>
      <c r="BF8" s="21"/>
      <c r="BG8" s="26" t="s">
        <v>417</v>
      </c>
      <c r="BH8" s="27" t="s">
        <v>430</v>
      </c>
      <c r="BI8" s="27" t="s">
        <v>431</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432</v>
      </c>
      <c r="Q52" s="226">
        <f>NPV($G$5,Q9:Q51)*(1+$G$5)^($F$5-($E$5-1))</f>
        <v>2620.7409010547271</v>
      </c>
      <c r="T52" s="65" t="s">
        <v>433</v>
      </c>
      <c r="U52" s="184">
        <f>SUM(U9:U51)</f>
        <v>331532.41440541274</v>
      </c>
      <c r="X52" s="65" t="s">
        <v>434</v>
      </c>
      <c r="Y52" s="227">
        <f>NPV($G$5,W9:W51)*(1+$G$5)^($F$5-($E$5-1))</f>
        <v>319.29538480869996</v>
      </c>
      <c r="Z52" s="22" t="s">
        <v>435</v>
      </c>
      <c r="AA52" s="23">
        <f>IFERROR(IRR(Y9:Y51), 0)</f>
        <v>0</v>
      </c>
      <c r="AC52" s="136" t="s">
        <v>436</v>
      </c>
      <c r="AD52" s="228">
        <f>MAX(R9:R51)*1000000/U52</f>
        <v>10087.67494659146</v>
      </c>
      <c r="BY52" s="186"/>
      <c r="BZ52" s="186"/>
    </row>
    <row r="53" spans="1:78" ht="42" customHeight="1" x14ac:dyDescent="0.2">
      <c r="C53" s="459"/>
      <c r="D53" s="459"/>
      <c r="E53" s="459"/>
      <c r="F53" s="459"/>
      <c r="G53" s="459"/>
      <c r="H53" s="459"/>
      <c r="I53" s="459"/>
      <c r="J53" s="459"/>
      <c r="K53" s="459"/>
      <c r="L53" s="459"/>
      <c r="M53" s="459"/>
      <c r="AC53" s="136" t="s">
        <v>437</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A26" sqref="A26"/>
    </sheetView>
    <sheetView workbookViewId="1"/>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580</v>
      </c>
      <c r="P1" t="s">
        <v>578</v>
      </c>
      <c r="Q1" t="s">
        <v>579</v>
      </c>
    </row>
    <row r="2" spans="1:17" x14ac:dyDescent="0.2">
      <c r="J2" s="332" t="s">
        <v>440</v>
      </c>
      <c r="K2" s="332" t="s">
        <v>441</v>
      </c>
      <c r="L2" s="332" t="s">
        <v>300</v>
      </c>
      <c r="M2" s="371" t="s">
        <v>577</v>
      </c>
      <c r="O2" s="238" t="s">
        <v>328</v>
      </c>
      <c r="P2">
        <f>SUMIF(K3:K26, "&lt;&gt;Tillage", M3:M26)</f>
        <v>12.320301562500003</v>
      </c>
      <c r="Q2">
        <f>SUMIF(K3:K26, "=Tillage", M3:M26)</f>
        <v>1.2247453125000003</v>
      </c>
    </row>
    <row r="3" spans="1:17" x14ac:dyDescent="0.2">
      <c r="A3" s="403" t="s">
        <v>244</v>
      </c>
      <c r="B3" s="404"/>
      <c r="J3" s="230" t="s">
        <v>521</v>
      </c>
      <c r="K3" s="334" t="s">
        <v>43</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245</v>
      </c>
      <c r="B4" s="109">
        <v>3</v>
      </c>
      <c r="C4" s="239" t="s">
        <v>246</v>
      </c>
      <c r="J4" s="230" t="s">
        <v>506</v>
      </c>
      <c r="K4" s="334" t="s">
        <v>539</v>
      </c>
      <c r="L4" s="334">
        <v>1</v>
      </c>
      <c r="M4" s="238">
        <f>INDEX(MP_new!A27:C194, MATCH(J4, MP_new!A27:A194,0), 3)</f>
        <v>1.65671875</v>
      </c>
      <c r="O4">
        <v>2</v>
      </c>
      <c r="P4" s="238">
        <f>SUMIFS(M3:M26, K3:K26, "&lt;&gt;Tillage", L3:L26, 2)</f>
        <v>2.8560937499999999</v>
      </c>
      <c r="Q4">
        <f>SUMIFS(M3:M26, K3:K26, "=Tillage", L3:L26, 2)</f>
        <v>0</v>
      </c>
    </row>
    <row r="5" spans="1:17" x14ac:dyDescent="0.2">
      <c r="A5" s="144" t="s">
        <v>247</v>
      </c>
      <c r="B5" s="109">
        <v>3</v>
      </c>
      <c r="C5" s="239" t="s">
        <v>246</v>
      </c>
      <c r="J5" s="230" t="s">
        <v>75</v>
      </c>
      <c r="K5" s="334" t="s">
        <v>43</v>
      </c>
      <c r="L5" s="334">
        <v>3</v>
      </c>
      <c r="M5" s="238">
        <f>INDEX(MP_new!A44:C211, MATCH(J5, MP_new!A44:A211,0), 3)</f>
        <v>1.27859375</v>
      </c>
      <c r="O5">
        <v>3</v>
      </c>
      <c r="P5">
        <f>SUMIFS(M3:M26, K3:K26, "&lt;&gt;Tillage", L3:L26, 3)</f>
        <v>2.9017187500000006</v>
      </c>
      <c r="Q5">
        <f>SUMIFS(M3:M26, K3:K26, "=Tillage", L3:L26, 3)</f>
        <v>0</v>
      </c>
    </row>
    <row r="6" spans="1:17" x14ac:dyDescent="0.2">
      <c r="J6" s="230" t="s">
        <v>38</v>
      </c>
      <c r="K6" s="334" t="s">
        <v>534</v>
      </c>
      <c r="L6" s="334">
        <v>1</v>
      </c>
      <c r="M6" s="238">
        <f>INDEX(MP_new!A24:C190, MATCH(J6, MP_new!A24:A190,0), 3)</f>
        <v>1.090625</v>
      </c>
      <c r="O6">
        <v>4</v>
      </c>
      <c r="P6">
        <f>SUMIFS(M3:M26, K3:K26, "&lt;&gt;Tillage", L3:L26, 4)</f>
        <v>2.9545859375000001</v>
      </c>
      <c r="Q6">
        <f>SUMIFS(M3:M26, K3:K26, "=Tillage", L3:L26, 4)</f>
        <v>0</v>
      </c>
    </row>
    <row r="7" spans="1:17" x14ac:dyDescent="0.2">
      <c r="A7" s="403" t="s">
        <v>248</v>
      </c>
      <c r="B7" s="404"/>
      <c r="C7" s="115" t="s">
        <v>249</v>
      </c>
      <c r="J7" s="230" t="s">
        <v>57</v>
      </c>
      <c r="K7" s="334" t="s">
        <v>43</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250</v>
      </c>
      <c r="J8" s="230" t="s">
        <v>53</v>
      </c>
      <c r="K8" s="334" t="s">
        <v>43</v>
      </c>
      <c r="L8" s="334">
        <v>4</v>
      </c>
      <c r="M8" s="238">
        <f>INDEX(MP_new!A27:C193, MATCH(J8, MP_new!A27:A193,0), 3)</f>
        <v>0.85078125000000004</v>
      </c>
    </row>
    <row r="9" spans="1:17" x14ac:dyDescent="0.2">
      <c r="A9" s="144" t="s">
        <v>2</v>
      </c>
      <c r="B9" s="109">
        <v>0.9</v>
      </c>
      <c r="C9" s="116" t="s">
        <v>251</v>
      </c>
      <c r="J9" s="230" t="s">
        <v>70</v>
      </c>
      <c r="K9" s="334" t="s">
        <v>543</v>
      </c>
      <c r="L9" s="334">
        <v>2</v>
      </c>
      <c r="M9" s="238">
        <f>INDEX(MP_new!A38:C205, MATCH(J9, MP_new!A38:A205,0), 3)</f>
        <v>0.74343750000000008</v>
      </c>
    </row>
    <row r="10" spans="1:17" x14ac:dyDescent="0.2">
      <c r="A10" s="144" t="s">
        <v>3</v>
      </c>
      <c r="B10" s="109">
        <v>0.9</v>
      </c>
      <c r="C10" s="116" t="s">
        <v>252</v>
      </c>
      <c r="J10" s="230" t="s">
        <v>503</v>
      </c>
      <c r="K10" s="334" t="s">
        <v>533</v>
      </c>
      <c r="L10" s="334">
        <v>3</v>
      </c>
      <c r="M10" s="238">
        <f>INDEX(MP_new!A22:C188, MATCH(J10, MP_new!A22:A188,0), 3)</f>
        <v>0.70374999999999999</v>
      </c>
    </row>
    <row r="11" spans="1:17" x14ac:dyDescent="0.2">
      <c r="A11" s="144" t="s">
        <v>4</v>
      </c>
      <c r="B11" s="109">
        <v>0.9</v>
      </c>
      <c r="C11" s="116" t="s">
        <v>253</v>
      </c>
      <c r="J11" s="230" t="s">
        <v>518</v>
      </c>
      <c r="K11" s="334" t="s">
        <v>43</v>
      </c>
      <c r="L11" s="334">
        <v>4</v>
      </c>
      <c r="M11" s="238">
        <f>INDEX(MP_new!A26:C192, MATCH(J11, MP_new!A26:A192,0), 3)</f>
        <v>0.68312499999999998</v>
      </c>
    </row>
    <row r="12" spans="1:17" x14ac:dyDescent="0.2">
      <c r="A12" s="144" t="s">
        <v>5</v>
      </c>
      <c r="B12" s="109">
        <v>0.9</v>
      </c>
      <c r="C12" s="239" t="s">
        <v>254</v>
      </c>
      <c r="J12" s="230" t="s">
        <v>48</v>
      </c>
      <c r="K12" s="334" t="s">
        <v>536</v>
      </c>
      <c r="L12" s="334">
        <v>3</v>
      </c>
      <c r="M12" s="238">
        <f>INDEX(MP_new!A25:C191, MATCH(J12, MP_new!A25:A191,0), 3)</f>
        <v>0.61687500000000006</v>
      </c>
    </row>
    <row r="13" spans="1:17" x14ac:dyDescent="0.2">
      <c r="J13" s="230" t="s">
        <v>74</v>
      </c>
      <c r="K13" s="334" t="s">
        <v>43</v>
      </c>
      <c r="L13" s="334">
        <v>5</v>
      </c>
      <c r="M13" s="238">
        <f>INDEX(MP_new!A43:C210, MATCH(J13, MP_new!A43:A210,0), 3)</f>
        <v>0.40203125000000006</v>
      </c>
    </row>
    <row r="14" spans="1:17" x14ac:dyDescent="0.2">
      <c r="A14" s="122" t="s">
        <v>255</v>
      </c>
      <c r="J14" s="230" t="s">
        <v>508</v>
      </c>
      <c r="K14" s="334" t="s">
        <v>542</v>
      </c>
      <c r="L14" s="334">
        <v>2</v>
      </c>
      <c r="M14" s="238">
        <f>INDEX(MP_new!A35:C202, MATCH(J14, MP_new!A35:A202,0), 3)</f>
        <v>0.39453125</v>
      </c>
    </row>
    <row r="15" spans="1:17" x14ac:dyDescent="0.2">
      <c r="A15" s="319" t="s">
        <v>47</v>
      </c>
      <c r="J15" s="230" t="s">
        <v>565</v>
      </c>
      <c r="K15" s="334" t="s">
        <v>47</v>
      </c>
      <c r="L15" s="334">
        <v>1</v>
      </c>
      <c r="M15" s="238">
        <f>INDEX(MP_new!A30:C197, MATCH(J15, MP_new!A30:A197,0), 3)</f>
        <v>0.38421875000000005</v>
      </c>
    </row>
    <row r="16" spans="1:17" x14ac:dyDescent="0.2">
      <c r="A16" s="319" t="s">
        <v>11</v>
      </c>
      <c r="J16" s="230" t="s">
        <v>37</v>
      </c>
      <c r="K16" s="334" t="s">
        <v>47</v>
      </c>
      <c r="L16" s="334">
        <v>1</v>
      </c>
      <c r="M16" s="238">
        <f>INDEX(MP_new!A23:C189, MATCH(J16, MP_new!A23:A189,0), 3)</f>
        <v>0.31558906250000002</v>
      </c>
    </row>
    <row r="17" spans="1:13" x14ac:dyDescent="0.2">
      <c r="A17" s="319" t="s">
        <v>11</v>
      </c>
      <c r="J17" s="230" t="s">
        <v>69</v>
      </c>
      <c r="K17" s="334" t="s">
        <v>541</v>
      </c>
      <c r="L17" s="334">
        <v>3</v>
      </c>
      <c r="M17" s="238">
        <f>INDEX(MP_new!A34:C201, MATCH(J17, MP_new!A34:A201,0), 3)</f>
        <v>0.30249999999999999</v>
      </c>
    </row>
    <row r="18" spans="1:13" x14ac:dyDescent="0.2">
      <c r="A18" s="319" t="s">
        <v>11</v>
      </c>
      <c r="J18" s="230" t="s">
        <v>569</v>
      </c>
      <c r="K18" s="334" t="s">
        <v>47</v>
      </c>
      <c r="L18" s="334">
        <v>1</v>
      </c>
      <c r="M18" s="238">
        <f>INDEX(MP_new!A40:C207, MATCH(J18, MP_new!A40:A207,0), 3)</f>
        <v>0.28046874999999999</v>
      </c>
    </row>
    <row r="19" spans="1:13" x14ac:dyDescent="0.2">
      <c r="A19" s="319" t="s">
        <v>11</v>
      </c>
      <c r="J19" s="230" t="s">
        <v>73</v>
      </c>
      <c r="K19" s="334" t="s">
        <v>43</v>
      </c>
      <c r="L19" s="334">
        <v>5</v>
      </c>
      <c r="M19" s="238">
        <f>INDEX(MP_new!A42:C209, MATCH(J19, MP_new!A42:A209,0), 3)</f>
        <v>0.25196562500000003</v>
      </c>
    </row>
    <row r="20" spans="1:13" x14ac:dyDescent="0.2">
      <c r="A20" s="319" t="s">
        <v>11</v>
      </c>
      <c r="B20" s="124"/>
      <c r="C20" s="124"/>
      <c r="J20" s="230" t="s">
        <v>566</v>
      </c>
      <c r="K20" s="334" t="s">
        <v>43</v>
      </c>
      <c r="L20" s="334">
        <v>4</v>
      </c>
      <c r="M20" s="238">
        <f>INDEX(MP_new!A31:C198, MATCH(J20, MP_new!A31:A198,0), 3)</f>
        <v>0.24765625000000002</v>
      </c>
    </row>
    <row r="21" spans="1:13" ht="15.75" customHeight="1" x14ac:dyDescent="0.2">
      <c r="A21" s="319" t="s">
        <v>11</v>
      </c>
      <c r="B21" s="123"/>
      <c r="C21" s="123"/>
      <c r="J21" s="230" t="s">
        <v>570</v>
      </c>
      <c r="K21" s="334" t="s">
        <v>43</v>
      </c>
      <c r="L21" s="334">
        <v>5</v>
      </c>
      <c r="M21" s="238">
        <f>INDEX(MP_new!A36:C203, MATCH(J21, MP_new!A36:A203,0), 3)</f>
        <v>0.20656249999999998</v>
      </c>
    </row>
    <row r="22" spans="1:13" x14ac:dyDescent="0.2">
      <c r="J22" s="230" t="s">
        <v>571</v>
      </c>
      <c r="K22" s="334" t="s">
        <v>47</v>
      </c>
      <c r="L22" s="334">
        <v>1</v>
      </c>
      <c r="M22" s="238">
        <f>INDEX(MP_new!A37:C204, MATCH(J22, MP_new!A37:A204,0), 3)</f>
        <v>0.13734375000000001</v>
      </c>
    </row>
    <row r="23" spans="1:13" x14ac:dyDescent="0.2">
      <c r="A23" s="405" t="s">
        <v>256</v>
      </c>
      <c r="B23" s="404"/>
      <c r="C23" t="s">
        <v>257</v>
      </c>
      <c r="J23" s="230" t="s">
        <v>564</v>
      </c>
      <c r="K23" s="334" t="s">
        <v>43</v>
      </c>
      <c r="L23" s="334">
        <v>4</v>
      </c>
      <c r="M23" s="238">
        <f>INDEX(MP_new!A29:C196, MATCH(J23, MP_new!A29:A196,0), 3)</f>
        <v>0.13578125000000002</v>
      </c>
    </row>
    <row r="24" spans="1:13" x14ac:dyDescent="0.2">
      <c r="A24" s="130" t="s">
        <v>47</v>
      </c>
      <c r="B24" s="230" t="s">
        <v>258</v>
      </c>
      <c r="C24" t="s">
        <v>259</v>
      </c>
      <c r="J24" s="230" t="s">
        <v>568</v>
      </c>
      <c r="K24" s="334" t="s">
        <v>43</v>
      </c>
      <c r="L24" s="334">
        <v>4</v>
      </c>
      <c r="M24" s="238">
        <f>INDEX(MP_new!A39:C206, MATCH(J24, MP_new!A39:A206,0), 3)</f>
        <v>7.1718749999999998E-2</v>
      </c>
    </row>
    <row r="25" spans="1:13" x14ac:dyDescent="0.2">
      <c r="A25" s="130" t="s">
        <v>32</v>
      </c>
      <c r="B25" s="230" t="s">
        <v>260</v>
      </c>
      <c r="C25" t="s">
        <v>261</v>
      </c>
      <c r="J25" s="230" t="s">
        <v>66</v>
      </c>
      <c r="K25" s="334" t="s">
        <v>47</v>
      </c>
      <c r="L25" s="334">
        <v>1</v>
      </c>
      <c r="M25" s="238">
        <f>INDEX(MP_new!A33:C200, MATCH(J25, MP_new!A33:A200,0), 3)</f>
        <v>6.8375000000000005E-2</v>
      </c>
    </row>
    <row r="26" spans="1:13" x14ac:dyDescent="0.2">
      <c r="A26" s="130" t="s">
        <v>43</v>
      </c>
      <c r="B26" s="230" t="s">
        <v>262</v>
      </c>
      <c r="C26" t="s">
        <v>263</v>
      </c>
      <c r="J26" s="230" t="s">
        <v>567</v>
      </c>
      <c r="K26" s="334" t="s">
        <v>47</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zoomScaleNormal="100" workbookViewId="0">
      <selection activeCell="E61" sqref="E61"/>
    </sheetView>
    <sheetView workbookViewId="1">
      <selection activeCell="E14" sqref="E14"/>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264</v>
      </c>
      <c r="B1" s="154"/>
      <c r="AB1" s="238" t="s">
        <v>265</v>
      </c>
    </row>
    <row r="2" spans="1:28" ht="15.75" customHeight="1" x14ac:dyDescent="0.2">
      <c r="A2" s="238" t="s">
        <v>572</v>
      </c>
      <c r="L2" s="155"/>
      <c r="AB2" s="238" t="str">
        <f>'Design HV &amp; WD'!A4</f>
        <v>SFP</v>
      </c>
    </row>
    <row r="3" spans="1:28" ht="15.75" customHeight="1" x14ac:dyDescent="0.2">
      <c r="A3" s="238" t="s">
        <v>266</v>
      </c>
      <c r="L3" s="330"/>
      <c r="M3" s="331"/>
      <c r="AB3" s="238" t="str">
        <f>'Design HV &amp; WD'!A5</f>
        <v>Veg 08</v>
      </c>
    </row>
    <row r="4" spans="1:28" ht="15.75" customHeight="1" x14ac:dyDescent="0.2">
      <c r="A4" s="238" t="s">
        <v>267</v>
      </c>
      <c r="L4" s="330"/>
      <c r="M4" s="331"/>
      <c r="AB4" s="238" t="str">
        <f>'Design HV &amp; WD'!A7</f>
        <v>ENV</v>
      </c>
    </row>
    <row r="5" spans="1:28" ht="15.75" customHeight="1" x14ac:dyDescent="0.2">
      <c r="A5" s="238" t="s">
        <v>268</v>
      </c>
      <c r="L5" s="330"/>
      <c r="M5" s="331"/>
      <c r="AB5" s="238" t="str">
        <f>'Design HV &amp; WD'!A8</f>
        <v>SFL</v>
      </c>
    </row>
    <row r="6" spans="1:28" ht="15.75" customHeight="1" x14ac:dyDescent="0.2">
      <c r="A6" s="238" t="s">
        <v>269</v>
      </c>
      <c r="L6" s="330"/>
      <c r="M6" s="331"/>
      <c r="AB6" s="238" t="str">
        <f>'Design HV &amp; WD'!A17</f>
        <v>DWM_DecApr</v>
      </c>
    </row>
    <row r="7" spans="1:28" ht="15.75" customHeight="1" x14ac:dyDescent="0.2">
      <c r="A7" s="238" t="s">
        <v>576</v>
      </c>
      <c r="L7" s="330"/>
      <c r="M7" s="331"/>
      <c r="AB7" s="238" t="str">
        <f>'Design HV &amp; WD'!A18</f>
        <v>DWM_JanApr</v>
      </c>
    </row>
    <row r="8" spans="1:28" ht="15.75" customHeight="1" x14ac:dyDescent="0.2">
      <c r="L8" s="330"/>
      <c r="M8" s="331"/>
    </row>
    <row r="9" spans="1:28" ht="15.75" customHeight="1" x14ac:dyDescent="0.2">
      <c r="A9" s="155" t="s">
        <v>440</v>
      </c>
      <c r="B9" s="155" t="s">
        <v>443</v>
      </c>
      <c r="C9" s="155" t="s">
        <v>444</v>
      </c>
      <c r="L9" s="330"/>
      <c r="M9" s="331"/>
      <c r="AB9" s="238" t="e">
        <f>'Design HV &amp; WD'!#REF!</f>
        <v>#REF!</v>
      </c>
    </row>
    <row r="10" spans="1:28" ht="15.75" customHeight="1" x14ac:dyDescent="0.2">
      <c r="A10" s="230" t="s">
        <v>45</v>
      </c>
      <c r="B10" s="230" t="s">
        <v>445</v>
      </c>
      <c r="C10" s="230" t="s">
        <v>458</v>
      </c>
      <c r="D10" s="230"/>
      <c r="E10" s="230"/>
      <c r="F10" s="230"/>
      <c r="G10" s="230"/>
      <c r="H10" s="230"/>
      <c r="I10" s="230"/>
      <c r="J10" s="230"/>
    </row>
    <row r="11" spans="1:28" ht="15.75" customHeight="1" x14ac:dyDescent="0.2">
      <c r="A11" s="230" t="s">
        <v>503</v>
      </c>
      <c r="B11" s="339" t="s">
        <v>445</v>
      </c>
      <c r="C11" s="230" t="s">
        <v>533</v>
      </c>
      <c r="D11" s="230"/>
      <c r="E11" s="230"/>
      <c r="F11" s="230"/>
      <c r="G11" s="230"/>
      <c r="H11" s="230"/>
      <c r="I11" s="230"/>
      <c r="J11" s="230"/>
    </row>
    <row r="12" spans="1:28" ht="15.75" customHeight="1" x14ac:dyDescent="0.2">
      <c r="A12" s="331" t="s">
        <v>37</v>
      </c>
      <c r="B12" s="331" t="s">
        <v>573</v>
      </c>
      <c r="C12" s="331" t="s">
        <v>458</v>
      </c>
      <c r="D12" s="331" t="s">
        <v>47</v>
      </c>
      <c r="E12" s="331"/>
      <c r="F12" s="331"/>
      <c r="G12" s="331"/>
      <c r="H12" s="331"/>
      <c r="I12" s="230"/>
      <c r="J12" s="230"/>
    </row>
    <row r="13" spans="1:28" ht="15.75" customHeight="1" x14ac:dyDescent="0.2">
      <c r="A13" s="230" t="s">
        <v>38</v>
      </c>
      <c r="B13" s="230" t="s">
        <v>445</v>
      </c>
      <c r="C13" s="230" t="s">
        <v>534</v>
      </c>
      <c r="D13" s="230" t="s">
        <v>458</v>
      </c>
      <c r="E13" s="230"/>
      <c r="F13" s="230"/>
      <c r="G13" s="230"/>
      <c r="H13" s="230"/>
      <c r="I13" s="230"/>
      <c r="J13" s="230"/>
    </row>
    <row r="14" spans="1:28" ht="15.75" customHeight="1" x14ac:dyDescent="0.2">
      <c r="A14" s="230" t="s">
        <v>41</v>
      </c>
      <c r="B14" s="230" t="s">
        <v>445</v>
      </c>
      <c r="C14" s="230" t="s">
        <v>43</v>
      </c>
      <c r="D14" s="230"/>
      <c r="E14" s="331"/>
      <c r="F14" s="230"/>
      <c r="G14" s="230"/>
      <c r="H14" s="230"/>
      <c r="I14" s="230"/>
      <c r="J14" s="230"/>
    </row>
    <row r="15" spans="1:28" ht="15.75" customHeight="1" x14ac:dyDescent="0.2">
      <c r="A15" s="230" t="s">
        <v>505</v>
      </c>
      <c r="B15" s="230" t="s">
        <v>445</v>
      </c>
      <c r="C15" s="230" t="s">
        <v>535</v>
      </c>
      <c r="D15" s="230"/>
      <c r="E15" s="230"/>
      <c r="F15" s="230"/>
      <c r="G15" s="230"/>
      <c r="H15" s="230"/>
      <c r="I15" s="230"/>
      <c r="J15" s="230"/>
      <c r="L15" s="330"/>
      <c r="M15" s="331"/>
    </row>
    <row r="16" spans="1:28" ht="15.75" customHeight="1" x14ac:dyDescent="0.2">
      <c r="A16" s="230" t="s">
        <v>517</v>
      </c>
      <c r="B16" s="230" t="s">
        <v>445</v>
      </c>
      <c r="C16" s="230" t="s">
        <v>471</v>
      </c>
      <c r="D16" s="230"/>
      <c r="E16" s="230"/>
      <c r="F16" s="230"/>
      <c r="G16" s="230"/>
      <c r="H16" s="230"/>
      <c r="I16" s="230"/>
      <c r="J16" s="230"/>
      <c r="L16" s="330"/>
      <c r="M16" s="331"/>
    </row>
    <row r="17" spans="1:28" ht="15.75" customHeight="1" x14ac:dyDescent="0.2">
      <c r="A17" s="230" t="s">
        <v>48</v>
      </c>
      <c r="B17" s="230" t="s">
        <v>445</v>
      </c>
      <c r="C17" s="230" t="s">
        <v>536</v>
      </c>
      <c r="D17" s="230"/>
      <c r="E17" s="230"/>
      <c r="F17" s="230"/>
      <c r="G17" s="230"/>
      <c r="H17" s="230"/>
      <c r="I17" s="230"/>
      <c r="J17" s="230"/>
    </row>
    <row r="18" spans="1:28" ht="15.75" customHeight="1" x14ac:dyDescent="0.2">
      <c r="A18" s="230" t="s">
        <v>518</v>
      </c>
      <c r="B18" s="230" t="s">
        <v>445</v>
      </c>
      <c r="C18" s="230" t="s">
        <v>43</v>
      </c>
      <c r="D18" s="230"/>
      <c r="E18" s="230"/>
      <c r="F18" s="230"/>
      <c r="G18" s="230"/>
      <c r="H18" s="230"/>
      <c r="I18" s="230"/>
      <c r="J18" s="230"/>
    </row>
    <row r="19" spans="1:28" ht="15.75" customHeight="1" x14ac:dyDescent="0.2">
      <c r="A19" s="230" t="s">
        <v>50</v>
      </c>
      <c r="B19" s="230" t="s">
        <v>445</v>
      </c>
      <c r="C19" s="230" t="s">
        <v>537</v>
      </c>
      <c r="D19" s="230"/>
      <c r="E19" s="230"/>
      <c r="F19" s="230"/>
      <c r="G19" s="230"/>
      <c r="H19" s="230"/>
      <c r="I19" s="230"/>
      <c r="J19" s="230"/>
    </row>
    <row r="20" spans="1:28" ht="15.75" customHeight="1" x14ac:dyDescent="0.2">
      <c r="A20" s="230" t="s">
        <v>51</v>
      </c>
      <c r="B20" s="230" t="s">
        <v>445</v>
      </c>
      <c r="C20" s="230" t="s">
        <v>538</v>
      </c>
      <c r="D20" s="230"/>
      <c r="E20" s="230"/>
      <c r="F20" s="230"/>
      <c r="G20" s="230"/>
      <c r="H20" s="230"/>
      <c r="I20" s="230"/>
      <c r="J20" s="230"/>
      <c r="L20" s="330"/>
      <c r="M20" s="331"/>
      <c r="AB20" s="238" t="e">
        <f>'Design HV &amp; WD'!#REF!</f>
        <v>#REF!</v>
      </c>
    </row>
    <row r="21" spans="1:28" ht="15.75" customHeight="1" x14ac:dyDescent="0.2">
      <c r="A21" s="230" t="s">
        <v>52</v>
      </c>
      <c r="B21" s="230" t="s">
        <v>445</v>
      </c>
      <c r="C21" s="230" t="s">
        <v>459</v>
      </c>
      <c r="D21" s="230"/>
      <c r="E21" s="230"/>
      <c r="F21" s="230"/>
      <c r="G21" s="230"/>
      <c r="H21" s="230"/>
      <c r="I21" s="230"/>
      <c r="J21" s="230"/>
    </row>
    <row r="22" spans="1:28" ht="15.75" customHeight="1" x14ac:dyDescent="0.2">
      <c r="A22" s="230" t="s">
        <v>53</v>
      </c>
      <c r="B22" s="230" t="s">
        <v>445</v>
      </c>
      <c r="C22" s="230" t="s">
        <v>459</v>
      </c>
      <c r="D22" s="230"/>
      <c r="E22" s="230"/>
      <c r="F22" s="230"/>
      <c r="G22" s="230"/>
      <c r="H22" s="230"/>
      <c r="I22" s="230"/>
      <c r="J22" s="230"/>
    </row>
    <row r="23" spans="1:28" ht="15.75" customHeight="1" x14ac:dyDescent="0.2">
      <c r="A23" s="230" t="s">
        <v>54</v>
      </c>
      <c r="B23" s="230" t="s">
        <v>445</v>
      </c>
      <c r="C23" s="230" t="s">
        <v>463</v>
      </c>
      <c r="D23" s="230"/>
      <c r="E23" s="230"/>
      <c r="F23" s="230"/>
      <c r="G23" s="230"/>
      <c r="H23" s="230"/>
      <c r="I23" s="230"/>
      <c r="J23" s="230"/>
    </row>
    <row r="24" spans="1:28" ht="15.75" customHeight="1" x14ac:dyDescent="0.2">
      <c r="A24" s="339" t="s">
        <v>506</v>
      </c>
      <c r="B24" s="339" t="s">
        <v>445</v>
      </c>
      <c r="C24" s="230" t="s">
        <v>539</v>
      </c>
      <c r="D24" s="230"/>
      <c r="E24" s="230"/>
      <c r="F24" s="230"/>
      <c r="G24" s="230"/>
      <c r="H24" s="230"/>
      <c r="I24" s="230"/>
      <c r="J24" s="230"/>
    </row>
    <row r="25" spans="1:28" ht="15.75" customHeight="1" x14ac:dyDescent="0.2">
      <c r="A25" s="339" t="s">
        <v>507</v>
      </c>
      <c r="B25" s="339" t="s">
        <v>445</v>
      </c>
      <c r="C25" s="230" t="s">
        <v>540</v>
      </c>
      <c r="D25" s="230"/>
      <c r="E25" s="230"/>
      <c r="F25" s="230"/>
      <c r="G25" s="230"/>
      <c r="H25" s="230"/>
      <c r="I25" s="230"/>
      <c r="J25" s="230"/>
      <c r="AB25" s="238" t="str">
        <f>'Design HV &amp; WD'!A12</f>
        <v>Sand Fences</v>
      </c>
    </row>
    <row r="26" spans="1:28" ht="15.75" customHeight="1" x14ac:dyDescent="0.2">
      <c r="A26" s="230" t="s">
        <v>57</v>
      </c>
      <c r="B26" s="230" t="s">
        <v>445</v>
      </c>
      <c r="C26" s="230" t="s">
        <v>469</v>
      </c>
      <c r="D26" s="230" t="s">
        <v>43</v>
      </c>
      <c r="E26" s="230" t="s">
        <v>32</v>
      </c>
      <c r="F26" s="230" t="s">
        <v>47</v>
      </c>
      <c r="G26" s="230"/>
      <c r="H26" s="230"/>
      <c r="I26" s="230"/>
      <c r="J26" s="230"/>
    </row>
    <row r="27" spans="1:28" ht="15.75" customHeight="1" x14ac:dyDescent="0.2">
      <c r="A27" s="230" t="s">
        <v>566</v>
      </c>
      <c r="B27" s="230" t="s">
        <v>445</v>
      </c>
      <c r="C27" s="230" t="s">
        <v>43</v>
      </c>
      <c r="D27" s="230"/>
      <c r="E27" s="230"/>
      <c r="F27" s="230"/>
      <c r="G27" s="230"/>
      <c r="H27" s="230"/>
      <c r="I27" s="230"/>
      <c r="J27" s="230"/>
    </row>
    <row r="28" spans="1:28" ht="15.75" customHeight="1" x14ac:dyDescent="0.2">
      <c r="A28" s="230" t="s">
        <v>567</v>
      </c>
      <c r="B28" s="230" t="s">
        <v>445</v>
      </c>
      <c r="C28" s="230" t="s">
        <v>47</v>
      </c>
      <c r="D28" s="230"/>
      <c r="E28" s="230"/>
      <c r="F28" s="230"/>
      <c r="G28" s="230"/>
      <c r="H28" s="230"/>
      <c r="I28" s="230"/>
      <c r="J28" s="230"/>
    </row>
    <row r="29" spans="1:28" ht="15.75" customHeight="1" x14ac:dyDescent="0.2">
      <c r="A29" s="230" t="s">
        <v>564</v>
      </c>
      <c r="B29" s="230" t="s">
        <v>445</v>
      </c>
      <c r="C29" s="142" t="s">
        <v>43</v>
      </c>
      <c r="D29" s="230"/>
      <c r="E29" s="230"/>
      <c r="F29" s="230"/>
      <c r="G29" s="230"/>
      <c r="H29" s="230"/>
      <c r="I29" s="230"/>
      <c r="J29" s="230"/>
      <c r="L29" s="330"/>
      <c r="M29" s="331"/>
      <c r="AB29" s="238" t="str">
        <f>'Design HV &amp; WD'!A22</f>
        <v>WF and SB</v>
      </c>
    </row>
    <row r="30" spans="1:28" ht="15.75" customHeight="1" x14ac:dyDescent="0.2">
      <c r="A30" s="230" t="s">
        <v>565</v>
      </c>
      <c r="B30" s="230" t="s">
        <v>445</v>
      </c>
      <c r="C30" s="230" t="s">
        <v>47</v>
      </c>
      <c r="D30" s="230"/>
      <c r="E30" s="230"/>
      <c r="F30" s="230"/>
      <c r="G30" s="230"/>
      <c r="H30" s="230"/>
      <c r="I30" s="230"/>
      <c r="J30" s="230"/>
    </row>
    <row r="31" spans="1:28" ht="15.75" customHeight="1" x14ac:dyDescent="0.2">
      <c r="A31" s="230" t="s">
        <v>574</v>
      </c>
      <c r="B31" s="230" t="s">
        <v>445</v>
      </c>
      <c r="C31" s="230" t="s">
        <v>47</v>
      </c>
      <c r="D31" s="230"/>
      <c r="E31" s="230"/>
      <c r="F31" s="230"/>
      <c r="G31" s="230"/>
      <c r="H31" s="230"/>
      <c r="I31" s="230"/>
      <c r="J31" s="142"/>
      <c r="L31" s="330"/>
      <c r="M31" s="331"/>
      <c r="AB31" s="238" t="str">
        <f>'Design HV &amp; WD'!A21</f>
        <v>WF</v>
      </c>
    </row>
    <row r="32" spans="1:28" ht="15.75" customHeight="1" x14ac:dyDescent="0.2">
      <c r="A32" s="230" t="s">
        <v>65</v>
      </c>
      <c r="B32" s="230" t="s">
        <v>445</v>
      </c>
      <c r="C32" s="230" t="s">
        <v>459</v>
      </c>
      <c r="D32" s="230"/>
      <c r="E32" s="331"/>
      <c r="F32" s="230"/>
      <c r="G32" s="230"/>
      <c r="H32" s="230"/>
      <c r="I32" s="230"/>
      <c r="J32" s="230"/>
    </row>
    <row r="33" spans="1:28" ht="15.75" customHeight="1" x14ac:dyDescent="0.2">
      <c r="A33" s="230" t="s">
        <v>66</v>
      </c>
      <c r="B33" s="230" t="s">
        <v>445</v>
      </c>
      <c r="C33" s="230" t="s">
        <v>47</v>
      </c>
      <c r="D33" s="230" t="s">
        <v>32</v>
      </c>
      <c r="E33" s="331"/>
      <c r="F33" s="230"/>
      <c r="G33" s="230"/>
      <c r="H33" s="230"/>
      <c r="I33" s="230"/>
      <c r="J33" s="230"/>
    </row>
    <row r="34" spans="1:28" ht="15.75" customHeight="1" x14ac:dyDescent="0.2">
      <c r="A34" s="230" t="s">
        <v>69</v>
      </c>
      <c r="B34" s="230" t="s">
        <v>445</v>
      </c>
      <c r="C34" s="230" t="s">
        <v>541</v>
      </c>
      <c r="D34" s="230"/>
      <c r="E34" s="230"/>
      <c r="F34" s="230"/>
      <c r="G34" s="230"/>
      <c r="H34" s="230"/>
      <c r="I34" s="230"/>
      <c r="J34" s="230"/>
    </row>
    <row r="35" spans="1:28" ht="15.75" customHeight="1" x14ac:dyDescent="0.2">
      <c r="A35" s="230" t="s">
        <v>508</v>
      </c>
      <c r="B35" s="230" t="s">
        <v>445</v>
      </c>
      <c r="C35" s="230" t="s">
        <v>542</v>
      </c>
      <c r="D35" s="230"/>
      <c r="E35" s="230"/>
      <c r="F35" s="230"/>
      <c r="G35" s="230"/>
      <c r="H35" s="230"/>
      <c r="I35" s="230"/>
      <c r="J35" s="230"/>
    </row>
    <row r="36" spans="1:28" ht="15.75" customHeight="1" x14ac:dyDescent="0.2">
      <c r="A36" s="230" t="s">
        <v>570</v>
      </c>
      <c r="B36" s="230" t="s">
        <v>445</v>
      </c>
      <c r="C36" s="142" t="s">
        <v>43</v>
      </c>
      <c r="D36" s="142"/>
      <c r="E36" s="142"/>
      <c r="F36" s="142"/>
      <c r="G36" s="142"/>
      <c r="H36" s="142"/>
      <c r="I36" s="142"/>
      <c r="J36" s="230"/>
    </row>
    <row r="37" spans="1:28" ht="15.75" customHeight="1" x14ac:dyDescent="0.2">
      <c r="A37" s="230" t="s">
        <v>571</v>
      </c>
      <c r="B37" s="230" t="s">
        <v>445</v>
      </c>
      <c r="C37" s="230" t="s">
        <v>47</v>
      </c>
      <c r="D37" s="230"/>
      <c r="E37" s="230"/>
      <c r="F37" s="230"/>
      <c r="G37" s="230"/>
      <c r="H37" s="230"/>
      <c r="I37" s="230"/>
      <c r="J37" s="230"/>
    </row>
    <row r="38" spans="1:28" ht="15.75" customHeight="1" x14ac:dyDescent="0.2">
      <c r="A38" s="230" t="s">
        <v>70</v>
      </c>
      <c r="B38" s="230" t="s">
        <v>445</v>
      </c>
      <c r="C38" s="230" t="s">
        <v>465</v>
      </c>
      <c r="D38" s="230" t="s">
        <v>543</v>
      </c>
      <c r="E38" s="230"/>
      <c r="F38" s="230"/>
      <c r="G38" s="230"/>
      <c r="H38" s="230"/>
      <c r="I38" s="230"/>
      <c r="J38" s="230"/>
    </row>
    <row r="39" spans="1:28" ht="15.75" customHeight="1" x14ac:dyDescent="0.2">
      <c r="A39" s="230" t="s">
        <v>568</v>
      </c>
      <c r="B39" s="230" t="s">
        <v>445</v>
      </c>
      <c r="C39" s="230" t="s">
        <v>43</v>
      </c>
      <c r="D39" s="230"/>
      <c r="E39" s="230"/>
      <c r="F39" s="230"/>
      <c r="G39" s="230"/>
      <c r="H39" s="230"/>
      <c r="I39" s="230"/>
      <c r="J39" s="142"/>
      <c r="L39" s="330"/>
      <c r="M39" s="331"/>
      <c r="AB39" s="238" t="str">
        <f>'Design HV &amp; WD'!A23</f>
        <v>WF and SB_SW</v>
      </c>
    </row>
    <row r="40" spans="1:28" ht="15.75" customHeight="1" x14ac:dyDescent="0.2">
      <c r="A40" s="230" t="s">
        <v>569</v>
      </c>
      <c r="B40" s="230" t="s">
        <v>445</v>
      </c>
      <c r="C40" s="230" t="s">
        <v>47</v>
      </c>
      <c r="D40" s="230"/>
      <c r="E40" s="230"/>
      <c r="F40" s="230"/>
      <c r="G40" s="230"/>
      <c r="H40" s="230"/>
      <c r="I40" s="230"/>
      <c r="J40" s="230"/>
    </row>
    <row r="41" spans="1:28" ht="15.75" customHeight="1" x14ac:dyDescent="0.2">
      <c r="A41" s="230" t="s">
        <v>521</v>
      </c>
      <c r="B41" s="230" t="s">
        <v>445</v>
      </c>
      <c r="C41" s="230" t="s">
        <v>466</v>
      </c>
      <c r="D41" s="230" t="s">
        <v>465</v>
      </c>
      <c r="E41" s="230"/>
      <c r="F41" s="230"/>
      <c r="G41" s="230"/>
      <c r="H41" s="230"/>
      <c r="I41" s="230"/>
      <c r="J41" s="230"/>
    </row>
    <row r="42" spans="1:28" ht="15.75" customHeight="1" x14ac:dyDescent="0.2">
      <c r="A42" s="230" t="s">
        <v>73</v>
      </c>
      <c r="B42" s="230" t="s">
        <v>445</v>
      </c>
      <c r="C42" s="230" t="s">
        <v>43</v>
      </c>
      <c r="D42" s="230"/>
      <c r="E42" s="230"/>
      <c r="F42" s="230"/>
      <c r="G42" s="230"/>
      <c r="H42" s="230"/>
      <c r="I42" s="230"/>
      <c r="J42" s="230"/>
      <c r="L42" s="330"/>
      <c r="M42" s="331"/>
      <c r="AB42" s="238" t="str">
        <f>'Design HV &amp; WD'!A24</f>
        <v>WF and SB_Br</v>
      </c>
    </row>
    <row r="43" spans="1:28" ht="15.75" customHeight="1" x14ac:dyDescent="0.2">
      <c r="A43" s="230" t="s">
        <v>74</v>
      </c>
      <c r="B43" s="230" t="s">
        <v>445</v>
      </c>
      <c r="C43" s="230" t="s">
        <v>465</v>
      </c>
      <c r="D43" s="230"/>
      <c r="E43" s="230"/>
      <c r="F43" s="230"/>
      <c r="G43" s="230"/>
      <c r="H43" s="230"/>
      <c r="I43" s="230"/>
      <c r="J43" s="230"/>
    </row>
    <row r="44" spans="1:28" ht="15.75" customHeight="1" x14ac:dyDescent="0.2">
      <c r="A44" s="230" t="s">
        <v>75</v>
      </c>
      <c r="B44" s="230" t="s">
        <v>445</v>
      </c>
      <c r="C44" s="230" t="s">
        <v>544</v>
      </c>
      <c r="D44" s="230"/>
      <c r="E44" s="230"/>
      <c r="F44" s="230"/>
      <c r="G44" s="230"/>
      <c r="H44" s="230"/>
      <c r="I44" s="230"/>
      <c r="J44" s="230"/>
    </row>
    <row r="45" spans="1:28" ht="15.75" customHeight="1" x14ac:dyDescent="0.2">
      <c r="A45" s="230" t="s">
        <v>509</v>
      </c>
      <c r="B45" s="230" t="s">
        <v>445</v>
      </c>
      <c r="C45" s="230" t="s">
        <v>545</v>
      </c>
      <c r="D45" s="230"/>
      <c r="E45" s="230"/>
      <c r="F45" s="230"/>
      <c r="G45" s="230"/>
      <c r="H45" s="230"/>
      <c r="I45" s="230"/>
      <c r="J45" s="230"/>
      <c r="L45" s="330"/>
      <c r="M45" s="331"/>
    </row>
    <row r="46" spans="1:28" ht="15.75" customHeight="1" x14ac:dyDescent="0.2">
      <c r="A46" s="230" t="s">
        <v>77</v>
      </c>
      <c r="B46" s="230" t="s">
        <v>445</v>
      </c>
      <c r="C46" s="230" t="s">
        <v>464</v>
      </c>
      <c r="D46" s="230" t="s">
        <v>463</v>
      </c>
      <c r="E46" s="230"/>
      <c r="F46" s="230"/>
      <c r="G46" s="230"/>
      <c r="H46" s="230"/>
      <c r="I46" s="230"/>
      <c r="J46" s="230"/>
    </row>
    <row r="47" spans="1:28" ht="15.75" customHeight="1" x14ac:dyDescent="0.2">
      <c r="A47" s="230" t="s">
        <v>78</v>
      </c>
      <c r="B47" s="230" t="s">
        <v>445</v>
      </c>
      <c r="C47" s="230" t="s">
        <v>464</v>
      </c>
      <c r="D47" s="230" t="s">
        <v>463</v>
      </c>
      <c r="E47" s="230"/>
      <c r="F47" s="230"/>
      <c r="G47" s="230"/>
      <c r="H47" s="230"/>
      <c r="I47" s="230"/>
      <c r="J47" s="230"/>
    </row>
    <row r="48" spans="1:28" ht="15.75" customHeight="1" x14ac:dyDescent="0.2">
      <c r="A48" s="230" t="s">
        <v>79</v>
      </c>
      <c r="B48" s="230" t="s">
        <v>445</v>
      </c>
      <c r="C48" s="230" t="s">
        <v>459</v>
      </c>
      <c r="D48" s="230" t="s">
        <v>458</v>
      </c>
      <c r="E48" s="230"/>
      <c r="F48" s="230"/>
      <c r="G48" s="230"/>
      <c r="H48" s="230"/>
      <c r="I48" s="230"/>
      <c r="J48" s="230"/>
    </row>
    <row r="49" spans="1:28" ht="15.75" customHeight="1" x14ac:dyDescent="0.2">
      <c r="A49" s="331" t="s">
        <v>510</v>
      </c>
      <c r="B49" s="331" t="s">
        <v>445</v>
      </c>
      <c r="C49" s="331" t="s">
        <v>546</v>
      </c>
      <c r="D49" s="331" t="s">
        <v>459</v>
      </c>
      <c r="E49" s="357"/>
      <c r="F49" s="331"/>
      <c r="G49" s="331"/>
      <c r="H49" s="230"/>
      <c r="I49" s="230"/>
      <c r="J49" s="230"/>
    </row>
    <row r="50" spans="1:28" ht="15.75" customHeight="1" x14ac:dyDescent="0.2">
      <c r="A50" s="230" t="s">
        <v>81</v>
      </c>
      <c r="B50" s="230" t="s">
        <v>445</v>
      </c>
      <c r="C50" s="230" t="s">
        <v>459</v>
      </c>
      <c r="D50" s="230" t="s">
        <v>458</v>
      </c>
      <c r="E50" s="230"/>
      <c r="F50" s="230"/>
      <c r="G50" s="230"/>
      <c r="H50" s="230"/>
      <c r="I50" s="230"/>
      <c r="J50" s="230"/>
      <c r="AB50" s="238" t="str">
        <f>'Design HV &amp; WD'!A13</f>
        <v>Brine</v>
      </c>
    </row>
    <row r="51" spans="1:28" ht="15.75" customHeight="1" x14ac:dyDescent="0.2">
      <c r="A51" s="230" t="s">
        <v>82</v>
      </c>
      <c r="B51" s="230" t="s">
        <v>445</v>
      </c>
      <c r="C51" s="230" t="s">
        <v>458</v>
      </c>
      <c r="D51" s="230" t="s">
        <v>459</v>
      </c>
      <c r="E51" s="230"/>
      <c r="F51" s="230"/>
      <c r="G51" s="230"/>
      <c r="H51" s="230"/>
      <c r="I51" s="230"/>
      <c r="J51" s="230"/>
      <c r="AB51" s="238" t="str">
        <f>'Design HV &amp; WD'!A35</f>
        <v>SNPL_SW_DWM</v>
      </c>
    </row>
    <row r="52" spans="1:28" ht="15.75" customHeight="1" x14ac:dyDescent="0.2">
      <c r="A52" s="230" t="s">
        <v>511</v>
      </c>
      <c r="B52" s="230" t="s">
        <v>445</v>
      </c>
      <c r="C52" s="230" t="s">
        <v>548</v>
      </c>
      <c r="D52" s="230"/>
      <c r="E52" s="341"/>
      <c r="F52" s="230"/>
      <c r="G52" s="230"/>
      <c r="H52" s="230"/>
      <c r="I52" s="230"/>
      <c r="J52" s="230"/>
    </row>
    <row r="53" spans="1:28" ht="15.75" customHeight="1" x14ac:dyDescent="0.2">
      <c r="A53" s="339" t="s">
        <v>512</v>
      </c>
      <c r="B53" s="339" t="s">
        <v>445</v>
      </c>
      <c r="C53" s="339" t="s">
        <v>549</v>
      </c>
      <c r="D53" s="339"/>
      <c r="E53" s="341"/>
      <c r="F53" s="230"/>
      <c r="G53" s="230"/>
      <c r="H53" s="230"/>
      <c r="I53" s="230"/>
      <c r="J53" s="230"/>
    </row>
    <row r="54" spans="1:28" ht="15.75" customHeight="1" x14ac:dyDescent="0.2">
      <c r="A54" s="339" t="s">
        <v>89</v>
      </c>
      <c r="B54" s="339" t="s">
        <v>445</v>
      </c>
      <c r="C54" s="339" t="s">
        <v>459</v>
      </c>
      <c r="D54" s="339" t="s">
        <v>458</v>
      </c>
      <c r="E54" s="341"/>
      <c r="F54" s="230"/>
      <c r="G54" s="230"/>
      <c r="H54" s="230"/>
      <c r="I54" s="230"/>
      <c r="J54" s="230"/>
    </row>
    <row r="55" spans="1:28" ht="15.75" customHeight="1" x14ac:dyDescent="0.2">
      <c r="A55" s="230" t="s">
        <v>513</v>
      </c>
      <c r="B55" s="230" t="s">
        <v>445</v>
      </c>
      <c r="C55" s="230" t="s">
        <v>550</v>
      </c>
      <c r="D55" s="230"/>
      <c r="E55" s="331"/>
      <c r="F55" s="230"/>
      <c r="G55" s="230"/>
      <c r="H55" s="230"/>
      <c r="I55" s="230"/>
      <c r="J55" s="230"/>
    </row>
    <row r="56" spans="1:28" ht="15.75" customHeight="1" x14ac:dyDescent="0.2">
      <c r="A56" s="230" t="s">
        <v>523</v>
      </c>
      <c r="B56" s="230" t="s">
        <v>445</v>
      </c>
      <c r="C56" s="230" t="s">
        <v>471</v>
      </c>
      <c r="D56" s="230" t="s">
        <v>468</v>
      </c>
      <c r="E56" s="230"/>
      <c r="F56" s="230"/>
      <c r="G56" s="230"/>
      <c r="H56" s="230"/>
      <c r="I56" s="230"/>
      <c r="J56" s="230"/>
    </row>
    <row r="57" spans="1:28" ht="15.75" customHeight="1" x14ac:dyDescent="0.2">
      <c r="A57" s="230" t="s">
        <v>454</v>
      </c>
      <c r="B57" s="230" t="s">
        <v>445</v>
      </c>
      <c r="C57" s="230" t="s">
        <v>471</v>
      </c>
      <c r="D57" s="230" t="s">
        <v>468</v>
      </c>
      <c r="E57" s="230"/>
      <c r="F57" s="230"/>
      <c r="G57" s="230"/>
      <c r="H57" s="230"/>
      <c r="I57" s="230"/>
      <c r="J57" s="230"/>
    </row>
    <row r="58" spans="1:28" ht="15.75" customHeight="1" x14ac:dyDescent="0.2">
      <c r="A58" s="230" t="s">
        <v>95</v>
      </c>
      <c r="B58" s="230" t="s">
        <v>445</v>
      </c>
      <c r="C58" s="230" t="s">
        <v>43</v>
      </c>
      <c r="D58" s="230"/>
      <c r="E58" s="230"/>
      <c r="F58" s="230"/>
      <c r="G58" s="230"/>
      <c r="H58" s="230"/>
      <c r="I58" s="230"/>
      <c r="J58" s="230"/>
    </row>
    <row r="59" spans="1:28" ht="15.75" customHeight="1" x14ac:dyDescent="0.2">
      <c r="A59" s="230" t="s">
        <v>96</v>
      </c>
      <c r="B59" s="230" t="s">
        <v>445</v>
      </c>
      <c r="C59" s="230" t="s">
        <v>43</v>
      </c>
      <c r="D59" s="230"/>
      <c r="E59" s="230"/>
      <c r="F59" s="230"/>
      <c r="G59" s="230"/>
      <c r="H59" s="230"/>
      <c r="I59" s="230"/>
      <c r="J59" s="230"/>
    </row>
    <row r="60" spans="1:28" ht="15.75" customHeight="1" x14ac:dyDescent="0.2">
      <c r="A60" s="230" t="s">
        <v>524</v>
      </c>
      <c r="B60" s="230" t="s">
        <v>445</v>
      </c>
      <c r="C60" s="230" t="s">
        <v>471</v>
      </c>
      <c r="D60" s="230" t="s">
        <v>468</v>
      </c>
      <c r="E60" s="230"/>
      <c r="F60" s="230"/>
      <c r="G60" s="230"/>
      <c r="H60" s="230"/>
      <c r="I60" s="230"/>
      <c r="J60" s="230"/>
    </row>
    <row r="61" spans="1:28" ht="15.75" customHeight="1" x14ac:dyDescent="0.2">
      <c r="A61" s="230" t="s">
        <v>110</v>
      </c>
      <c r="B61" s="230" t="s">
        <v>445</v>
      </c>
      <c r="C61" s="230" t="s">
        <v>32</v>
      </c>
      <c r="D61" s="230"/>
      <c r="E61" s="230"/>
      <c r="F61" s="230"/>
      <c r="G61" s="230"/>
      <c r="H61" s="230"/>
      <c r="I61" s="230"/>
      <c r="J61" s="230"/>
    </row>
    <row r="62" spans="1:28" ht="15.75" customHeight="1" x14ac:dyDescent="0.2">
      <c r="A62" s="230" t="s">
        <v>109</v>
      </c>
      <c r="B62" s="230" t="s">
        <v>445</v>
      </c>
      <c r="C62" s="230" t="s">
        <v>32</v>
      </c>
      <c r="D62" s="92"/>
      <c r="E62" s="230"/>
      <c r="F62" s="230"/>
      <c r="G62" s="230"/>
      <c r="H62" s="230"/>
      <c r="I62" s="230"/>
      <c r="J62" s="230"/>
    </row>
    <row r="63" spans="1:28" ht="15.75" customHeight="1" x14ac:dyDescent="0.2">
      <c r="A63" s="230" t="s">
        <v>111</v>
      </c>
      <c r="B63" s="230" t="s">
        <v>445</v>
      </c>
      <c r="C63" s="230" t="s">
        <v>458</v>
      </c>
      <c r="D63" s="230" t="s">
        <v>459</v>
      </c>
      <c r="E63" s="230"/>
      <c r="F63" s="230"/>
      <c r="G63" s="230"/>
      <c r="H63" s="230"/>
      <c r="I63" s="230"/>
      <c r="J63" s="230"/>
      <c r="L63" s="330"/>
      <c r="M63" s="331"/>
    </row>
    <row r="64" spans="1:28" ht="15.75" customHeight="1" x14ac:dyDescent="0.2">
      <c r="A64" s="230" t="s">
        <v>114</v>
      </c>
      <c r="B64" s="230" t="s">
        <v>445</v>
      </c>
      <c r="C64" s="230" t="s">
        <v>43</v>
      </c>
      <c r="D64" s="230"/>
      <c r="E64" s="230"/>
      <c r="F64" s="230"/>
      <c r="G64" s="230"/>
      <c r="H64" s="230"/>
      <c r="I64" s="230"/>
      <c r="J64" s="230"/>
      <c r="L64" s="330"/>
      <c r="M64" s="331"/>
      <c r="AB64" s="238" t="str">
        <f>'Design HV &amp; WD'!A27</f>
        <v>SB and SNPL</v>
      </c>
    </row>
    <row r="65" spans="1:28" ht="15.75" customHeight="1" x14ac:dyDescent="0.2">
      <c r="A65" s="230" t="s">
        <v>171</v>
      </c>
      <c r="B65" s="230" t="s">
        <v>445</v>
      </c>
      <c r="C65" s="230" t="s">
        <v>459</v>
      </c>
      <c r="D65" s="230" t="s">
        <v>464</v>
      </c>
      <c r="E65" s="230"/>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WD'!A10</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WD'!A9</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551</v>
      </c>
      <c r="B88" s="155"/>
      <c r="C88" s="155" t="s">
        <v>446</v>
      </c>
    </row>
    <row r="89" spans="1:28" ht="15.75" customHeight="1" x14ac:dyDescent="0.2">
      <c r="A89" s="331" t="s">
        <v>36</v>
      </c>
      <c r="B89" s="230" t="s">
        <v>442</v>
      </c>
      <c r="C89" s="230">
        <v>1</v>
      </c>
      <c r="D89" s="230">
        <v>2</v>
      </c>
    </row>
    <row r="90" spans="1:28" ht="15.75" customHeight="1" x14ac:dyDescent="0.2">
      <c r="A90" s="402" t="s">
        <v>519</v>
      </c>
      <c r="B90" s="230" t="s">
        <v>442</v>
      </c>
      <c r="C90" s="230">
        <v>1</v>
      </c>
      <c r="D90" s="230">
        <v>2</v>
      </c>
      <c r="E90" s="230">
        <v>3</v>
      </c>
      <c r="F90" s="230">
        <v>4</v>
      </c>
      <c r="G90" s="230">
        <v>5</v>
      </c>
    </row>
    <row r="91" spans="1:28" ht="15.75" customHeight="1" x14ac:dyDescent="0.2">
      <c r="A91" s="238" t="s">
        <v>507</v>
      </c>
      <c r="B91" s="339" t="s">
        <v>442</v>
      </c>
      <c r="C91" s="230">
        <v>1</v>
      </c>
      <c r="D91" s="230"/>
      <c r="E91" s="230"/>
      <c r="F91" s="230"/>
      <c r="G91" s="230"/>
    </row>
    <row r="92" spans="1:28" ht="15.75" customHeight="1" x14ac:dyDescent="0.2">
      <c r="A92" s="357" t="s">
        <v>57</v>
      </c>
      <c r="B92" s="339" t="s">
        <v>442</v>
      </c>
      <c r="C92" s="230">
        <v>1</v>
      </c>
      <c r="D92" s="230"/>
      <c r="E92" s="230"/>
      <c r="F92" s="230"/>
      <c r="G92" s="230"/>
    </row>
    <row r="93" spans="1:28" ht="15.75" customHeight="1" x14ac:dyDescent="0.2">
      <c r="A93" s="331" t="s">
        <v>62</v>
      </c>
      <c r="B93" s="230" t="s">
        <v>442</v>
      </c>
      <c r="C93" s="230">
        <v>1</v>
      </c>
      <c r="D93" s="230">
        <v>2</v>
      </c>
      <c r="E93" s="230"/>
      <c r="F93" s="230"/>
      <c r="G93" s="230"/>
    </row>
    <row r="94" spans="1:28" ht="15.75" customHeight="1" x14ac:dyDescent="0.2">
      <c r="A94" s="331" t="s">
        <v>64</v>
      </c>
      <c r="B94" s="230" t="s">
        <v>442</v>
      </c>
      <c r="C94" s="230">
        <v>1</v>
      </c>
      <c r="D94" s="230">
        <v>2</v>
      </c>
      <c r="E94" s="230">
        <v>3</v>
      </c>
      <c r="F94" s="230">
        <v>4</v>
      </c>
      <c r="G94" s="230">
        <v>5</v>
      </c>
    </row>
    <row r="95" spans="1:28" ht="15.75" customHeight="1" x14ac:dyDescent="0.2">
      <c r="A95" s="331" t="s">
        <v>76</v>
      </c>
      <c r="B95" s="341" t="s">
        <v>442</v>
      </c>
      <c r="C95" s="331">
        <v>1</v>
      </c>
      <c r="D95" s="230">
        <v>2</v>
      </c>
      <c r="E95" s="230">
        <v>3</v>
      </c>
      <c r="F95" s="230">
        <v>4</v>
      </c>
      <c r="G95" s="230">
        <v>5</v>
      </c>
    </row>
    <row r="96" spans="1:28" ht="15.75" customHeight="1" x14ac:dyDescent="0.2">
      <c r="A96" s="238" t="s">
        <v>557</v>
      </c>
      <c r="B96" s="341" t="s">
        <v>445</v>
      </c>
      <c r="C96" s="230">
        <v>5</v>
      </c>
      <c r="D96" s="230"/>
      <c r="E96" s="230">
        <v>3</v>
      </c>
      <c r="F96" s="230">
        <v>4</v>
      </c>
      <c r="G96" s="230">
        <v>5</v>
      </c>
    </row>
    <row r="97" spans="1:7" ht="15.75" customHeight="1" x14ac:dyDescent="0.2">
      <c r="A97" s="238" t="s">
        <v>560</v>
      </c>
      <c r="B97" s="341" t="s">
        <v>445</v>
      </c>
      <c r="C97" s="230">
        <v>5</v>
      </c>
      <c r="D97" s="230"/>
      <c r="E97" s="230"/>
      <c r="F97" s="230"/>
      <c r="G97" s="230"/>
    </row>
    <row r="98" spans="1:7" ht="15.75" customHeight="1" x14ac:dyDescent="0.2">
      <c r="A98" s="331" t="s">
        <v>562</v>
      </c>
      <c r="B98" s="341" t="s">
        <v>442</v>
      </c>
      <c r="C98" s="230">
        <v>1</v>
      </c>
      <c r="D98" s="230">
        <v>2</v>
      </c>
      <c r="E98" s="230"/>
      <c r="F98" s="230"/>
      <c r="G98" s="230"/>
    </row>
    <row r="99" spans="1:7" ht="15.75" customHeight="1" x14ac:dyDescent="0.2">
      <c r="A99" s="238" t="s">
        <v>83</v>
      </c>
      <c r="B99" s="341" t="s">
        <v>445</v>
      </c>
      <c r="C99" s="230">
        <v>5</v>
      </c>
      <c r="D99" s="230"/>
      <c r="E99" s="230">
        <v>3</v>
      </c>
      <c r="F99" s="230">
        <v>4</v>
      </c>
      <c r="G99" s="230">
        <v>5</v>
      </c>
    </row>
    <row r="100" spans="1:7" ht="15.75" customHeight="1" x14ac:dyDescent="0.2">
      <c r="A100" s="238" t="s">
        <v>84</v>
      </c>
      <c r="B100" s="341" t="s">
        <v>445</v>
      </c>
      <c r="C100" s="230">
        <v>5</v>
      </c>
      <c r="D100" s="230"/>
      <c r="E100" s="230"/>
      <c r="F100" s="230"/>
      <c r="G100" s="230"/>
    </row>
    <row r="101" spans="1:7" ht="15.75" customHeight="1" x14ac:dyDescent="0.2">
      <c r="A101" s="238" t="s">
        <v>511</v>
      </c>
      <c r="B101" s="341" t="s">
        <v>445</v>
      </c>
      <c r="C101" s="230">
        <v>5</v>
      </c>
      <c r="D101" s="230"/>
      <c r="E101" s="230"/>
      <c r="F101" s="230"/>
      <c r="G101" s="230"/>
    </row>
    <row r="102" spans="1:7" ht="15.75" customHeight="1" x14ac:dyDescent="0.2">
      <c r="A102" s="238" t="s">
        <v>512</v>
      </c>
      <c r="B102" s="341" t="s">
        <v>445</v>
      </c>
      <c r="C102" s="230">
        <v>5</v>
      </c>
      <c r="D102" s="230"/>
      <c r="E102" s="230"/>
      <c r="F102" s="230"/>
      <c r="G102" s="230"/>
    </row>
    <row r="103" spans="1:7" ht="15.75" customHeight="1" x14ac:dyDescent="0.2">
      <c r="A103" s="339" t="s">
        <v>523</v>
      </c>
      <c r="B103" s="339" t="s">
        <v>442</v>
      </c>
      <c r="C103" s="230">
        <v>1</v>
      </c>
      <c r="D103" s="230"/>
      <c r="E103" s="230"/>
      <c r="F103" s="230"/>
      <c r="G103" s="230"/>
    </row>
    <row r="104" spans="1:7" ht="15.75" customHeight="1" x14ac:dyDescent="0.2">
      <c r="A104" s="339" t="s">
        <v>454</v>
      </c>
      <c r="B104" s="339" t="s">
        <v>442</v>
      </c>
      <c r="C104" s="230">
        <v>1</v>
      </c>
      <c r="D104" s="230">
        <v>2</v>
      </c>
      <c r="E104" s="230"/>
      <c r="F104" s="230"/>
      <c r="G104" s="230"/>
    </row>
    <row r="105" spans="1:7" ht="15.75" customHeight="1" x14ac:dyDescent="0.2">
      <c r="A105" s="339" t="s">
        <v>95</v>
      </c>
      <c r="B105" s="339" t="s">
        <v>442</v>
      </c>
      <c r="C105" s="230">
        <v>1</v>
      </c>
      <c r="D105" s="230">
        <v>2</v>
      </c>
      <c r="E105" s="230"/>
      <c r="F105" s="230"/>
      <c r="G105" s="230"/>
    </row>
    <row r="106" spans="1:7" ht="15.75" customHeight="1" x14ac:dyDescent="0.2">
      <c r="A106" s="339" t="s">
        <v>96</v>
      </c>
      <c r="B106" s="339" t="s">
        <v>442</v>
      </c>
      <c r="C106" s="230">
        <v>1</v>
      </c>
      <c r="D106" s="230">
        <v>2</v>
      </c>
      <c r="E106" s="230"/>
      <c r="F106" s="230"/>
      <c r="G106" s="230"/>
    </row>
    <row r="107" spans="1:7" ht="15.75" customHeight="1" x14ac:dyDescent="0.2">
      <c r="A107" s="339" t="s">
        <v>524</v>
      </c>
      <c r="B107" s="339" t="s">
        <v>442</v>
      </c>
      <c r="C107" s="230">
        <v>1</v>
      </c>
      <c r="D107" s="230">
        <v>2</v>
      </c>
      <c r="E107" s="230"/>
      <c r="F107" s="230"/>
      <c r="G107" s="230"/>
    </row>
    <row r="108" spans="1:7" ht="15.75" customHeight="1" x14ac:dyDescent="0.2">
      <c r="A108" s="230" t="s">
        <v>100</v>
      </c>
      <c r="B108" s="230" t="s">
        <v>442</v>
      </c>
      <c r="C108" s="230">
        <v>1</v>
      </c>
      <c r="D108" s="230">
        <v>2</v>
      </c>
      <c r="E108" s="230"/>
      <c r="F108" s="230"/>
      <c r="G108" s="230"/>
    </row>
    <row r="109" spans="1:7" ht="15.75" customHeight="1" x14ac:dyDescent="0.2">
      <c r="A109" s="230" t="s">
        <v>102</v>
      </c>
      <c r="B109" s="230" t="s">
        <v>442</v>
      </c>
      <c r="C109" s="230">
        <v>1</v>
      </c>
      <c r="D109" s="230">
        <v>2</v>
      </c>
      <c r="E109" s="230">
        <v>3</v>
      </c>
      <c r="F109" s="230">
        <v>4</v>
      </c>
      <c r="G109" s="230">
        <v>5</v>
      </c>
    </row>
    <row r="110" spans="1:7" ht="15.75" customHeight="1" x14ac:dyDescent="0.2">
      <c r="A110" s="230" t="s">
        <v>103</v>
      </c>
      <c r="B110" s="230" t="s">
        <v>442</v>
      </c>
      <c r="C110" s="230">
        <v>1</v>
      </c>
      <c r="D110" s="230">
        <v>2</v>
      </c>
      <c r="E110" s="230">
        <v>3</v>
      </c>
      <c r="F110" s="230">
        <v>4</v>
      </c>
      <c r="G110" s="230">
        <v>5</v>
      </c>
    </row>
    <row r="111" spans="1:7" ht="15.75" customHeight="1" x14ac:dyDescent="0.2">
      <c r="A111" s="230" t="s">
        <v>104</v>
      </c>
      <c r="B111" s="230" t="s">
        <v>442</v>
      </c>
      <c r="C111" s="230">
        <v>1</v>
      </c>
      <c r="D111" s="230">
        <v>2</v>
      </c>
      <c r="E111" s="230">
        <v>3</v>
      </c>
      <c r="F111" s="230">
        <v>4</v>
      </c>
      <c r="G111" s="230">
        <v>5</v>
      </c>
    </row>
    <row r="112" spans="1:7" ht="15.75" customHeight="1" x14ac:dyDescent="0.2">
      <c r="A112" s="230" t="s">
        <v>105</v>
      </c>
      <c r="B112" s="230" t="s">
        <v>442</v>
      </c>
      <c r="C112" s="230">
        <v>1</v>
      </c>
      <c r="D112" s="230">
        <v>2</v>
      </c>
      <c r="E112" s="230">
        <v>3</v>
      </c>
      <c r="F112" s="230">
        <v>4</v>
      </c>
      <c r="G112" s="230">
        <v>5</v>
      </c>
    </row>
    <row r="113" spans="1:8" ht="15.75" customHeight="1" x14ac:dyDescent="0.2">
      <c r="A113" s="230" t="s">
        <v>106</v>
      </c>
      <c r="B113" s="230" t="s">
        <v>442</v>
      </c>
      <c r="C113" s="230">
        <v>1</v>
      </c>
      <c r="D113" s="230">
        <v>2</v>
      </c>
      <c r="E113" s="230">
        <v>3</v>
      </c>
      <c r="F113" s="230">
        <v>4</v>
      </c>
      <c r="G113" s="230">
        <v>5</v>
      </c>
    </row>
    <row r="114" spans="1:8" ht="15.75" customHeight="1" x14ac:dyDescent="0.2">
      <c r="A114" s="230" t="s">
        <v>522</v>
      </c>
      <c r="B114" s="230" t="s">
        <v>442</v>
      </c>
      <c r="C114" s="230">
        <v>1</v>
      </c>
      <c r="D114" s="230">
        <v>2</v>
      </c>
      <c r="E114" s="230">
        <v>3</v>
      </c>
      <c r="F114" s="230">
        <v>4</v>
      </c>
      <c r="G114" s="230">
        <v>5</v>
      </c>
    </row>
    <row r="115" spans="1:8" ht="15.75" customHeight="1" x14ac:dyDescent="0.2">
      <c r="A115" s="230" t="s">
        <v>107</v>
      </c>
      <c r="B115" s="230" t="s">
        <v>442</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451</v>
      </c>
      <c r="B118" s="155"/>
      <c r="C118" s="155" t="s">
        <v>446</v>
      </c>
      <c r="H118" s="238" t="s">
        <v>450</v>
      </c>
    </row>
    <row r="119" spans="1:8" ht="15.75" customHeight="1" x14ac:dyDescent="0.2">
      <c r="A119" s="230">
        <v>1</v>
      </c>
      <c r="B119" s="230" t="s">
        <v>445</v>
      </c>
      <c r="C119" s="230">
        <v>1</v>
      </c>
      <c r="D119" s="230">
        <v>2</v>
      </c>
      <c r="E119" s="230">
        <v>3</v>
      </c>
      <c r="F119" s="230">
        <v>4</v>
      </c>
      <c r="G119" s="230">
        <v>5</v>
      </c>
    </row>
    <row r="120" spans="1:8" ht="15.75" customHeight="1" x14ac:dyDescent="0.2">
      <c r="A120" s="230">
        <v>2</v>
      </c>
      <c r="B120" s="230" t="s">
        <v>445</v>
      </c>
      <c r="C120" s="230">
        <v>1</v>
      </c>
      <c r="D120" s="230">
        <v>2</v>
      </c>
      <c r="E120" s="230">
        <v>3</v>
      </c>
      <c r="F120" s="230">
        <v>4</v>
      </c>
      <c r="G120" s="230">
        <v>5</v>
      </c>
    </row>
    <row r="121" spans="1:8" ht="15.75" customHeight="1" x14ac:dyDescent="0.2">
      <c r="A121" s="230">
        <v>3</v>
      </c>
      <c r="B121" s="230" t="s">
        <v>445</v>
      </c>
      <c r="C121" s="230">
        <v>1</v>
      </c>
      <c r="D121" s="230">
        <v>2</v>
      </c>
      <c r="E121" s="230">
        <v>3</v>
      </c>
      <c r="F121" s="230">
        <v>4</v>
      </c>
      <c r="G121" s="230">
        <v>5</v>
      </c>
    </row>
    <row r="122" spans="1:8" ht="15.75" customHeight="1" x14ac:dyDescent="0.2">
      <c r="A122" s="230">
        <v>4</v>
      </c>
      <c r="B122" s="230" t="s">
        <v>445</v>
      </c>
      <c r="C122" s="230">
        <v>1</v>
      </c>
      <c r="D122" s="230">
        <v>2</v>
      </c>
      <c r="E122" s="230">
        <v>3</v>
      </c>
      <c r="F122" s="230">
        <v>4</v>
      </c>
      <c r="G122" s="230">
        <v>5</v>
      </c>
    </row>
    <row r="123" spans="1:8" ht="15.75" customHeight="1" x14ac:dyDescent="0.2">
      <c r="A123" s="230">
        <v>5</v>
      </c>
      <c r="B123" s="230" t="s">
        <v>445</v>
      </c>
      <c r="C123" s="230">
        <v>1</v>
      </c>
      <c r="D123" s="230">
        <v>2</v>
      </c>
      <c r="E123" s="230">
        <v>3</v>
      </c>
      <c r="F123" s="230">
        <v>4</v>
      </c>
      <c r="G123" s="230">
        <v>5</v>
      </c>
    </row>
    <row r="124" spans="1:8" ht="15.75" customHeight="1" x14ac:dyDescent="0.2">
      <c r="A124" s="230">
        <v>7</v>
      </c>
      <c r="B124" s="230" t="s">
        <v>445</v>
      </c>
      <c r="C124" s="230">
        <v>1</v>
      </c>
      <c r="D124" s="230">
        <v>2</v>
      </c>
      <c r="E124" s="230">
        <v>3</v>
      </c>
      <c r="F124" s="230">
        <v>4</v>
      </c>
      <c r="G124" s="230">
        <v>5</v>
      </c>
    </row>
    <row r="125" spans="1:8" ht="15.75" customHeight="1" x14ac:dyDescent="0.2">
      <c r="A125" s="230">
        <v>7.1</v>
      </c>
      <c r="B125" s="230" t="s">
        <v>445</v>
      </c>
      <c r="C125" s="230">
        <v>4</v>
      </c>
      <c r="D125" s="230">
        <v>5</v>
      </c>
      <c r="F125" s="230"/>
      <c r="G125" s="230"/>
    </row>
    <row r="126" spans="1:8" ht="15.75" customHeight="1" x14ac:dyDescent="0.2">
      <c r="A126" s="230">
        <v>7.2</v>
      </c>
      <c r="B126" s="230" t="s">
        <v>442</v>
      </c>
      <c r="C126" s="230">
        <v>1</v>
      </c>
      <c r="D126" s="230">
        <v>2</v>
      </c>
      <c r="E126" s="230">
        <v>3</v>
      </c>
      <c r="F126" s="230">
        <v>4</v>
      </c>
      <c r="G126" s="230">
        <v>5</v>
      </c>
      <c r="H126" s="238" t="s">
        <v>453</v>
      </c>
    </row>
    <row r="127" spans="1:8" ht="15.75" customHeight="1" x14ac:dyDescent="0.2">
      <c r="A127" s="230">
        <v>8</v>
      </c>
      <c r="B127" s="230" t="s">
        <v>442</v>
      </c>
      <c r="C127" s="230">
        <v>1</v>
      </c>
      <c r="D127" s="230">
        <v>2</v>
      </c>
      <c r="E127" s="230">
        <v>3</v>
      </c>
      <c r="F127" s="230">
        <v>4</v>
      </c>
      <c r="G127" s="230">
        <v>5</v>
      </c>
    </row>
    <row r="128" spans="1:8" ht="15.75" customHeight="1" x14ac:dyDescent="0.2">
      <c r="A128" s="230">
        <v>9</v>
      </c>
      <c r="B128" s="230" t="s">
        <v>445</v>
      </c>
      <c r="C128" s="230">
        <v>4</v>
      </c>
      <c r="D128" s="230">
        <v>5</v>
      </c>
      <c r="F128" s="230"/>
      <c r="G128" s="230"/>
    </row>
    <row r="129" spans="1:7" ht="15.75" customHeight="1" x14ac:dyDescent="0.2">
      <c r="A129" s="230">
        <v>10</v>
      </c>
      <c r="B129" s="230" t="s">
        <v>445</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A15:J17 F14:J14 A14:D14 A34:J48 H49:J49 F55:J55 A75 A89:B93 C126:G127 C119:G124 D69 A74:D74 E69:J75 C70:D73 E51:J54 E56:J60 D83:D84 D95 C89:D94 E84:J87 A85:D86 E90:G115 A96:D115 E68:F68 A67:D68 E64:J64 E83:F83 A82:D82 E81:F81 A77:D78 E77:F79 C80:E80 B79:D79 E76 D75:D76 E65:E67 B64:D66 A63:E63 A62:G62 E61 A50:D61">
    <cfRule type="expression" dxfId="44" priority="132">
      <formula>MOD(ROW(), 2)=1</formula>
    </cfRule>
  </conditionalFormatting>
  <conditionalFormatting sqref="A94:C94 A95:B95">
    <cfRule type="expression" dxfId="43" priority="85">
      <formula>MOD(ROW(), 2)=1</formula>
    </cfRule>
  </conditionalFormatting>
  <conditionalFormatting sqref="A125:B129">
    <cfRule type="expression" dxfId="42" priority="77">
      <formula>MOD(ROW(), 2)=1</formula>
    </cfRule>
  </conditionalFormatting>
  <conditionalFormatting sqref="A119:B123">
    <cfRule type="expression" dxfId="41" priority="76">
      <formula>MOD(ROW(), 2)=1</formula>
    </cfRule>
  </conditionalFormatting>
  <conditionalFormatting sqref="A124:B124">
    <cfRule type="expression" dxfId="40" priority="75">
      <formula>MOD(ROW(), 2)=1</formula>
    </cfRule>
  </conditionalFormatting>
  <conditionalFormatting sqref="B121:B123">
    <cfRule type="expression" dxfId="39" priority="74">
      <formula>MOD(ROW(), 2)=1</formula>
    </cfRule>
  </conditionalFormatting>
  <conditionalFormatting sqref="F125:G125 C125:D125 F128:G129 C128:D129">
    <cfRule type="expression" dxfId="38" priority="73">
      <formula>MOD(ROW(), 2)=1</formula>
    </cfRule>
  </conditionalFormatting>
  <conditionalFormatting sqref="A29 J83 I29:J29 C81 A18 D18:J18 A31:A33 I12:J12 H68:J68 A19:J20 A21:B28 C21:J27 A80:B81 A79 F65:J67 A64:A66 F61:J63 A30:J30 A114 E50:J50 A10:J11 D31:J31 F32:J33 C32:D33 F80 F76 G76:J82">
    <cfRule type="expression" dxfId="37" priority="18">
      <formula>MOD(ROW(), 2)=1</formula>
    </cfRule>
  </conditionalFormatting>
  <conditionalFormatting sqref="B18:C18">
    <cfRule type="expression" dxfId="36" priority="17">
      <formula>MOD(ROW(), 2)=1</formula>
    </cfRule>
  </conditionalFormatting>
  <conditionalFormatting sqref="B29 D29:H29">
    <cfRule type="expression" dxfId="35" priority="16">
      <formula>MOD(ROW(), 2)=1</formula>
    </cfRule>
  </conditionalFormatting>
  <conditionalFormatting sqref="C29">
    <cfRule type="expression" dxfId="34" priority="15">
      <formula>MOD(ROW(), 2)=1</formula>
    </cfRule>
  </conditionalFormatting>
  <conditionalFormatting sqref="B31:C31">
    <cfRule type="expression" dxfId="33" priority="14">
      <formula>MOD(ROW(), 2)=1</formula>
    </cfRule>
  </conditionalFormatting>
  <conditionalFormatting sqref="B32:B33">
    <cfRule type="expression" dxfId="32" priority="13">
      <formula>MOD(ROW(), 2)=1</formula>
    </cfRule>
  </conditionalFormatting>
  <conditionalFormatting sqref="B114:D114">
    <cfRule type="expression" dxfId="31" priority="4">
      <formula>MOD(ROW(), 2)=1</formula>
    </cfRule>
  </conditionalFormatting>
  <conditionalFormatting sqref="B75:C75">
    <cfRule type="expression" dxfId="30" priority="3">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48"/>
  <sheetViews>
    <sheetView tabSelected="1" topLeftCell="A13" zoomScaleNormal="100" workbookViewId="0">
      <selection activeCell="I37" sqref="I37"/>
    </sheetView>
    <sheetView workbookViewId="1"/>
  </sheetViews>
  <sheetFormatPr baseColWidth="10" defaultColWidth="9.1640625" defaultRowHeight="15" x14ac:dyDescent="0.2"/>
  <cols>
    <col min="1" max="1" width="17.33203125" style="238" customWidth="1"/>
    <col min="2" max="2" width="19.6640625" style="370" customWidth="1"/>
    <col min="3" max="7" width="9.1640625" style="238"/>
    <col min="8" max="9" width="9.1640625" style="344"/>
    <col min="10" max="16384" width="9.1640625" style="238"/>
  </cols>
  <sheetData>
    <row r="1" spans="1:15" ht="26.25" customHeight="1" x14ac:dyDescent="0.2">
      <c r="A1" s="231" t="s">
        <v>21</v>
      </c>
      <c r="B1" s="368" t="s">
        <v>270</v>
      </c>
      <c r="C1" s="232" t="s">
        <v>271</v>
      </c>
      <c r="D1" s="233" t="s">
        <v>272</v>
      </c>
      <c r="E1" s="233" t="s">
        <v>273</v>
      </c>
      <c r="F1" s="233" t="s">
        <v>274</v>
      </c>
      <c r="G1" s="233" t="s">
        <v>275</v>
      </c>
      <c r="H1" s="360" t="s">
        <v>276</v>
      </c>
      <c r="J1" s="346"/>
      <c r="K1" s="343"/>
      <c r="L1" s="343"/>
      <c r="M1" s="343"/>
      <c r="N1" s="343"/>
      <c r="O1" s="343"/>
    </row>
    <row r="2" spans="1:15" x14ac:dyDescent="0.2">
      <c r="A2" s="239" t="s">
        <v>42</v>
      </c>
      <c r="B2" s="92" t="s">
        <v>43</v>
      </c>
      <c r="C2" s="239">
        <v>0</v>
      </c>
      <c r="D2" s="239">
        <v>0</v>
      </c>
      <c r="E2" s="239">
        <v>0</v>
      </c>
      <c r="F2" s="239">
        <v>4.8735408560311277E-2</v>
      </c>
      <c r="G2" s="239">
        <v>0</v>
      </c>
      <c r="H2" s="361" t="s">
        <v>11</v>
      </c>
      <c r="I2" s="361"/>
      <c r="J2" s="406" t="s">
        <v>504</v>
      </c>
      <c r="K2" s="407"/>
      <c r="L2" s="407"/>
      <c r="M2" s="407"/>
      <c r="N2" s="407"/>
      <c r="O2" s="407"/>
    </row>
    <row r="3" spans="1:15" x14ac:dyDescent="0.2">
      <c r="A3" s="238" t="s">
        <v>520</v>
      </c>
      <c r="B3" s="370" t="s">
        <v>43</v>
      </c>
      <c r="C3" s="492">
        <v>0</v>
      </c>
      <c r="D3" s="492">
        <v>0</v>
      </c>
      <c r="E3" s="492">
        <v>1.2725677550423923E-2</v>
      </c>
      <c r="F3" s="492">
        <v>0.10503743093220913</v>
      </c>
      <c r="G3" s="492">
        <v>0</v>
      </c>
      <c r="H3" s="361" t="s">
        <v>11</v>
      </c>
      <c r="I3" s="361"/>
      <c r="J3" s="407"/>
      <c r="K3" s="407"/>
      <c r="L3" s="407"/>
      <c r="M3" s="407"/>
      <c r="N3" s="407"/>
      <c r="O3" s="407"/>
    </row>
    <row r="4" spans="1:15" x14ac:dyDescent="0.2">
      <c r="A4" s="239" t="s">
        <v>72</v>
      </c>
      <c r="B4" s="92" t="s">
        <v>43</v>
      </c>
      <c r="C4" s="239">
        <v>0</v>
      </c>
      <c r="D4" s="239">
        <v>0</v>
      </c>
      <c r="E4" s="239">
        <v>1.211656441717791E-2</v>
      </c>
      <c r="F4" s="239">
        <v>9.1717791411042943E-2</v>
      </c>
      <c r="G4" s="239">
        <v>0</v>
      </c>
      <c r="H4" s="364" t="s">
        <v>11</v>
      </c>
      <c r="I4" s="361"/>
      <c r="J4" s="407"/>
      <c r="K4" s="407"/>
      <c r="L4" s="407"/>
      <c r="M4" s="407"/>
      <c r="N4" s="407"/>
      <c r="O4" s="407"/>
    </row>
    <row r="5" spans="1:15" x14ac:dyDescent="0.2">
      <c r="A5" s="402" t="s">
        <v>90</v>
      </c>
      <c r="B5" s="92" t="s">
        <v>43</v>
      </c>
      <c r="C5" s="239">
        <v>0</v>
      </c>
      <c r="D5" s="239">
        <v>0</v>
      </c>
      <c r="E5" s="239">
        <v>3.5046728971962621E-2</v>
      </c>
      <c r="F5" s="239">
        <v>0.1691588785046729</v>
      </c>
      <c r="G5" s="239">
        <v>1.448598130841122E-2</v>
      </c>
      <c r="H5" s="364" t="s">
        <v>11</v>
      </c>
      <c r="I5" s="361"/>
      <c r="J5" s="351"/>
      <c r="K5" s="350" t="s">
        <v>553</v>
      </c>
      <c r="L5" s="350"/>
      <c r="M5" s="350"/>
      <c r="N5" s="350"/>
      <c r="O5" s="350"/>
    </row>
    <row r="6" spans="1:15" x14ac:dyDescent="0.2">
      <c r="A6" s="402" t="s">
        <v>91</v>
      </c>
      <c r="B6" s="92" t="s">
        <v>43</v>
      </c>
      <c r="C6" s="239">
        <v>0</v>
      </c>
      <c r="D6" s="239">
        <v>0</v>
      </c>
      <c r="E6" s="239">
        <v>4.6890286512928023E-2</v>
      </c>
      <c r="F6" s="239">
        <v>0.19804332634521321</v>
      </c>
      <c r="G6" s="239">
        <v>0</v>
      </c>
      <c r="H6" s="364" t="s">
        <v>11</v>
      </c>
      <c r="I6" s="361"/>
      <c r="J6" s="352"/>
      <c r="K6" s="350" t="s">
        <v>554</v>
      </c>
      <c r="L6" s="350"/>
      <c r="M6" s="350"/>
      <c r="N6" s="350"/>
      <c r="O6" s="350"/>
    </row>
    <row r="7" spans="1:15" x14ac:dyDescent="0.2">
      <c r="A7" s="402" t="s">
        <v>92</v>
      </c>
      <c r="B7" s="92" t="s">
        <v>43</v>
      </c>
      <c r="C7" s="402">
        <v>0</v>
      </c>
      <c r="D7" s="402">
        <v>0</v>
      </c>
      <c r="E7" s="402">
        <v>9.4794188861985484E-2</v>
      </c>
      <c r="F7" s="402">
        <v>0.19782082324455211</v>
      </c>
      <c r="G7" s="402">
        <v>0</v>
      </c>
      <c r="H7" s="364" t="s">
        <v>11</v>
      </c>
      <c r="I7" s="361"/>
      <c r="J7" s="353"/>
      <c r="K7" s="350" t="s">
        <v>552</v>
      </c>
      <c r="L7" s="350"/>
      <c r="M7" s="350"/>
      <c r="N7" s="350"/>
      <c r="O7" s="350"/>
    </row>
    <row r="8" spans="1:15" x14ac:dyDescent="0.2">
      <c r="A8" s="238" t="s">
        <v>98</v>
      </c>
      <c r="B8" s="370" t="s">
        <v>43</v>
      </c>
      <c r="C8" s="492">
        <v>0</v>
      </c>
      <c r="D8" s="492">
        <v>0</v>
      </c>
      <c r="E8" s="492">
        <v>5.4270871682504683E-2</v>
      </c>
      <c r="F8" s="492">
        <v>0.16823480336025062</v>
      </c>
      <c r="G8" s="492">
        <v>0</v>
      </c>
      <c r="H8" s="361" t="s">
        <v>11</v>
      </c>
      <c r="I8" s="361"/>
      <c r="J8" s="350"/>
      <c r="K8" s="350"/>
      <c r="L8" s="350"/>
      <c r="M8" s="350"/>
      <c r="N8" s="350"/>
      <c r="O8" s="350"/>
    </row>
    <row r="9" spans="1:15" ht="16" thickBot="1" x14ac:dyDescent="0.25">
      <c r="A9" s="239" t="s">
        <v>170</v>
      </c>
      <c r="B9" s="92" t="s">
        <v>43</v>
      </c>
      <c r="C9" s="239">
        <v>0</v>
      </c>
      <c r="D9" s="239">
        <v>0</v>
      </c>
      <c r="E9" s="494">
        <v>4.0288924558587479E-2</v>
      </c>
      <c r="F9" s="239">
        <v>0.1757624398073836</v>
      </c>
      <c r="G9" s="239">
        <v>0</v>
      </c>
      <c r="H9" s="364" t="s">
        <v>11</v>
      </c>
      <c r="I9" s="361"/>
      <c r="J9" s="365"/>
      <c r="K9" s="350" t="s">
        <v>606</v>
      </c>
      <c r="L9" s="350"/>
      <c r="M9" s="350"/>
      <c r="N9" s="350"/>
      <c r="O9" s="350"/>
    </row>
    <row r="10" spans="1:15" ht="16" thickTop="1" x14ac:dyDescent="0.2">
      <c r="A10" s="239" t="s">
        <v>80</v>
      </c>
      <c r="B10" s="92" t="s">
        <v>43</v>
      </c>
      <c r="C10" s="239">
        <v>0</v>
      </c>
      <c r="D10" s="239">
        <v>0.13568384347152271</v>
      </c>
      <c r="E10" s="239">
        <v>3.6691204959318102E-2</v>
      </c>
      <c r="F10" s="239">
        <v>0.36722200697404112</v>
      </c>
      <c r="G10" s="239">
        <v>0</v>
      </c>
      <c r="H10" s="389">
        <v>1</v>
      </c>
      <c r="I10" s="361"/>
      <c r="J10" s="350"/>
      <c r="K10" s="350"/>
      <c r="L10" s="350"/>
      <c r="M10" s="350"/>
      <c r="N10" s="350"/>
      <c r="O10" s="350"/>
    </row>
    <row r="11" spans="1:15" x14ac:dyDescent="0.2">
      <c r="A11" s="239" t="s">
        <v>611</v>
      </c>
      <c r="B11" s="92" t="s">
        <v>587</v>
      </c>
      <c r="C11" s="402">
        <v>0</v>
      </c>
      <c r="D11" s="402">
        <v>0</v>
      </c>
      <c r="E11" s="402">
        <v>0</v>
      </c>
      <c r="F11" s="236">
        <v>2.8680771251151291E-2</v>
      </c>
      <c r="G11" s="402">
        <v>0</v>
      </c>
      <c r="H11" s="386">
        <v>0</v>
      </c>
      <c r="I11" s="361"/>
      <c r="J11" s="350"/>
      <c r="K11" s="350"/>
      <c r="L11" s="350"/>
      <c r="M11" s="350"/>
      <c r="N11" s="350"/>
      <c r="O11" s="350"/>
    </row>
    <row r="12" spans="1:15" x14ac:dyDescent="0.2">
      <c r="A12" s="239" t="s">
        <v>45</v>
      </c>
      <c r="B12" s="369" t="s">
        <v>619</v>
      </c>
      <c r="C12" s="236">
        <v>0</v>
      </c>
      <c r="D12" s="236">
        <v>6.0566669976603663E-2</v>
      </c>
      <c r="E12" s="236">
        <v>9.8272585517079458E-2</v>
      </c>
      <c r="F12" s="236">
        <v>0.41548020754856341</v>
      </c>
      <c r="G12" s="236">
        <v>2.3538079481049279E-5</v>
      </c>
      <c r="H12" s="386">
        <v>2.64</v>
      </c>
      <c r="I12" s="361"/>
    </row>
    <row r="13" spans="1:15" x14ac:dyDescent="0.2">
      <c r="A13" s="239" t="s">
        <v>171</v>
      </c>
      <c r="B13" s="369" t="s">
        <v>584</v>
      </c>
      <c r="C13" s="236">
        <v>0</v>
      </c>
      <c r="D13" s="236">
        <v>9.3123168129999045E-2</v>
      </c>
      <c r="E13" s="236">
        <v>0.25076633684560368</v>
      </c>
      <c r="F13" s="236">
        <v>0.48156651718762372</v>
      </c>
      <c r="G13" s="236">
        <v>1.9060144917171431E-3</v>
      </c>
      <c r="H13" s="386">
        <v>1.27</v>
      </c>
      <c r="I13" s="361"/>
    </row>
    <row r="14" spans="1:15" x14ac:dyDescent="0.2">
      <c r="A14" s="335" t="s">
        <v>69</v>
      </c>
      <c r="B14" s="92" t="s">
        <v>584</v>
      </c>
      <c r="C14" s="236">
        <v>0</v>
      </c>
      <c r="D14" s="236">
        <v>3.043394978271444E-2</v>
      </c>
      <c r="E14" s="236">
        <v>0.138716227541371</v>
      </c>
      <c r="F14" s="236">
        <v>0.28501382430717948</v>
      </c>
      <c r="G14" s="236">
        <v>0</v>
      </c>
      <c r="H14" s="389">
        <v>1</v>
      </c>
      <c r="I14" s="361"/>
    </row>
    <row r="15" spans="1:15" x14ac:dyDescent="0.2">
      <c r="A15" s="335" t="s">
        <v>38</v>
      </c>
      <c r="B15" s="369" t="s">
        <v>585</v>
      </c>
      <c r="C15" s="236">
        <v>0</v>
      </c>
      <c r="D15" s="236">
        <v>0.25341933135083711</v>
      </c>
      <c r="E15" s="236">
        <v>0.14004328927645149</v>
      </c>
      <c r="F15" s="236">
        <v>0.4567867178720883</v>
      </c>
      <c r="G15" s="236">
        <v>3.3626279545452663E-5</v>
      </c>
      <c r="H15" s="361" t="s">
        <v>11</v>
      </c>
      <c r="I15" s="361"/>
    </row>
    <row r="16" spans="1:15" x14ac:dyDescent="0.2">
      <c r="A16" s="238" t="s">
        <v>519</v>
      </c>
      <c r="B16" s="369" t="s">
        <v>585</v>
      </c>
      <c r="C16" s="236">
        <v>0</v>
      </c>
      <c r="D16" s="236">
        <v>0.22155016458417981</v>
      </c>
      <c r="E16" s="236">
        <v>0.18368286991931859</v>
      </c>
      <c r="F16" s="236">
        <v>0.57782274168307945</v>
      </c>
      <c r="G16" s="236">
        <v>0</v>
      </c>
      <c r="H16" s="361" t="s">
        <v>11</v>
      </c>
      <c r="I16" s="361"/>
    </row>
    <row r="17" spans="1:10" x14ac:dyDescent="0.2">
      <c r="A17" s="238" t="s">
        <v>517</v>
      </c>
      <c r="B17" s="369" t="s">
        <v>620</v>
      </c>
      <c r="C17" s="492">
        <v>0</v>
      </c>
      <c r="D17" s="492">
        <v>3.6480243166666666E-3</v>
      </c>
      <c r="E17" s="492">
        <v>4.4604244955585862E-2</v>
      </c>
      <c r="F17" s="492">
        <v>0.20342634008944738</v>
      </c>
      <c r="G17" s="492">
        <v>3.9634540783578566E-3</v>
      </c>
      <c r="H17" s="386">
        <v>6</v>
      </c>
      <c r="I17" s="361"/>
    </row>
    <row r="18" spans="1:10" x14ac:dyDescent="0.2">
      <c r="A18" s="335" t="s">
        <v>50</v>
      </c>
      <c r="B18" s="369" t="s">
        <v>620</v>
      </c>
      <c r="C18" s="497">
        <v>0</v>
      </c>
      <c r="D18" s="497">
        <v>0.52499029068965686</v>
      </c>
      <c r="E18" s="497">
        <v>0.24903484866613099</v>
      </c>
      <c r="F18" s="497">
        <v>0.54357983562975276</v>
      </c>
      <c r="G18" s="497">
        <v>1.409108259904528E-4</v>
      </c>
      <c r="H18" s="386">
        <v>3.31</v>
      </c>
      <c r="I18" s="361"/>
    </row>
    <row r="19" spans="1:10" x14ac:dyDescent="0.2">
      <c r="A19" s="335" t="s">
        <v>66</v>
      </c>
      <c r="B19" s="369" t="s">
        <v>620</v>
      </c>
      <c r="C19" s="236">
        <v>0</v>
      </c>
      <c r="D19" s="236">
        <v>1.8261496261947709E-2</v>
      </c>
      <c r="E19" s="236">
        <v>1.299666825033925E-2</v>
      </c>
      <c r="F19" s="236">
        <v>0.19203230929588919</v>
      </c>
      <c r="G19" s="236">
        <v>0</v>
      </c>
      <c r="H19" s="386">
        <v>2.98</v>
      </c>
      <c r="I19" s="361"/>
    </row>
    <row r="20" spans="1:10" x14ac:dyDescent="0.2">
      <c r="A20" s="335" t="s">
        <v>73</v>
      </c>
      <c r="B20" s="369" t="s">
        <v>620</v>
      </c>
      <c r="C20" s="236">
        <v>0</v>
      </c>
      <c r="D20" s="236">
        <v>1.0657107134339599E-2</v>
      </c>
      <c r="E20" s="236">
        <v>0</v>
      </c>
      <c r="F20" s="236">
        <v>0.16245438644773319</v>
      </c>
      <c r="G20" s="236">
        <v>0</v>
      </c>
      <c r="H20" s="386">
        <v>2.95</v>
      </c>
      <c r="I20" s="361"/>
    </row>
    <row r="21" spans="1:10" x14ac:dyDescent="0.2">
      <c r="A21" s="333" t="s">
        <v>52</v>
      </c>
      <c r="B21" s="369" t="s">
        <v>620</v>
      </c>
      <c r="C21" s="236">
        <v>0</v>
      </c>
      <c r="D21" s="236">
        <v>0.26633628008801091</v>
      </c>
      <c r="E21" s="236">
        <v>8.9231120421135193E-2</v>
      </c>
      <c r="F21" s="236">
        <v>0.46826037249771979</v>
      </c>
      <c r="G21" s="236">
        <v>0</v>
      </c>
      <c r="H21" s="386">
        <v>2.5</v>
      </c>
      <c r="I21" s="361"/>
    </row>
    <row r="22" spans="1:10" ht="16" thickBot="1" x14ac:dyDescent="0.25">
      <c r="A22" s="237" t="s">
        <v>95</v>
      </c>
      <c r="B22" s="369" t="s">
        <v>620</v>
      </c>
      <c r="C22" s="494">
        <v>0</v>
      </c>
      <c r="D22" s="494">
        <v>0</v>
      </c>
      <c r="E22" s="494">
        <v>6.8719491907401564E-2</v>
      </c>
      <c r="F22" s="494">
        <v>0.13972835910523251</v>
      </c>
      <c r="G22" s="494">
        <v>0</v>
      </c>
      <c r="H22" s="386">
        <v>2.5</v>
      </c>
      <c r="I22" s="361"/>
    </row>
    <row r="23" spans="1:10" ht="16" thickTop="1" x14ac:dyDescent="0.2">
      <c r="A23" s="237" t="s">
        <v>96</v>
      </c>
      <c r="B23" s="369" t="s">
        <v>620</v>
      </c>
      <c r="C23" s="239">
        <v>0</v>
      </c>
      <c r="D23" s="239">
        <v>0</v>
      </c>
      <c r="E23" s="239">
        <v>7.2062562312362036E-2</v>
      </c>
      <c r="F23" s="239">
        <v>0.14036746238821499</v>
      </c>
      <c r="G23" s="239">
        <v>0</v>
      </c>
      <c r="H23" s="386">
        <v>2.5</v>
      </c>
      <c r="I23" s="361"/>
    </row>
    <row r="24" spans="1:10" ht="16" thickBot="1" x14ac:dyDescent="0.25">
      <c r="A24" s="402" t="s">
        <v>36</v>
      </c>
      <c r="B24" s="369" t="s">
        <v>620</v>
      </c>
      <c r="C24" s="494">
        <v>0</v>
      </c>
      <c r="D24" s="494">
        <v>1.8076642335766419E-2</v>
      </c>
      <c r="E24" s="337">
        <v>0.191</v>
      </c>
      <c r="F24" s="494">
        <v>0.29215017674351029</v>
      </c>
      <c r="G24" s="494">
        <v>0</v>
      </c>
      <c r="H24" s="386">
        <v>2.2999999999999998</v>
      </c>
      <c r="I24" s="361"/>
    </row>
    <row r="25" spans="1:10" ht="16" thickTop="1" x14ac:dyDescent="0.2">
      <c r="A25" s="402" t="s">
        <v>41</v>
      </c>
      <c r="B25" s="369" t="s">
        <v>620</v>
      </c>
      <c r="C25" s="236">
        <v>0</v>
      </c>
      <c r="D25" s="236">
        <v>1.7722833977815159E-2</v>
      </c>
      <c r="E25" s="236">
        <v>0.1088969938790267</v>
      </c>
      <c r="F25" s="236">
        <v>0.30535998713602941</v>
      </c>
      <c r="G25" s="236">
        <v>0</v>
      </c>
      <c r="H25" s="386">
        <v>2.2599999999999998</v>
      </c>
      <c r="I25" s="361"/>
    </row>
    <row r="26" spans="1:10" ht="16" thickBot="1" x14ac:dyDescent="0.25">
      <c r="A26" s="402" t="s">
        <v>524</v>
      </c>
      <c r="B26" s="92" t="s">
        <v>621</v>
      </c>
      <c r="C26" s="494">
        <v>0</v>
      </c>
      <c r="D26" s="494">
        <v>2.2985845129059119E-2</v>
      </c>
      <c r="E26" s="337">
        <v>0.191</v>
      </c>
      <c r="F26" s="494">
        <v>0.28644316422220162</v>
      </c>
      <c r="G26" s="494">
        <v>0</v>
      </c>
      <c r="H26" s="386">
        <v>2.68</v>
      </c>
      <c r="I26" s="361"/>
    </row>
    <row r="27" spans="1:10" ht="16" thickTop="1" x14ac:dyDescent="0.2">
      <c r="A27" s="238" t="s">
        <v>523</v>
      </c>
      <c r="B27" s="92" t="s">
        <v>621</v>
      </c>
      <c r="C27" s="492">
        <v>0</v>
      </c>
      <c r="D27" s="492">
        <v>2.4E-2</v>
      </c>
      <c r="E27" s="492">
        <v>0.1043118553695388</v>
      </c>
      <c r="F27" s="492">
        <v>0.34785054261852177</v>
      </c>
      <c r="G27" s="492">
        <v>5.4073625082268911E-4</v>
      </c>
      <c r="H27" s="386">
        <v>2.5499999999999998</v>
      </c>
      <c r="I27" s="361"/>
    </row>
    <row r="28" spans="1:10" x14ac:dyDescent="0.2">
      <c r="A28" s="238" t="s">
        <v>503</v>
      </c>
      <c r="B28" s="369" t="s">
        <v>583</v>
      </c>
      <c r="C28" s="236">
        <v>0</v>
      </c>
      <c r="D28" s="236">
        <v>0.19033225633026071</v>
      </c>
      <c r="E28" s="236">
        <v>0.35454052821130411</v>
      </c>
      <c r="F28" s="236">
        <v>0.57333467575831509</v>
      </c>
      <c r="G28" s="236">
        <v>9.4567061509029618E-6</v>
      </c>
      <c r="H28" s="386">
        <v>2.21</v>
      </c>
      <c r="I28" s="361"/>
    </row>
    <row r="29" spans="1:10" x14ac:dyDescent="0.2">
      <c r="A29" s="333" t="s">
        <v>51</v>
      </c>
      <c r="B29" s="490" t="s">
        <v>617</v>
      </c>
      <c r="C29" s="495">
        <v>0</v>
      </c>
      <c r="D29" s="495">
        <v>0.47</v>
      </c>
      <c r="E29" s="495">
        <v>0.25</v>
      </c>
      <c r="F29" s="495">
        <v>0.42</v>
      </c>
      <c r="G29" s="495">
        <v>0</v>
      </c>
      <c r="H29" s="386">
        <v>3.28</v>
      </c>
      <c r="I29" s="361"/>
    </row>
    <row r="30" spans="1:10" x14ac:dyDescent="0.2">
      <c r="A30" s="335" t="s">
        <v>65</v>
      </c>
      <c r="B30" s="490" t="s">
        <v>617</v>
      </c>
      <c r="C30" s="492">
        <v>0</v>
      </c>
      <c r="D30" s="492">
        <v>0.64200844190326456</v>
      </c>
      <c r="E30" s="492">
        <v>7.61897584552889E-2</v>
      </c>
      <c r="F30" s="492">
        <v>0.51786417518545891</v>
      </c>
      <c r="G30" s="492">
        <v>1.1484357992070844E-3</v>
      </c>
      <c r="H30" s="389">
        <v>3.11</v>
      </c>
      <c r="I30" s="361"/>
    </row>
    <row r="31" spans="1:10" x14ac:dyDescent="0.2">
      <c r="A31" s="402" t="s">
        <v>564</v>
      </c>
      <c r="B31" s="490" t="s">
        <v>617</v>
      </c>
      <c r="C31" s="492">
        <v>0</v>
      </c>
      <c r="D31" s="492">
        <v>0.41525828268882248</v>
      </c>
      <c r="E31" s="492">
        <v>0.17229585664434177</v>
      </c>
      <c r="F31" s="492">
        <v>0.55288996427807113</v>
      </c>
      <c r="G31" s="492">
        <v>2.8832038140427256E-3</v>
      </c>
      <c r="H31" s="389">
        <v>2.79</v>
      </c>
      <c r="I31" s="361"/>
    </row>
    <row r="32" spans="1:10" x14ac:dyDescent="0.2">
      <c r="A32" s="402" t="s">
        <v>565</v>
      </c>
      <c r="B32" s="92" t="s">
        <v>582</v>
      </c>
      <c r="C32" s="492">
        <v>0</v>
      </c>
      <c r="D32" s="492">
        <v>0.41525828268882248</v>
      </c>
      <c r="E32" s="492">
        <v>0.17229585664434177</v>
      </c>
      <c r="F32" s="492">
        <v>0.55288996427807113</v>
      </c>
      <c r="G32" s="492">
        <v>2.8832038140427256E-3</v>
      </c>
      <c r="H32" s="389">
        <v>2.0699999999999998</v>
      </c>
      <c r="I32" s="361"/>
      <c r="J32" s="235"/>
    </row>
    <row r="33" spans="1:12" ht="16" thickBot="1" x14ac:dyDescent="0.25">
      <c r="A33" t="s">
        <v>574</v>
      </c>
      <c r="B33" s="92" t="s">
        <v>582</v>
      </c>
      <c r="C33" s="494">
        <v>0</v>
      </c>
      <c r="D33" s="494">
        <v>0.43735933983495873</v>
      </c>
      <c r="E33" s="494">
        <v>0.20997749437359339</v>
      </c>
      <c r="F33" s="494">
        <v>0.63968492123030751</v>
      </c>
      <c r="G33" s="494">
        <v>0</v>
      </c>
      <c r="H33" s="389">
        <v>1.2</v>
      </c>
      <c r="I33" s="361"/>
      <c r="J33" s="139"/>
    </row>
    <row r="34" spans="1:12" ht="16" thickTop="1" x14ac:dyDescent="0.2">
      <c r="A34" s="333" t="s">
        <v>454</v>
      </c>
      <c r="B34" s="92" t="s">
        <v>581</v>
      </c>
      <c r="C34" s="239">
        <v>0</v>
      </c>
      <c r="D34" s="239">
        <v>3.6309221840068781E-2</v>
      </c>
      <c r="E34" s="239">
        <v>0.38728245693459468</v>
      </c>
      <c r="F34" s="239">
        <v>0.45553418414651931</v>
      </c>
      <c r="G34" s="239">
        <v>3.76594460237053E-3</v>
      </c>
      <c r="H34" s="386">
        <v>2.68</v>
      </c>
      <c r="I34" s="361"/>
      <c r="J34" s="139"/>
    </row>
    <row r="35" spans="1:12" ht="16" thickBot="1" x14ac:dyDescent="0.25">
      <c r="A35" s="333" t="s">
        <v>28</v>
      </c>
      <c r="B35" s="491" t="s">
        <v>29</v>
      </c>
      <c r="C35" s="494">
        <v>0.1619548872180451</v>
      </c>
      <c r="D35" s="494">
        <v>6.4285714285714293E-2</v>
      </c>
      <c r="E35" s="494">
        <v>0</v>
      </c>
      <c r="F35" s="494">
        <v>6.7593984962406012E-2</v>
      </c>
      <c r="G35" s="494">
        <v>9.0225563909774437E-4</v>
      </c>
      <c r="H35" s="361" t="s">
        <v>11</v>
      </c>
      <c r="I35" s="361"/>
      <c r="J35" s="139"/>
      <c r="L35" s="235"/>
    </row>
    <row r="36" spans="1:12" ht="16" thickTop="1" x14ac:dyDescent="0.2">
      <c r="A36" s="333" t="s">
        <v>30</v>
      </c>
      <c r="B36" s="92" t="s">
        <v>29</v>
      </c>
      <c r="C36" s="239">
        <v>0.24035532994923861</v>
      </c>
      <c r="D36" s="239">
        <v>5.5076142131979693E-2</v>
      </c>
      <c r="E36" s="239">
        <v>0</v>
      </c>
      <c r="F36" s="239">
        <v>5.5025380710659898E-2</v>
      </c>
      <c r="G36" s="239">
        <v>3.1472081218274109E-3</v>
      </c>
      <c r="H36" s="361" t="s">
        <v>11</v>
      </c>
      <c r="I36" s="361"/>
    </row>
    <row r="37" spans="1:12" ht="16" thickBot="1" x14ac:dyDescent="0.25">
      <c r="A37" s="335" t="s">
        <v>31</v>
      </c>
      <c r="B37" s="491" t="s">
        <v>32</v>
      </c>
      <c r="C37" s="494">
        <v>0</v>
      </c>
      <c r="D37" s="494">
        <v>2.0819112627986351E-2</v>
      </c>
      <c r="E37" s="494">
        <v>0</v>
      </c>
      <c r="F37" s="494">
        <v>5.3014789533560862E-2</v>
      </c>
      <c r="G37" s="494">
        <v>0</v>
      </c>
      <c r="H37" s="361" t="s">
        <v>11</v>
      </c>
      <c r="I37" s="361"/>
    </row>
    <row r="38" spans="1:12" ht="16" thickTop="1" x14ac:dyDescent="0.2">
      <c r="A38" s="238" t="s">
        <v>604</v>
      </c>
      <c r="B38" s="92" t="s">
        <v>32</v>
      </c>
      <c r="C38" s="239">
        <v>0</v>
      </c>
      <c r="D38" s="239">
        <v>2.083301076101262E-2</v>
      </c>
      <c r="E38" s="239">
        <v>0</v>
      </c>
      <c r="F38" s="239">
        <v>5.3030889525431599E-2</v>
      </c>
      <c r="G38" s="239">
        <v>0</v>
      </c>
      <c r="H38" s="361" t="s">
        <v>11</v>
      </c>
      <c r="I38" s="361"/>
    </row>
    <row r="39" spans="1:12" x14ac:dyDescent="0.2">
      <c r="A39" s="333" t="s">
        <v>40</v>
      </c>
      <c r="B39" s="92" t="s">
        <v>32</v>
      </c>
      <c r="C39" s="402">
        <v>0</v>
      </c>
      <c r="D39" s="402">
        <v>2.0833333333333342E-3</v>
      </c>
      <c r="E39" s="402">
        <v>0</v>
      </c>
      <c r="F39" s="402">
        <v>3.8890872965260122E-2</v>
      </c>
      <c r="G39" s="402">
        <v>0</v>
      </c>
      <c r="H39" s="361" t="s">
        <v>11</v>
      </c>
      <c r="I39" s="361"/>
    </row>
    <row r="40" spans="1:12" x14ac:dyDescent="0.2">
      <c r="A40" s="333" t="s">
        <v>49</v>
      </c>
      <c r="B40" s="92" t="s">
        <v>32</v>
      </c>
      <c r="C40" s="239">
        <v>0</v>
      </c>
      <c r="D40" s="239">
        <v>2.0833333333333342E-3</v>
      </c>
      <c r="E40" s="239">
        <v>0</v>
      </c>
      <c r="F40" s="239">
        <v>3.8890872965260122E-2</v>
      </c>
      <c r="G40" s="239">
        <v>0</v>
      </c>
      <c r="H40" s="361" t="s">
        <v>11</v>
      </c>
      <c r="I40" s="361"/>
    </row>
    <row r="41" spans="1:12" ht="16" thickBot="1" x14ac:dyDescent="0.25">
      <c r="A41" s="238" t="s">
        <v>605</v>
      </c>
      <c r="B41" s="92" t="s">
        <v>32</v>
      </c>
      <c r="C41" s="338">
        <v>0</v>
      </c>
      <c r="D41" s="338">
        <v>0</v>
      </c>
      <c r="E41" s="338">
        <v>0</v>
      </c>
      <c r="F41" s="338">
        <v>2.121320343559643E-2</v>
      </c>
      <c r="G41" s="338">
        <v>0</v>
      </c>
      <c r="H41" s="361" t="s">
        <v>11</v>
      </c>
      <c r="I41" s="361"/>
    </row>
    <row r="42" spans="1:12" ht="16" thickTop="1" x14ac:dyDescent="0.2">
      <c r="A42" s="402" t="s">
        <v>59</v>
      </c>
      <c r="B42" s="92" t="s">
        <v>32</v>
      </c>
      <c r="C42" s="500">
        <v>0</v>
      </c>
      <c r="D42" s="500">
        <v>2.0833333333333342E-3</v>
      </c>
      <c r="E42" s="500">
        <v>0</v>
      </c>
      <c r="F42" s="500">
        <v>3.8890872965260122E-2</v>
      </c>
      <c r="G42" s="500">
        <v>0</v>
      </c>
      <c r="H42" s="361" t="s">
        <v>11</v>
      </c>
      <c r="I42" s="361"/>
    </row>
    <row r="43" spans="1:12" x14ac:dyDescent="0.2">
      <c r="A43" s="402" t="s">
        <v>60</v>
      </c>
      <c r="B43" s="92" t="s">
        <v>32</v>
      </c>
      <c r="C43" s="402">
        <v>0</v>
      </c>
      <c r="D43" s="402">
        <v>2.0833333333333342E-3</v>
      </c>
      <c r="E43" s="402">
        <v>0</v>
      </c>
      <c r="F43" s="402">
        <v>3.8890872965260122E-2</v>
      </c>
      <c r="G43" s="402">
        <v>0</v>
      </c>
      <c r="H43" s="361" t="s">
        <v>11</v>
      </c>
      <c r="I43" s="361"/>
    </row>
    <row r="44" spans="1:12" x14ac:dyDescent="0.2">
      <c r="A44" s="237" t="s">
        <v>61</v>
      </c>
      <c r="B44" s="92" t="s">
        <v>32</v>
      </c>
      <c r="C44" s="239">
        <v>0</v>
      </c>
      <c r="D44" s="239">
        <v>2.0833333333333342E-3</v>
      </c>
      <c r="E44" s="239">
        <v>0</v>
      </c>
      <c r="F44" s="239">
        <v>3.8890872965260122E-2</v>
      </c>
      <c r="G44" s="239">
        <v>0</v>
      </c>
      <c r="H44" s="361" t="s">
        <v>11</v>
      </c>
      <c r="I44" s="361"/>
    </row>
    <row r="45" spans="1:12" x14ac:dyDescent="0.2">
      <c r="A45" s="402" t="s">
        <v>67</v>
      </c>
      <c r="B45" s="92" t="s">
        <v>32</v>
      </c>
      <c r="C45" s="239">
        <v>0</v>
      </c>
      <c r="D45" s="239">
        <v>2.0833333333333342E-3</v>
      </c>
      <c r="E45" s="239">
        <v>0</v>
      </c>
      <c r="F45" s="239">
        <v>3.8890872965260122E-2</v>
      </c>
      <c r="G45" s="239">
        <v>0</v>
      </c>
      <c r="H45" s="361" t="s">
        <v>11</v>
      </c>
      <c r="I45" s="361"/>
    </row>
    <row r="46" spans="1:12" ht="16" thickBot="1" x14ac:dyDescent="0.25">
      <c r="A46" s="237" t="s">
        <v>85</v>
      </c>
      <c r="B46" s="92" t="s">
        <v>32</v>
      </c>
      <c r="C46" s="494">
        <v>2.939815783088038E-2</v>
      </c>
      <c r="D46" s="494">
        <v>2.0833333333333342E-3</v>
      </c>
      <c r="E46" s="494">
        <v>0</v>
      </c>
      <c r="F46" s="494">
        <v>3.0052038200428271E-2</v>
      </c>
      <c r="G46" s="494">
        <v>4.490836985388337E-2</v>
      </c>
      <c r="H46" s="361" t="s">
        <v>11</v>
      </c>
      <c r="I46" s="361"/>
    </row>
    <row r="47" spans="1:12" ht="16" thickTop="1" x14ac:dyDescent="0.2">
      <c r="A47" s="402" t="s">
        <v>86</v>
      </c>
      <c r="B47" s="92" t="s">
        <v>32</v>
      </c>
      <c r="C47" s="492">
        <v>0</v>
      </c>
      <c r="D47" s="492">
        <v>0</v>
      </c>
      <c r="E47" s="492">
        <v>0</v>
      </c>
      <c r="F47" s="492">
        <v>2.121320343559643E-2</v>
      </c>
      <c r="G47" s="492">
        <v>0</v>
      </c>
      <c r="H47" s="361" t="s">
        <v>11</v>
      </c>
      <c r="I47" s="361"/>
    </row>
    <row r="48" spans="1:12" x14ac:dyDescent="0.2">
      <c r="A48" s="402" t="s">
        <v>87</v>
      </c>
      <c r="B48" s="92" t="s">
        <v>32</v>
      </c>
      <c r="C48" s="492">
        <v>0</v>
      </c>
      <c r="D48" s="492">
        <v>0</v>
      </c>
      <c r="E48" s="492">
        <v>0</v>
      </c>
      <c r="F48" s="492">
        <v>2.121320343559643E-2</v>
      </c>
      <c r="G48" s="492">
        <v>0</v>
      </c>
      <c r="H48" s="361" t="s">
        <v>11</v>
      </c>
      <c r="I48" s="361"/>
    </row>
    <row r="49" spans="1:9" x14ac:dyDescent="0.2">
      <c r="A49" s="237" t="s">
        <v>88</v>
      </c>
      <c r="B49" s="92" t="s">
        <v>32</v>
      </c>
      <c r="C49" s="239">
        <v>0</v>
      </c>
      <c r="D49" s="239">
        <v>2.0833333333333342E-3</v>
      </c>
      <c r="E49" s="239">
        <v>0</v>
      </c>
      <c r="F49" s="239">
        <v>3.8890872965260122E-2</v>
      </c>
      <c r="G49" s="239">
        <v>0</v>
      </c>
      <c r="H49" s="361" t="s">
        <v>11</v>
      </c>
      <c r="I49" s="361"/>
    </row>
    <row r="50" spans="1:9" ht="16" thickBot="1" x14ac:dyDescent="0.25">
      <c r="A50" s="402" t="s">
        <v>94</v>
      </c>
      <c r="B50" s="92" t="s">
        <v>32</v>
      </c>
      <c r="C50" s="494">
        <v>6.7304979947679047E-2</v>
      </c>
      <c r="D50" s="494">
        <v>2.0833333333333339E-2</v>
      </c>
      <c r="E50" s="494">
        <v>0</v>
      </c>
      <c r="F50" s="494">
        <v>3.7123106012293752E-2</v>
      </c>
      <c r="G50" s="494">
        <v>9.8457156410669558E-2</v>
      </c>
      <c r="H50" s="363" t="s">
        <v>11</v>
      </c>
      <c r="I50" s="361"/>
    </row>
    <row r="51" spans="1:9" ht="16" thickTop="1" x14ac:dyDescent="0.2">
      <c r="A51" s="335" t="s">
        <v>36</v>
      </c>
      <c r="B51" s="92" t="s">
        <v>34</v>
      </c>
      <c r="C51" s="239">
        <v>0</v>
      </c>
      <c r="D51" s="239">
        <v>4.4066834146605831E-2</v>
      </c>
      <c r="E51" s="239">
        <v>3.8467181188749838E-2</v>
      </c>
      <c r="F51" s="239">
        <v>0.28558230085065539</v>
      </c>
      <c r="G51" s="239">
        <v>6.0865793020173798E-3</v>
      </c>
      <c r="H51" s="361" t="s">
        <v>11</v>
      </c>
      <c r="I51" s="361"/>
    </row>
    <row r="52" spans="1:9" x14ac:dyDescent="0.2">
      <c r="A52" s="239" t="s">
        <v>40</v>
      </c>
      <c r="B52" s="92" t="s">
        <v>34</v>
      </c>
      <c r="C52" s="239">
        <v>0</v>
      </c>
      <c r="D52" s="239">
        <v>2.0950183244904299E-3</v>
      </c>
      <c r="E52" s="239">
        <v>0</v>
      </c>
      <c r="F52" s="239">
        <v>3.8884809810617829E-2</v>
      </c>
      <c r="G52" s="239">
        <v>0</v>
      </c>
      <c r="H52" s="361" t="s">
        <v>11</v>
      </c>
      <c r="I52" s="361"/>
    </row>
    <row r="53" spans="1:9" x14ac:dyDescent="0.2">
      <c r="A53" s="333" t="s">
        <v>46</v>
      </c>
      <c r="B53" s="92" t="s">
        <v>34</v>
      </c>
      <c r="C53" s="239">
        <v>0</v>
      </c>
      <c r="D53" s="239">
        <v>2.039870190078813E-3</v>
      </c>
      <c r="E53" s="239">
        <v>0</v>
      </c>
      <c r="F53" s="239">
        <v>2.5915623551228562E-2</v>
      </c>
      <c r="G53" s="239">
        <v>0</v>
      </c>
      <c r="H53" s="361" t="s">
        <v>11</v>
      </c>
      <c r="I53" s="361"/>
    </row>
    <row r="54" spans="1:9" ht="16" thickBot="1" x14ac:dyDescent="0.25">
      <c r="A54" s="336" t="s">
        <v>49</v>
      </c>
      <c r="B54" s="92" t="s">
        <v>34</v>
      </c>
      <c r="C54" s="494">
        <v>0</v>
      </c>
      <c r="D54" s="494">
        <v>2.102078453719498E-3</v>
      </c>
      <c r="E54" s="494">
        <v>0</v>
      </c>
      <c r="F54" s="494">
        <v>3.8888451393810697E-2</v>
      </c>
      <c r="G54" s="494">
        <v>0</v>
      </c>
      <c r="H54" s="361" t="s">
        <v>11</v>
      </c>
      <c r="I54" s="361"/>
    </row>
    <row r="55" spans="1:9" ht="16" thickTop="1" x14ac:dyDescent="0.2">
      <c r="A55" s="238" t="s">
        <v>605</v>
      </c>
      <c r="B55" s="92" t="s">
        <v>34</v>
      </c>
      <c r="C55" s="359">
        <v>0</v>
      </c>
      <c r="D55" s="359">
        <v>2.094033978664559E-3</v>
      </c>
      <c r="E55" s="359">
        <v>0</v>
      </c>
      <c r="F55" s="359">
        <v>3.9075464243382069E-2</v>
      </c>
      <c r="G55" s="359">
        <v>0</v>
      </c>
      <c r="H55" s="361" t="s">
        <v>11</v>
      </c>
      <c r="I55" s="361"/>
    </row>
    <row r="56" spans="1:9" ht="16" thickBot="1" x14ac:dyDescent="0.25">
      <c r="A56" s="359" t="s">
        <v>57</v>
      </c>
      <c r="B56" s="92" t="s">
        <v>34</v>
      </c>
      <c r="C56" s="494">
        <v>0</v>
      </c>
      <c r="D56" s="494">
        <v>2.0972199642334578E-3</v>
      </c>
      <c r="E56" s="494">
        <v>0</v>
      </c>
      <c r="F56" s="494">
        <v>3.8936758250690942E-2</v>
      </c>
      <c r="G56" s="494">
        <v>0</v>
      </c>
      <c r="H56" s="364" t="s">
        <v>11</v>
      </c>
      <c r="I56" s="361"/>
    </row>
    <row r="57" spans="1:9" ht="16" thickTop="1" x14ac:dyDescent="0.2">
      <c r="A57" s="335" t="s">
        <v>59</v>
      </c>
      <c r="B57" s="92" t="s">
        <v>34</v>
      </c>
      <c r="C57" s="239">
        <v>0</v>
      </c>
      <c r="D57" s="239">
        <v>2.0945808866070538E-3</v>
      </c>
      <c r="E57" s="239">
        <v>0</v>
      </c>
      <c r="F57" s="239">
        <v>3.8858086792917072E-2</v>
      </c>
      <c r="G57" s="239">
        <v>7.9449619836819297E-4</v>
      </c>
      <c r="H57" s="364" t="s">
        <v>11</v>
      </c>
      <c r="I57" s="361"/>
    </row>
    <row r="58" spans="1:9" x14ac:dyDescent="0.2">
      <c r="A58" s="359" t="s">
        <v>60</v>
      </c>
      <c r="B58" s="92" t="s">
        <v>34</v>
      </c>
      <c r="C58" s="359">
        <v>0</v>
      </c>
      <c r="D58" s="359">
        <v>5.3936734368055647E-3</v>
      </c>
      <c r="E58" s="359">
        <v>4.1126759955642432E-2</v>
      </c>
      <c r="F58" s="359">
        <v>0.24001846793784759</v>
      </c>
      <c r="G58" s="359">
        <v>0</v>
      </c>
      <c r="H58" s="364" t="s">
        <v>11</v>
      </c>
      <c r="I58" s="361"/>
    </row>
    <row r="59" spans="1:9" x14ac:dyDescent="0.2">
      <c r="A59" s="335" t="s">
        <v>61</v>
      </c>
      <c r="B59" s="92" t="s">
        <v>34</v>
      </c>
      <c r="C59" s="239">
        <v>0</v>
      </c>
      <c r="D59" s="239">
        <v>2.1590845136208719E-3</v>
      </c>
      <c r="E59" s="239">
        <v>0</v>
      </c>
      <c r="F59" s="239">
        <v>3.8863521245175697E-2</v>
      </c>
      <c r="G59" s="239">
        <v>0</v>
      </c>
      <c r="H59" s="364" t="s">
        <v>11</v>
      </c>
      <c r="I59" s="361"/>
    </row>
    <row r="60" spans="1:9" x14ac:dyDescent="0.2">
      <c r="A60" s="239" t="s">
        <v>62</v>
      </c>
      <c r="B60" s="92" t="s">
        <v>34</v>
      </c>
      <c r="C60" s="239">
        <v>0.17260904187551171</v>
      </c>
      <c r="D60" s="239">
        <v>4.683963607476356E-2</v>
      </c>
      <c r="E60" s="239">
        <v>9.4476542550799694E-2</v>
      </c>
      <c r="F60" s="239">
        <v>0.24217088438654349</v>
      </c>
      <c r="G60" s="239">
        <v>0.10205061136288909</v>
      </c>
      <c r="H60" s="364" t="s">
        <v>11</v>
      </c>
      <c r="I60" s="361"/>
    </row>
    <row r="61" spans="1:9" x14ac:dyDescent="0.2">
      <c r="A61" s="239" t="s">
        <v>64</v>
      </c>
      <c r="B61" s="92" t="s">
        <v>34</v>
      </c>
      <c r="C61" s="333">
        <v>0.14497210174440919</v>
      </c>
      <c r="D61" s="333">
        <v>2.9972370816614271E-2</v>
      </c>
      <c r="E61" s="333">
        <v>1.9377907416179618E-2</v>
      </c>
      <c r="F61" s="333">
        <v>0.20256251817754109</v>
      </c>
      <c r="G61" s="333">
        <v>1.910625450847616E-2</v>
      </c>
      <c r="H61" s="361" t="s">
        <v>11</v>
      </c>
      <c r="I61" s="361"/>
    </row>
    <row r="62" spans="1:9" x14ac:dyDescent="0.2">
      <c r="A62" s="402" t="s">
        <v>67</v>
      </c>
      <c r="B62" s="92" t="s">
        <v>34</v>
      </c>
      <c r="C62" s="239">
        <v>0</v>
      </c>
      <c r="D62" s="239">
        <v>8.9332359124344868E-3</v>
      </c>
      <c r="E62" s="239">
        <v>6.5073296463054889E-2</v>
      </c>
      <c r="F62" s="239">
        <v>0.28455224851350952</v>
      </c>
      <c r="G62" s="239">
        <v>0</v>
      </c>
      <c r="H62" s="364" t="s">
        <v>11</v>
      </c>
      <c r="I62" s="361"/>
    </row>
    <row r="63" spans="1:9" x14ac:dyDescent="0.2">
      <c r="A63" s="238" t="s">
        <v>83</v>
      </c>
      <c r="B63" s="92" t="s">
        <v>34</v>
      </c>
      <c r="C63" s="239">
        <v>5.7664884135472369E-2</v>
      </c>
      <c r="D63" s="239">
        <v>2.0855614973262031E-2</v>
      </c>
      <c r="E63" s="239">
        <v>0</v>
      </c>
      <c r="F63" s="239">
        <v>3.7165775401069523E-2</v>
      </c>
      <c r="G63" s="239">
        <v>0</v>
      </c>
      <c r="H63" s="364" t="s">
        <v>11</v>
      </c>
      <c r="I63" s="361"/>
    </row>
    <row r="64" spans="1:9" x14ac:dyDescent="0.2">
      <c r="A64" s="238" t="s">
        <v>84</v>
      </c>
      <c r="B64" s="92" t="s">
        <v>34</v>
      </c>
      <c r="C64" s="239">
        <v>5.7664884135472369E-2</v>
      </c>
      <c r="D64" s="239">
        <v>2.0855614973262031E-2</v>
      </c>
      <c r="E64" s="239">
        <v>0</v>
      </c>
      <c r="F64" s="239">
        <v>3.7165775401069523E-2</v>
      </c>
      <c r="G64" s="239">
        <v>0</v>
      </c>
      <c r="H64" s="364" t="s">
        <v>11</v>
      </c>
      <c r="I64" s="361"/>
    </row>
    <row r="65" spans="1:9" x14ac:dyDescent="0.2">
      <c r="A65" s="335" t="s">
        <v>85</v>
      </c>
      <c r="B65" s="92" t="s">
        <v>34</v>
      </c>
      <c r="C65" s="239">
        <v>2.9393043531919211E-2</v>
      </c>
      <c r="D65" s="239">
        <v>2.079304154776401E-3</v>
      </c>
      <c r="E65" s="239">
        <v>0</v>
      </c>
      <c r="F65" s="239">
        <v>3.0058420861447659E-2</v>
      </c>
      <c r="G65" s="239">
        <v>7.7549727756540662E-2</v>
      </c>
      <c r="H65" s="364" t="s">
        <v>11</v>
      </c>
      <c r="I65" s="361"/>
    </row>
    <row r="66" spans="1:9" x14ac:dyDescent="0.2">
      <c r="A66" s="402" t="s">
        <v>88</v>
      </c>
      <c r="B66" s="92" t="s">
        <v>34</v>
      </c>
      <c r="C66" s="239">
        <v>0</v>
      </c>
      <c r="D66" s="239">
        <v>6.1326936740167329E-3</v>
      </c>
      <c r="E66" s="239">
        <v>6.229525679395944E-2</v>
      </c>
      <c r="F66" s="239">
        <v>0.24369388020434909</v>
      </c>
      <c r="G66" s="239">
        <v>0</v>
      </c>
      <c r="H66" s="364" t="s">
        <v>11</v>
      </c>
      <c r="I66" s="361"/>
    </row>
    <row r="67" spans="1:9" x14ac:dyDescent="0.2">
      <c r="A67" s="335" t="s">
        <v>94</v>
      </c>
      <c r="B67" s="92" t="s">
        <v>34</v>
      </c>
      <c r="C67" s="239">
        <v>6.7301038062283741E-2</v>
      </c>
      <c r="D67" s="239">
        <v>2.084775086505191E-2</v>
      </c>
      <c r="E67" s="239">
        <v>0</v>
      </c>
      <c r="F67" s="239">
        <v>3.7110726643598622E-2</v>
      </c>
      <c r="G67" s="239">
        <v>9.8442906574394473E-2</v>
      </c>
      <c r="H67" s="364" t="s">
        <v>11</v>
      </c>
      <c r="I67" s="361"/>
    </row>
    <row r="68" spans="1:9" ht="16" thickBot="1" x14ac:dyDescent="0.25">
      <c r="A68" s="238" t="s">
        <v>523</v>
      </c>
      <c r="B68" s="92" t="s">
        <v>34</v>
      </c>
      <c r="C68" s="494">
        <v>0</v>
      </c>
      <c r="D68" s="494">
        <v>2.091053467443091E-3</v>
      </c>
      <c r="E68" s="494">
        <v>0</v>
      </c>
      <c r="F68" s="494">
        <v>3.8935944944415032E-2</v>
      </c>
      <c r="G68" s="494">
        <v>5.2938062466913714E-4</v>
      </c>
      <c r="H68" s="364" t="s">
        <v>11</v>
      </c>
      <c r="I68" s="361"/>
    </row>
    <row r="69" spans="1:9" ht="16" thickTop="1" x14ac:dyDescent="0.2">
      <c r="A69" s="333" t="s">
        <v>454</v>
      </c>
      <c r="B69" s="92" t="s">
        <v>34</v>
      </c>
      <c r="C69" s="239">
        <v>2.9418934495912281E-2</v>
      </c>
      <c r="D69" s="239">
        <v>2.3225474602036008E-3</v>
      </c>
      <c r="E69" s="239">
        <v>0</v>
      </c>
      <c r="F69" s="239">
        <v>9.5224445868347635E-2</v>
      </c>
      <c r="G69" s="239">
        <v>1.46234469716523E-2</v>
      </c>
      <c r="H69" s="364" t="s">
        <v>11</v>
      </c>
      <c r="I69" s="361"/>
    </row>
    <row r="70" spans="1:9" x14ac:dyDescent="0.2">
      <c r="A70" s="335" t="s">
        <v>95</v>
      </c>
      <c r="B70" s="92" t="s">
        <v>34</v>
      </c>
      <c r="C70" s="402">
        <v>0</v>
      </c>
      <c r="D70" s="402">
        <v>2.8869327032891401E-3</v>
      </c>
      <c r="E70" s="402">
        <v>6.9767540329487548E-3</v>
      </c>
      <c r="F70" s="402">
        <v>0.14025681383479741</v>
      </c>
      <c r="G70" s="402">
        <v>0</v>
      </c>
      <c r="H70" s="364" t="s">
        <v>11</v>
      </c>
      <c r="I70" s="361"/>
    </row>
    <row r="71" spans="1:9" x14ac:dyDescent="0.2">
      <c r="A71" s="335" t="s">
        <v>96</v>
      </c>
      <c r="B71" s="92" t="s">
        <v>34</v>
      </c>
      <c r="C71" s="239">
        <v>0</v>
      </c>
      <c r="D71" s="239">
        <v>2.8783650886296582E-3</v>
      </c>
      <c r="E71" s="239">
        <v>1.471164378632937E-2</v>
      </c>
      <c r="F71" s="239">
        <v>0.17813881715185781</v>
      </c>
      <c r="G71" s="239">
        <v>0</v>
      </c>
      <c r="H71" s="364" t="s">
        <v>11</v>
      </c>
      <c r="I71" s="361"/>
    </row>
    <row r="72" spans="1:9" x14ac:dyDescent="0.2">
      <c r="A72" s="333" t="s">
        <v>524</v>
      </c>
      <c r="B72" s="92" t="s">
        <v>34</v>
      </c>
      <c r="C72" s="239">
        <v>0</v>
      </c>
      <c r="D72" s="239">
        <v>3.331904362849717E-3</v>
      </c>
      <c r="E72" s="239">
        <v>2.7571508602581399E-2</v>
      </c>
      <c r="F72" s="239">
        <v>0.18716972758308281</v>
      </c>
      <c r="G72" s="239">
        <v>0</v>
      </c>
      <c r="H72" s="364" t="s">
        <v>11</v>
      </c>
      <c r="I72" s="361"/>
    </row>
    <row r="73" spans="1:9" x14ac:dyDescent="0.2">
      <c r="A73" s="402" t="s">
        <v>55</v>
      </c>
      <c r="B73" s="92" t="s">
        <v>56</v>
      </c>
      <c r="C73" s="239">
        <v>0</v>
      </c>
      <c r="D73" s="239">
        <v>4.9154589371980681E-2</v>
      </c>
      <c r="E73" s="239">
        <v>0.1537842190016103</v>
      </c>
      <c r="F73" s="239">
        <v>0.33055555555555549</v>
      </c>
      <c r="G73" s="239">
        <v>1.723027375201288E-2</v>
      </c>
      <c r="H73" s="361" t="s">
        <v>11</v>
      </c>
      <c r="I73" s="361"/>
    </row>
    <row r="74" spans="1:9" ht="16" thickBot="1" x14ac:dyDescent="0.25">
      <c r="A74" s="238" t="s">
        <v>517</v>
      </c>
      <c r="B74" s="92" t="s">
        <v>39</v>
      </c>
      <c r="C74" s="494">
        <v>0</v>
      </c>
      <c r="D74" s="494">
        <v>4.3914680050188204E-3</v>
      </c>
      <c r="E74" s="494">
        <v>4.6800501882057713E-2</v>
      </c>
      <c r="F74" s="494">
        <v>0.16461731493099119</v>
      </c>
      <c r="G74" s="494">
        <v>4.0150564617314928E-3</v>
      </c>
      <c r="H74" s="361" t="s">
        <v>11</v>
      </c>
      <c r="I74" s="361"/>
    </row>
    <row r="75" spans="1:9" ht="16" thickTop="1" x14ac:dyDescent="0.2">
      <c r="A75" s="238" t="s">
        <v>594</v>
      </c>
      <c r="B75" s="92" t="s">
        <v>39</v>
      </c>
      <c r="C75" s="366">
        <v>0</v>
      </c>
      <c r="D75" s="366">
        <v>0.4997652030993191</v>
      </c>
      <c r="E75" s="366">
        <v>0.19420051655318149</v>
      </c>
      <c r="F75" s="366">
        <v>0.47774125381544968</v>
      </c>
      <c r="G75" s="366">
        <v>1.3101667057994841E-2</v>
      </c>
      <c r="H75" s="361" t="s">
        <v>11</v>
      </c>
      <c r="I75" s="361"/>
    </row>
    <row r="76" spans="1:9" x14ac:dyDescent="0.2">
      <c r="A76" s="238" t="s">
        <v>507</v>
      </c>
      <c r="B76" s="92" t="s">
        <v>39</v>
      </c>
      <c r="C76" s="374">
        <v>0</v>
      </c>
      <c r="D76" s="374">
        <v>0.46690442225392298</v>
      </c>
      <c r="E76" s="374">
        <v>0.1364479315263909</v>
      </c>
      <c r="F76" s="374">
        <v>0.47135520684736087</v>
      </c>
      <c r="G76" s="374">
        <v>1.6690442225392301E-3</v>
      </c>
      <c r="H76" s="361" t="s">
        <v>11</v>
      </c>
      <c r="I76" s="361"/>
    </row>
    <row r="77" spans="1:9" x14ac:dyDescent="0.2">
      <c r="A77" s="333" t="s">
        <v>564</v>
      </c>
      <c r="B77" s="92" t="s">
        <v>39</v>
      </c>
      <c r="C77" s="239">
        <v>0</v>
      </c>
      <c r="D77" s="239">
        <v>0.4315694527961515</v>
      </c>
      <c r="E77" s="239">
        <v>0.28854479855682502</v>
      </c>
      <c r="F77" s="239">
        <v>0.5662056524353577</v>
      </c>
      <c r="G77" s="239">
        <v>2.886349969933854E-3</v>
      </c>
      <c r="H77" s="364" t="s">
        <v>11</v>
      </c>
      <c r="I77" s="361"/>
    </row>
    <row r="78" spans="1:9" ht="16" thickBot="1" x14ac:dyDescent="0.25">
      <c r="A78" s="335" t="s">
        <v>565</v>
      </c>
      <c r="B78" s="92" t="s">
        <v>39</v>
      </c>
      <c r="C78" s="494">
        <v>0</v>
      </c>
      <c r="D78" s="494">
        <v>0.4315694527961515</v>
      </c>
      <c r="E78" s="494">
        <v>0.28854479855682502</v>
      </c>
      <c r="F78" s="494">
        <v>0.5662056524353577</v>
      </c>
      <c r="G78" s="494">
        <v>2.886349969933854E-3</v>
      </c>
      <c r="H78" s="364" t="s">
        <v>11</v>
      </c>
      <c r="I78" s="361"/>
    </row>
    <row r="79" spans="1:9" ht="16" thickTop="1" x14ac:dyDescent="0.2">
      <c r="A79" s="335" t="s">
        <v>66</v>
      </c>
      <c r="B79" s="92" t="s">
        <v>39</v>
      </c>
      <c r="C79" s="239">
        <v>0</v>
      </c>
      <c r="D79" s="239">
        <v>5.0694444444444438E-2</v>
      </c>
      <c r="E79" s="239">
        <v>0.28287037037037038</v>
      </c>
      <c r="F79" s="239">
        <v>0.40833333333333333</v>
      </c>
      <c r="G79" s="239">
        <v>0</v>
      </c>
      <c r="H79" s="364" t="s">
        <v>11</v>
      </c>
      <c r="I79" s="361"/>
    </row>
    <row r="80" spans="1:9" x14ac:dyDescent="0.2">
      <c r="A80" s="335" t="s">
        <v>68</v>
      </c>
      <c r="B80" s="92" t="s">
        <v>39</v>
      </c>
      <c r="C80" s="402">
        <v>0</v>
      </c>
      <c r="D80" s="402">
        <v>0.27550200803212849</v>
      </c>
      <c r="E80" s="402">
        <v>0.24926372155287821</v>
      </c>
      <c r="F80" s="402">
        <v>0.55903614457831319</v>
      </c>
      <c r="G80" s="402">
        <v>0</v>
      </c>
      <c r="H80" s="361" t="s">
        <v>11</v>
      </c>
      <c r="I80" s="361"/>
    </row>
    <row r="81" spans="1:9" x14ac:dyDescent="0.2">
      <c r="A81" s="374" t="s">
        <v>71</v>
      </c>
      <c r="B81" s="92" t="s">
        <v>39</v>
      </c>
      <c r="C81" s="402">
        <v>0</v>
      </c>
      <c r="D81" s="402">
        <v>0</v>
      </c>
      <c r="E81" s="402">
        <v>7.6595744680851077E-2</v>
      </c>
      <c r="F81" s="402">
        <v>0.15059101654846341</v>
      </c>
      <c r="G81" s="402">
        <v>9.4562647754137122E-4</v>
      </c>
      <c r="H81" s="364" t="s">
        <v>11</v>
      </c>
      <c r="I81" s="361"/>
    </row>
    <row r="82" spans="1:9" x14ac:dyDescent="0.2">
      <c r="A82" s="238" t="s">
        <v>520</v>
      </c>
      <c r="B82" s="92" t="s">
        <v>39</v>
      </c>
      <c r="C82" s="239">
        <v>0</v>
      </c>
      <c r="D82" s="239">
        <v>7.3044925124792007E-2</v>
      </c>
      <c r="E82" s="239">
        <v>0.1154187465335552</v>
      </c>
      <c r="F82" s="239">
        <v>0.3983361064891846</v>
      </c>
      <c r="G82" s="239">
        <v>6.1009428729894618E-4</v>
      </c>
      <c r="H82" s="364" t="s">
        <v>11</v>
      </c>
      <c r="I82" s="361"/>
    </row>
    <row r="83" spans="1:9" x14ac:dyDescent="0.2">
      <c r="A83" s="402" t="s">
        <v>73</v>
      </c>
      <c r="B83" s="92" t="s">
        <v>39</v>
      </c>
      <c r="C83" s="239">
        <v>0</v>
      </c>
      <c r="D83" s="239">
        <v>1.280846063454759E-2</v>
      </c>
      <c r="E83" s="239">
        <v>9.1774383078730912E-2</v>
      </c>
      <c r="F83" s="239">
        <v>0.25105757931844891</v>
      </c>
      <c r="G83" s="239">
        <v>0</v>
      </c>
      <c r="H83" s="364" t="s">
        <v>11</v>
      </c>
      <c r="I83" s="361"/>
    </row>
    <row r="84" spans="1:9" x14ac:dyDescent="0.2">
      <c r="A84" s="402" t="s">
        <v>596</v>
      </c>
      <c r="B84" s="92" t="s">
        <v>39</v>
      </c>
      <c r="C84" s="359">
        <v>0</v>
      </c>
      <c r="D84" s="359">
        <v>0.2673958206036906</v>
      </c>
      <c r="E84" s="359">
        <v>0.34967615788830497</v>
      </c>
      <c r="F84" s="359">
        <v>0.58754735427104976</v>
      </c>
      <c r="G84" s="359">
        <v>4.6437736771355251E-4</v>
      </c>
      <c r="H84" s="364" t="s">
        <v>11</v>
      </c>
      <c r="I84" s="361"/>
    </row>
    <row r="85" spans="1:9" x14ac:dyDescent="0.2">
      <c r="A85" s="238" t="s">
        <v>597</v>
      </c>
      <c r="B85" s="92" t="s">
        <v>39</v>
      </c>
      <c r="C85" s="239">
        <v>0</v>
      </c>
      <c r="D85" s="239">
        <v>0.104969454887218</v>
      </c>
      <c r="E85" s="239">
        <v>0.35856437969924809</v>
      </c>
      <c r="F85" s="239">
        <v>0.43735902255639092</v>
      </c>
      <c r="G85" s="239">
        <v>2.737312030075188E-3</v>
      </c>
      <c r="H85" s="364" t="s">
        <v>11</v>
      </c>
      <c r="I85" s="361"/>
    </row>
    <row r="86" spans="1:9" x14ac:dyDescent="0.2">
      <c r="A86" s="333" t="s">
        <v>76</v>
      </c>
      <c r="B86" s="92" t="s">
        <v>39</v>
      </c>
      <c r="C86" s="239">
        <v>0</v>
      </c>
      <c r="D86" s="239">
        <v>0</v>
      </c>
      <c r="E86" s="239">
        <v>8.0952380952380956E-2</v>
      </c>
      <c r="F86" s="239">
        <v>0.15912698412698409</v>
      </c>
      <c r="G86" s="239">
        <v>0</v>
      </c>
      <c r="H86" s="364" t="s">
        <v>11</v>
      </c>
      <c r="I86" s="361"/>
    </row>
    <row r="87" spans="1:9" x14ac:dyDescent="0.2">
      <c r="A87" s="238" t="s">
        <v>557</v>
      </c>
      <c r="B87" s="92" t="s">
        <v>39</v>
      </c>
      <c r="C87" s="359">
        <v>0.16832229580573951</v>
      </c>
      <c r="D87" s="359">
        <v>0.2064459161147903</v>
      </c>
      <c r="E87" s="359">
        <v>0.24933774834437089</v>
      </c>
      <c r="F87" s="359">
        <v>0.44715231788079468</v>
      </c>
      <c r="G87" s="359">
        <v>7.3487858719646804E-2</v>
      </c>
      <c r="H87" s="364" t="s">
        <v>11</v>
      </c>
      <c r="I87" s="361"/>
    </row>
    <row r="88" spans="1:9" x14ac:dyDescent="0.2">
      <c r="A88" s="238" t="s">
        <v>560</v>
      </c>
      <c r="B88" s="92" t="s">
        <v>39</v>
      </c>
      <c r="C88" s="239">
        <v>0.16576666666666659</v>
      </c>
      <c r="D88" s="239">
        <v>0.19373333333333331</v>
      </c>
      <c r="E88" s="239">
        <v>0.23849999999999999</v>
      </c>
      <c r="F88" s="239">
        <v>0.43723333333333331</v>
      </c>
      <c r="G88" s="239">
        <v>9.6299999999999997E-2</v>
      </c>
      <c r="H88" s="364" t="s">
        <v>11</v>
      </c>
      <c r="I88" s="361"/>
    </row>
    <row r="89" spans="1:9" x14ac:dyDescent="0.2">
      <c r="A89" s="238" t="s">
        <v>562</v>
      </c>
      <c r="B89" s="92" t="s">
        <v>39</v>
      </c>
      <c r="C89" s="239">
        <v>0.34571304221674171</v>
      </c>
      <c r="D89" s="239">
        <v>0.1741331785869723</v>
      </c>
      <c r="E89" s="239">
        <v>5.4301465254606128E-2</v>
      </c>
      <c r="F89" s="239">
        <v>0.23824169447265339</v>
      </c>
      <c r="G89" s="239">
        <v>0.38427390105904541</v>
      </c>
      <c r="H89" s="364" t="s">
        <v>11</v>
      </c>
      <c r="I89" s="361"/>
    </row>
    <row r="90" spans="1:9" x14ac:dyDescent="0.2">
      <c r="A90" s="238" t="s">
        <v>511</v>
      </c>
      <c r="B90" s="92" t="s">
        <v>39</v>
      </c>
      <c r="C90" s="239">
        <v>0.34112343966712899</v>
      </c>
      <c r="D90" s="239">
        <v>0.4323162274618586</v>
      </c>
      <c r="E90" s="239">
        <v>0.1069001386962552</v>
      </c>
      <c r="F90" s="239">
        <v>0.34802357836338421</v>
      </c>
      <c r="G90" s="239">
        <v>7.9368932038834966E-2</v>
      </c>
      <c r="H90" s="364" t="s">
        <v>11</v>
      </c>
      <c r="I90" s="361"/>
    </row>
    <row r="91" spans="1:9" x14ac:dyDescent="0.2">
      <c r="A91" s="238" t="s">
        <v>512</v>
      </c>
      <c r="B91" s="92" t="s">
        <v>39</v>
      </c>
      <c r="C91" s="239">
        <v>0</v>
      </c>
      <c r="D91" s="239">
        <v>0.43216685330347149</v>
      </c>
      <c r="E91" s="239">
        <v>0.1665173572228443</v>
      </c>
      <c r="F91" s="239">
        <v>0.48653415453527438</v>
      </c>
      <c r="G91" s="239">
        <v>4.1349384098544231E-2</v>
      </c>
      <c r="H91" s="364" t="s">
        <v>11</v>
      </c>
      <c r="I91" s="361"/>
    </row>
    <row r="92" spans="1:9" ht="16" thickBot="1" x14ac:dyDescent="0.25">
      <c r="A92" s="238" t="s">
        <v>97</v>
      </c>
      <c r="B92" s="92" t="s">
        <v>39</v>
      </c>
      <c r="C92" s="494">
        <v>0</v>
      </c>
      <c r="D92" s="494">
        <v>2.6742627345844511E-2</v>
      </c>
      <c r="E92" s="494">
        <v>0.14470509383378019</v>
      </c>
      <c r="F92" s="494">
        <v>0.32587131367292232</v>
      </c>
      <c r="G92" s="494">
        <v>0</v>
      </c>
      <c r="H92" s="364" t="s">
        <v>11</v>
      </c>
      <c r="I92" s="361"/>
    </row>
    <row r="93" spans="1:9" ht="16" thickTop="1" x14ac:dyDescent="0.2">
      <c r="A93" s="238" t="s">
        <v>98</v>
      </c>
      <c r="B93" s="92" t="s">
        <v>39</v>
      </c>
      <c r="C93" s="239">
        <v>0</v>
      </c>
      <c r="D93" s="239">
        <v>2.6742627345844511E-2</v>
      </c>
      <c r="E93" s="239">
        <v>0.14470509383378019</v>
      </c>
      <c r="F93" s="239">
        <v>0.32587131367292232</v>
      </c>
      <c r="G93" s="239">
        <v>0</v>
      </c>
      <c r="H93" s="364" t="s">
        <v>11</v>
      </c>
      <c r="I93" s="361"/>
    </row>
    <row r="94" spans="1:9" x14ac:dyDescent="0.2">
      <c r="A94" s="333" t="s">
        <v>99</v>
      </c>
      <c r="B94" s="92" t="s">
        <v>39</v>
      </c>
      <c r="C94" s="333">
        <v>0</v>
      </c>
      <c r="D94" s="333">
        <v>6.0244744273611544E-3</v>
      </c>
      <c r="E94" s="333">
        <v>0.1243175400062755</v>
      </c>
      <c r="F94" s="333">
        <v>0.23649199874490121</v>
      </c>
      <c r="G94" s="333">
        <v>0</v>
      </c>
      <c r="H94" s="364" t="s">
        <v>11</v>
      </c>
      <c r="I94" s="361"/>
    </row>
    <row r="95" spans="1:9" x14ac:dyDescent="0.2">
      <c r="A95" s="239" t="s">
        <v>101</v>
      </c>
      <c r="B95" s="92" t="s">
        <v>39</v>
      </c>
      <c r="C95" s="402">
        <v>0</v>
      </c>
      <c r="D95" s="402">
        <v>2.0517464424320831E-2</v>
      </c>
      <c r="E95" s="402">
        <v>0.15777490297542041</v>
      </c>
      <c r="F95" s="402">
        <v>0.27534282018111261</v>
      </c>
      <c r="G95" s="402">
        <v>0</v>
      </c>
      <c r="H95" s="364" t="s">
        <v>11</v>
      </c>
      <c r="I95" s="361"/>
    </row>
    <row r="96" spans="1:9" x14ac:dyDescent="0.2">
      <c r="A96" s="239" t="s">
        <v>602</v>
      </c>
      <c r="B96" s="92" t="s">
        <v>39</v>
      </c>
      <c r="C96" s="239">
        <v>0.36257183908045981</v>
      </c>
      <c r="D96" s="239">
        <v>0.25474137931034491</v>
      </c>
      <c r="E96" s="239">
        <v>0.32090517241379313</v>
      </c>
      <c r="F96" s="239">
        <v>0.50093390804597704</v>
      </c>
      <c r="G96" s="239">
        <v>1.6810344827586209E-2</v>
      </c>
      <c r="H96" s="364" t="s">
        <v>11</v>
      </c>
      <c r="I96" s="361"/>
    </row>
    <row r="97" spans="1:9" x14ac:dyDescent="0.2">
      <c r="A97" s="239" t="s">
        <v>106</v>
      </c>
      <c r="B97" s="92" t="s">
        <v>612</v>
      </c>
      <c r="C97" s="239">
        <v>0.33217592592592587</v>
      </c>
      <c r="D97" s="239">
        <v>0.16423611111111111</v>
      </c>
      <c r="E97" s="239">
        <v>0.1938657407407407</v>
      </c>
      <c r="F97" s="239">
        <v>0.390625</v>
      </c>
      <c r="G97" s="239">
        <v>0.17743055555555551</v>
      </c>
      <c r="H97" s="389">
        <v>5.36</v>
      </c>
      <c r="I97" s="361"/>
    </row>
    <row r="98" spans="1:9" x14ac:dyDescent="0.2">
      <c r="A98" s="335" t="s">
        <v>109</v>
      </c>
      <c r="B98" s="92" t="s">
        <v>612</v>
      </c>
      <c r="C98" s="402">
        <v>0</v>
      </c>
      <c r="D98" s="402">
        <v>0.19696969696969699</v>
      </c>
      <c r="E98" s="402">
        <v>0.31767676767676772</v>
      </c>
      <c r="F98" s="402">
        <v>0.51464646464646457</v>
      </c>
      <c r="G98" s="402">
        <v>4.0404040404040404E-3</v>
      </c>
      <c r="H98" s="389">
        <v>5.36</v>
      </c>
      <c r="I98" s="361"/>
    </row>
    <row r="99" spans="1:9" x14ac:dyDescent="0.2">
      <c r="A99" s="402" t="s">
        <v>110</v>
      </c>
      <c r="B99" s="501" t="s">
        <v>612</v>
      </c>
      <c r="C99" s="236">
        <v>0.25623790594558399</v>
      </c>
      <c r="D99" s="236">
        <v>0.12352982042913541</v>
      </c>
      <c r="E99" s="236">
        <v>0.2179322231694599</v>
      </c>
      <c r="F99" s="236">
        <v>0.37231767594101101</v>
      </c>
      <c r="G99" s="236">
        <v>1.661174476170213E-2</v>
      </c>
      <c r="H99" s="386">
        <v>5.36</v>
      </c>
      <c r="I99" s="361"/>
    </row>
    <row r="100" spans="1:9" x14ac:dyDescent="0.2">
      <c r="A100" s="238" t="s">
        <v>505</v>
      </c>
      <c r="B100" s="501" t="s">
        <v>612</v>
      </c>
      <c r="C100" s="492">
        <v>0</v>
      </c>
      <c r="D100" s="492">
        <v>0.48728965659847873</v>
      </c>
      <c r="E100" s="492">
        <v>0.33366159871042783</v>
      </c>
      <c r="F100" s="492">
        <v>0.49256453984889137</v>
      </c>
      <c r="G100" s="492">
        <v>7.4933146926309587E-3</v>
      </c>
      <c r="H100" s="386">
        <v>4.66</v>
      </c>
      <c r="I100" s="361"/>
    </row>
    <row r="101" spans="1:9" x14ac:dyDescent="0.2">
      <c r="A101" s="238" t="s">
        <v>570</v>
      </c>
      <c r="B101" s="501" t="s">
        <v>612</v>
      </c>
      <c r="C101" s="239">
        <v>0</v>
      </c>
      <c r="D101" s="239">
        <v>5.8019082235347567E-2</v>
      </c>
      <c r="E101" s="239">
        <v>9.5592912312585182E-2</v>
      </c>
      <c r="F101" s="239">
        <v>0.33616537937301227</v>
      </c>
      <c r="G101" s="239">
        <v>9.0867787369377565E-5</v>
      </c>
      <c r="H101" s="389">
        <v>3.18</v>
      </c>
      <c r="I101" s="361"/>
    </row>
    <row r="102" spans="1:9" x14ac:dyDescent="0.2">
      <c r="A102" s="238" t="s">
        <v>571</v>
      </c>
      <c r="B102" s="501" t="s">
        <v>612</v>
      </c>
      <c r="C102" s="239">
        <v>0</v>
      </c>
      <c r="D102" s="239">
        <v>5.8019082235347567E-2</v>
      </c>
      <c r="E102" s="239">
        <v>9.5592912312585182E-2</v>
      </c>
      <c r="F102" s="239">
        <v>0.33616537937301227</v>
      </c>
      <c r="G102" s="239">
        <v>9.0867787369377565E-5</v>
      </c>
      <c r="H102" s="389">
        <v>3.18</v>
      </c>
      <c r="I102" s="361"/>
    </row>
    <row r="103" spans="1:9" x14ac:dyDescent="0.2">
      <c r="A103" s="333" t="s">
        <v>70</v>
      </c>
      <c r="B103" s="501" t="s">
        <v>612</v>
      </c>
      <c r="C103" s="239">
        <v>0</v>
      </c>
      <c r="D103" s="239">
        <v>0.20544346364018501</v>
      </c>
      <c r="E103" s="239">
        <v>0.36786464901219001</v>
      </c>
      <c r="F103" s="239">
        <v>0.52267759562841531</v>
      </c>
      <c r="G103" s="239">
        <v>3.1525851197982351E-4</v>
      </c>
      <c r="H103" s="389">
        <v>3.18</v>
      </c>
      <c r="I103" s="361"/>
    </row>
    <row r="104" spans="1:9" x14ac:dyDescent="0.2">
      <c r="A104" s="402" t="s">
        <v>568</v>
      </c>
      <c r="B104" s="501" t="s">
        <v>612</v>
      </c>
      <c r="C104" s="239">
        <v>0</v>
      </c>
      <c r="D104" s="239">
        <v>0.32497781721384211</v>
      </c>
      <c r="E104" s="239">
        <v>0.26228926353149962</v>
      </c>
      <c r="F104" s="239">
        <v>0.53402839396628221</v>
      </c>
      <c r="G104" s="239">
        <v>0</v>
      </c>
      <c r="H104" s="389">
        <v>3.18</v>
      </c>
      <c r="I104" s="361"/>
    </row>
    <row r="105" spans="1:9" ht="16" thickBot="1" x14ac:dyDescent="0.25">
      <c r="A105" s="402" t="s">
        <v>569</v>
      </c>
      <c r="B105" s="501" t="s">
        <v>612</v>
      </c>
      <c r="C105" s="494">
        <v>0</v>
      </c>
      <c r="D105" s="494">
        <v>0.32497781721384211</v>
      </c>
      <c r="E105" s="494">
        <v>0.26228926353149962</v>
      </c>
      <c r="F105" s="494">
        <v>0.53402839396628221</v>
      </c>
      <c r="G105" s="494">
        <v>0</v>
      </c>
      <c r="H105" s="389">
        <v>3.18</v>
      </c>
      <c r="I105" s="361"/>
    </row>
    <row r="106" spans="1:9" ht="16" thickTop="1" x14ac:dyDescent="0.2">
      <c r="A106" s="238" t="s">
        <v>521</v>
      </c>
      <c r="B106" s="501" t="s">
        <v>612</v>
      </c>
      <c r="C106" s="239">
        <v>0</v>
      </c>
      <c r="D106" s="239">
        <v>0.16624533963808311</v>
      </c>
      <c r="E106" s="239">
        <v>0.4505683368191325</v>
      </c>
      <c r="F106" s="239">
        <v>0.53616440847503866</v>
      </c>
      <c r="G106" s="239">
        <v>1.83686459943621E-3</v>
      </c>
      <c r="H106" s="389">
        <v>3</v>
      </c>
      <c r="I106" s="361"/>
    </row>
    <row r="107" spans="1:9" ht="16" thickBot="1" x14ac:dyDescent="0.25">
      <c r="A107" s="402" t="s">
        <v>74</v>
      </c>
      <c r="B107" s="501" t="s">
        <v>612</v>
      </c>
      <c r="C107" s="494">
        <v>0</v>
      </c>
      <c r="D107" s="494">
        <v>0.30314807617567041</v>
      </c>
      <c r="E107" s="494">
        <v>0.2201321414691022</v>
      </c>
      <c r="F107" s="494">
        <v>0.56424407306645941</v>
      </c>
      <c r="G107" s="494">
        <v>1.5934706568208311E-3</v>
      </c>
      <c r="H107" s="389">
        <v>2.95</v>
      </c>
      <c r="I107" s="361"/>
    </row>
    <row r="108" spans="1:9" ht="16" thickTop="1" x14ac:dyDescent="0.2">
      <c r="A108" s="333" t="s">
        <v>75</v>
      </c>
      <c r="B108" s="501" t="s">
        <v>612</v>
      </c>
      <c r="C108" s="236">
        <v>0</v>
      </c>
      <c r="D108" s="236">
        <v>0.26892754502233113</v>
      </c>
      <c r="E108" s="236">
        <v>0.43623361162404928</v>
      </c>
      <c r="F108" s="236">
        <v>0.60190152645020767</v>
      </c>
      <c r="G108" s="236">
        <v>4.6115395729183652E-4</v>
      </c>
      <c r="H108" s="386">
        <v>2.95</v>
      </c>
      <c r="I108" s="361"/>
    </row>
    <row r="109" spans="1:9" x14ac:dyDescent="0.2">
      <c r="A109" s="335" t="s">
        <v>566</v>
      </c>
      <c r="B109" s="92" t="s">
        <v>39</v>
      </c>
      <c r="C109" s="402">
        <v>0</v>
      </c>
      <c r="D109" s="402">
        <v>0.2452017448200654</v>
      </c>
      <c r="E109" s="402">
        <v>0.33233369683751363</v>
      </c>
      <c r="F109" s="402">
        <v>0.57181025081788439</v>
      </c>
      <c r="G109" s="402">
        <v>5.5616139585605226E-3</v>
      </c>
      <c r="H109" s="389">
        <v>2.79</v>
      </c>
      <c r="I109" s="361"/>
    </row>
    <row r="110" spans="1:9" x14ac:dyDescent="0.2">
      <c r="A110" s="402" t="s">
        <v>100</v>
      </c>
      <c r="B110" s="92" t="s">
        <v>39</v>
      </c>
      <c r="C110" s="239">
        <v>0</v>
      </c>
      <c r="D110" s="239">
        <v>3.4838709677419361E-3</v>
      </c>
      <c r="E110" s="239">
        <v>0.16425806451612901</v>
      </c>
      <c r="F110" s="239">
        <v>0.22993548387096771</v>
      </c>
      <c r="G110" s="239">
        <v>0</v>
      </c>
      <c r="H110" s="389">
        <v>2.61</v>
      </c>
      <c r="I110" s="361"/>
    </row>
    <row r="111" spans="1:9" ht="16" thickBot="1" x14ac:dyDescent="0.25">
      <c r="A111" s="238" t="s">
        <v>509</v>
      </c>
      <c r="B111" s="92" t="s">
        <v>39</v>
      </c>
      <c r="C111" s="498">
        <v>0</v>
      </c>
      <c r="D111" s="498">
        <v>0.30608533229200491</v>
      </c>
      <c r="E111" s="498">
        <v>0.41117301236614612</v>
      </c>
      <c r="F111" s="498">
        <v>0.54295054684716015</v>
      </c>
      <c r="G111" s="498">
        <v>2.7297156609814698E-3</v>
      </c>
      <c r="H111" s="386">
        <v>2.25</v>
      </c>
      <c r="I111" s="361"/>
    </row>
    <row r="112" spans="1:9" ht="16" thickTop="1" x14ac:dyDescent="0.2">
      <c r="A112" s="333" t="s">
        <v>77</v>
      </c>
      <c r="B112" s="92" t="s">
        <v>39</v>
      </c>
      <c r="C112" s="239">
        <v>0</v>
      </c>
      <c r="D112" s="239">
        <v>0.1873447772096421</v>
      </c>
      <c r="E112" s="239">
        <v>0.39906866325785251</v>
      </c>
      <c r="F112" s="239">
        <v>0.49621986851716582</v>
      </c>
      <c r="G112" s="239">
        <v>5.6610664718772824E-4</v>
      </c>
      <c r="H112" s="389">
        <v>2.2400000000000002</v>
      </c>
      <c r="I112" s="361"/>
    </row>
    <row r="113" spans="1:9" x14ac:dyDescent="0.2">
      <c r="A113" s="382" t="s">
        <v>78</v>
      </c>
      <c r="B113" s="92" t="s">
        <v>39</v>
      </c>
      <c r="C113" s="382">
        <v>0</v>
      </c>
      <c r="D113" s="382">
        <v>0.1626260773885935</v>
      </c>
      <c r="E113" s="382">
        <v>0.43533834586466169</v>
      </c>
      <c r="F113" s="382">
        <v>0.490427287731524</v>
      </c>
      <c r="G113" s="382">
        <v>0</v>
      </c>
      <c r="H113" s="389">
        <v>2.2400000000000002</v>
      </c>
      <c r="I113" s="361"/>
    </row>
    <row r="114" spans="1:9" x14ac:dyDescent="0.2">
      <c r="A114" s="402" t="s">
        <v>567</v>
      </c>
      <c r="B114" s="92" t="s">
        <v>39</v>
      </c>
      <c r="C114" s="355">
        <v>0</v>
      </c>
      <c r="D114" s="355">
        <v>0.2452017448200654</v>
      </c>
      <c r="E114" s="355">
        <v>0.33233369683751363</v>
      </c>
      <c r="F114" s="355">
        <v>0.57181025081788439</v>
      </c>
      <c r="G114" s="355">
        <v>5.5616139585605226E-3</v>
      </c>
      <c r="H114" s="389">
        <v>2.0699999999999998</v>
      </c>
      <c r="I114" s="361"/>
    </row>
    <row r="115" spans="1:9" x14ac:dyDescent="0.2">
      <c r="A115" s="402" t="s">
        <v>114</v>
      </c>
      <c r="B115" s="92" t="s">
        <v>39</v>
      </c>
      <c r="C115" s="492">
        <v>0</v>
      </c>
      <c r="D115" s="492">
        <v>0</v>
      </c>
      <c r="E115" s="492">
        <v>0</v>
      </c>
      <c r="F115" s="492">
        <v>3.3587572106361013E-2</v>
      </c>
      <c r="G115" s="492">
        <v>0</v>
      </c>
      <c r="H115" s="386">
        <v>1.65</v>
      </c>
      <c r="I115" s="361"/>
    </row>
    <row r="116" spans="1:9" ht="16" thickBot="1" x14ac:dyDescent="0.25">
      <c r="A116" s="402" t="s">
        <v>107</v>
      </c>
      <c r="B116" s="489" t="s">
        <v>39</v>
      </c>
      <c r="C116" s="494">
        <v>0</v>
      </c>
      <c r="D116" s="494">
        <v>4.3718592964824117E-2</v>
      </c>
      <c r="E116" s="494">
        <v>9.0954773869346736E-2</v>
      </c>
      <c r="F116" s="494">
        <v>0.29798994974874371</v>
      </c>
      <c r="G116" s="494">
        <v>0</v>
      </c>
      <c r="H116" s="389">
        <v>1.5</v>
      </c>
      <c r="I116" s="361"/>
    </row>
    <row r="117" spans="1:9" ht="16" thickTop="1" x14ac:dyDescent="0.2">
      <c r="A117" s="239" t="s">
        <v>103</v>
      </c>
      <c r="B117" s="92" t="s">
        <v>39</v>
      </c>
      <c r="C117" s="333">
        <v>0</v>
      </c>
      <c r="D117" s="333">
        <v>2.093821510297483E-2</v>
      </c>
      <c r="E117" s="333">
        <v>0.37471395881006858</v>
      </c>
      <c r="F117" s="333">
        <v>0.4003432494279176</v>
      </c>
      <c r="G117" s="333">
        <v>1.3729977116704809E-3</v>
      </c>
      <c r="H117" s="389">
        <v>1.41</v>
      </c>
      <c r="I117" s="361"/>
    </row>
    <row r="118" spans="1:9" x14ac:dyDescent="0.2">
      <c r="A118" s="335" t="s">
        <v>102</v>
      </c>
      <c r="B118" s="92" t="s">
        <v>39</v>
      </c>
      <c r="C118" s="402">
        <v>0</v>
      </c>
      <c r="D118" s="402">
        <v>1.834002677376171E-2</v>
      </c>
      <c r="E118" s="402">
        <v>0.31981258366800541</v>
      </c>
      <c r="F118" s="402">
        <v>0.38915662650602412</v>
      </c>
      <c r="G118" s="402">
        <v>9.3708165997322633E-4</v>
      </c>
      <c r="H118" s="389">
        <v>0.62</v>
      </c>
      <c r="I118" s="361"/>
    </row>
    <row r="119" spans="1:9" x14ac:dyDescent="0.2">
      <c r="A119" s="239" t="s">
        <v>38</v>
      </c>
      <c r="B119" s="92" t="s">
        <v>612</v>
      </c>
      <c r="C119" s="239">
        <v>0</v>
      </c>
      <c r="D119" s="239">
        <v>0.44058739255014318</v>
      </c>
      <c r="E119" s="239">
        <v>0.2229083094555874</v>
      </c>
      <c r="F119" s="239">
        <v>0.64273638968481372</v>
      </c>
      <c r="G119" s="239">
        <v>2.865329512893983E-5</v>
      </c>
      <c r="H119" s="386">
        <v>3.19</v>
      </c>
      <c r="I119" s="361"/>
    </row>
    <row r="120" spans="1:9" x14ac:dyDescent="0.2">
      <c r="A120" s="237" t="s">
        <v>57</v>
      </c>
      <c r="B120" s="92" t="s">
        <v>58</v>
      </c>
      <c r="C120" s="492">
        <v>0</v>
      </c>
      <c r="D120" s="492">
        <v>0</v>
      </c>
      <c r="E120" s="492">
        <v>9.7573944890787745E-2</v>
      </c>
      <c r="F120" s="492">
        <v>0.28224832976536918</v>
      </c>
      <c r="G120" s="492">
        <v>0</v>
      </c>
      <c r="H120" s="386">
        <v>2.79</v>
      </c>
      <c r="I120" s="361"/>
    </row>
    <row r="121" spans="1:9" x14ac:dyDescent="0.2">
      <c r="A121" s="238" t="s">
        <v>503</v>
      </c>
      <c r="B121" s="92" t="s">
        <v>35</v>
      </c>
      <c r="C121" s="402">
        <v>0</v>
      </c>
      <c r="D121" s="402">
        <v>0.36048225050234428</v>
      </c>
      <c r="E121" s="402">
        <v>0.28613529805760213</v>
      </c>
      <c r="F121" s="402">
        <v>0.57885688769814692</v>
      </c>
      <c r="G121" s="402">
        <v>0</v>
      </c>
      <c r="H121" s="361" t="s">
        <v>11</v>
      </c>
      <c r="I121" s="361"/>
    </row>
    <row r="122" spans="1:9" x14ac:dyDescent="0.2">
      <c r="A122" s="402" t="s">
        <v>37</v>
      </c>
      <c r="B122" s="92" t="s">
        <v>35</v>
      </c>
      <c r="C122" s="239">
        <v>0</v>
      </c>
      <c r="D122" s="239">
        <v>0.29089552238805971</v>
      </c>
      <c r="E122" s="239">
        <v>0.35</v>
      </c>
      <c r="F122" s="239">
        <v>0.61412935323383089</v>
      </c>
      <c r="G122" s="239">
        <v>0</v>
      </c>
      <c r="H122" s="361" t="s">
        <v>11</v>
      </c>
      <c r="I122" s="361"/>
    </row>
    <row r="123" spans="1:9" x14ac:dyDescent="0.2">
      <c r="A123" s="402" t="s">
        <v>41</v>
      </c>
      <c r="B123" s="92" t="s">
        <v>35</v>
      </c>
      <c r="C123" s="402">
        <v>0</v>
      </c>
      <c r="D123" s="402">
        <v>7.7840269966254219E-2</v>
      </c>
      <c r="E123" s="402">
        <v>0.24808773903262091</v>
      </c>
      <c r="F123" s="402">
        <v>0.48498312710911129</v>
      </c>
      <c r="G123" s="402">
        <v>0</v>
      </c>
      <c r="H123" s="361" t="s">
        <v>11</v>
      </c>
      <c r="I123" s="361"/>
    </row>
    <row r="124" spans="1:9" x14ac:dyDescent="0.2">
      <c r="A124" s="239" t="s">
        <v>44</v>
      </c>
      <c r="B124" s="92" t="s">
        <v>35</v>
      </c>
      <c r="C124" s="239">
        <v>0</v>
      </c>
      <c r="D124" s="239">
        <v>0.14385150812064959</v>
      </c>
      <c r="E124" s="239">
        <v>0.2077494199535963</v>
      </c>
      <c r="F124" s="239">
        <v>0.64846867749419956</v>
      </c>
      <c r="G124" s="239">
        <v>0</v>
      </c>
      <c r="H124" s="361" t="s">
        <v>11</v>
      </c>
      <c r="I124" s="361"/>
    </row>
    <row r="125" spans="1:9" x14ac:dyDescent="0.2">
      <c r="A125" s="402" t="s">
        <v>45</v>
      </c>
      <c r="B125" s="92" t="s">
        <v>35</v>
      </c>
      <c r="C125" s="239">
        <v>0</v>
      </c>
      <c r="D125" s="239">
        <v>0.27020997375328082</v>
      </c>
      <c r="E125" s="239">
        <v>0.1098425196850394</v>
      </c>
      <c r="F125" s="239">
        <v>0.62145669291338579</v>
      </c>
      <c r="G125" s="239">
        <v>0</v>
      </c>
      <c r="H125" s="361" t="s">
        <v>11</v>
      </c>
      <c r="I125" s="361"/>
    </row>
    <row r="126" spans="1:9" x14ac:dyDescent="0.2">
      <c r="A126" s="238" t="s">
        <v>519</v>
      </c>
      <c r="B126" s="92" t="s">
        <v>35</v>
      </c>
      <c r="C126" s="239">
        <v>0</v>
      </c>
      <c r="D126" s="239">
        <v>0.1745311778290993</v>
      </c>
      <c r="E126" s="239">
        <v>8.5533487297921484E-2</v>
      </c>
      <c r="F126" s="239">
        <v>0.4999168591224018</v>
      </c>
      <c r="G126" s="239">
        <v>0</v>
      </c>
      <c r="H126" s="361" t="s">
        <v>11</v>
      </c>
      <c r="I126" s="361"/>
    </row>
    <row r="127" spans="1:9" ht="16" thickBot="1" x14ac:dyDescent="0.25">
      <c r="A127" s="239" t="s">
        <v>50</v>
      </c>
      <c r="B127" s="92" t="s">
        <v>35</v>
      </c>
      <c r="C127" s="494">
        <v>0</v>
      </c>
      <c r="D127" s="494">
        <v>0.41572819240313041</v>
      </c>
      <c r="E127" s="494">
        <v>0.1913914869249857</v>
      </c>
      <c r="F127" s="494">
        <v>0.53254437869822491</v>
      </c>
      <c r="G127" s="494">
        <v>1.3361328497804931E-4</v>
      </c>
      <c r="H127" s="361" t="s">
        <v>11</v>
      </c>
      <c r="I127" s="361"/>
    </row>
    <row r="128" spans="1:9" ht="16" thickTop="1" x14ac:dyDescent="0.2">
      <c r="A128" s="333" t="s">
        <v>51</v>
      </c>
      <c r="B128" s="92" t="s">
        <v>35</v>
      </c>
      <c r="C128" s="333">
        <v>0</v>
      </c>
      <c r="D128" s="333">
        <v>0.54503994673768308</v>
      </c>
      <c r="E128" s="333">
        <v>0.15908788282290279</v>
      </c>
      <c r="F128" s="333">
        <v>0.43034287616511319</v>
      </c>
      <c r="G128" s="333">
        <v>4.3275632490013318E-4</v>
      </c>
      <c r="H128" s="361" t="s">
        <v>11</v>
      </c>
      <c r="I128" s="361"/>
    </row>
    <row r="129" spans="1:9" ht="16" thickBot="1" x14ac:dyDescent="0.25">
      <c r="A129" s="335" t="s">
        <v>52</v>
      </c>
      <c r="B129" s="92" t="s">
        <v>35</v>
      </c>
      <c r="C129" s="494">
        <v>0</v>
      </c>
      <c r="D129" s="494">
        <v>0.6426647144948755</v>
      </c>
      <c r="E129" s="494">
        <v>0.10120058565153731</v>
      </c>
      <c r="F129" s="494">
        <v>0.72368960468521226</v>
      </c>
      <c r="G129" s="494">
        <v>0</v>
      </c>
      <c r="H129" s="361" t="s">
        <v>11</v>
      </c>
      <c r="I129" s="361"/>
    </row>
    <row r="130" spans="1:9" ht="16" thickTop="1" x14ac:dyDescent="0.2">
      <c r="A130" s="335" t="s">
        <v>65</v>
      </c>
      <c r="B130" s="92" t="s">
        <v>35</v>
      </c>
      <c r="C130" s="335">
        <v>0</v>
      </c>
      <c r="D130" s="335">
        <v>0.58696441539578803</v>
      </c>
      <c r="E130" s="335">
        <v>6.4923747276688454E-2</v>
      </c>
      <c r="F130" s="335">
        <v>0.54360929557007998</v>
      </c>
      <c r="G130" s="335">
        <v>1.1619462599854759E-3</v>
      </c>
      <c r="H130" s="364" t="s">
        <v>11</v>
      </c>
      <c r="I130" s="361"/>
    </row>
    <row r="131" spans="1:9" x14ac:dyDescent="0.2">
      <c r="A131" s="238" t="s">
        <v>575</v>
      </c>
      <c r="B131" s="92" t="s">
        <v>35</v>
      </c>
      <c r="C131" s="335">
        <v>0</v>
      </c>
      <c r="D131" s="335">
        <v>0.43735933983495873</v>
      </c>
      <c r="E131" s="335">
        <v>0.20997749437359339</v>
      </c>
      <c r="F131" s="335">
        <v>0.63968492123030751</v>
      </c>
      <c r="G131" s="335">
        <v>0</v>
      </c>
      <c r="H131" s="364" t="s">
        <v>11</v>
      </c>
      <c r="I131" s="361"/>
    </row>
    <row r="132" spans="1:9" x14ac:dyDescent="0.2">
      <c r="A132" s="238" t="s">
        <v>574</v>
      </c>
      <c r="B132" s="92" t="s">
        <v>35</v>
      </c>
      <c r="C132" s="335">
        <v>0</v>
      </c>
      <c r="D132" s="335">
        <v>0.43735933983495873</v>
      </c>
      <c r="E132" s="335">
        <v>0.20997749437359339</v>
      </c>
      <c r="F132" s="335">
        <v>0.63968492123030751</v>
      </c>
      <c r="G132" s="335">
        <v>0</v>
      </c>
      <c r="H132" s="364" t="s">
        <v>11</v>
      </c>
      <c r="I132" s="361"/>
    </row>
    <row r="133" spans="1:9" ht="16" thickBot="1" x14ac:dyDescent="0.25">
      <c r="A133" s="402" t="s">
        <v>595</v>
      </c>
      <c r="B133" s="92" t="s">
        <v>35</v>
      </c>
      <c r="C133" s="494">
        <v>0</v>
      </c>
      <c r="D133" s="494">
        <v>6.1546184738955817E-2</v>
      </c>
      <c r="E133" s="494">
        <v>9.9497991967871499E-2</v>
      </c>
      <c r="F133" s="494">
        <v>0.32545180722891559</v>
      </c>
      <c r="G133" s="494">
        <v>0</v>
      </c>
      <c r="H133" s="364" t="s">
        <v>11</v>
      </c>
      <c r="I133" s="361"/>
    </row>
    <row r="134" spans="1:9" ht="16" thickTop="1" x14ac:dyDescent="0.2">
      <c r="A134" s="402" t="s">
        <v>69</v>
      </c>
      <c r="B134" s="92" t="s">
        <v>35</v>
      </c>
      <c r="C134" s="236">
        <v>0</v>
      </c>
      <c r="D134" s="236">
        <v>3.043394978271444E-2</v>
      </c>
      <c r="E134" s="236">
        <v>0.138716227541371</v>
      </c>
      <c r="F134" s="236">
        <v>0.28501382430717948</v>
      </c>
      <c r="G134" s="236">
        <v>0</v>
      </c>
      <c r="H134" s="361" t="s">
        <v>11</v>
      </c>
      <c r="I134" s="361"/>
    </row>
    <row r="135" spans="1:9" ht="16" thickBot="1" x14ac:dyDescent="0.25">
      <c r="A135" s="402" t="s">
        <v>598</v>
      </c>
      <c r="B135" s="92" t="s">
        <v>35</v>
      </c>
      <c r="C135" s="494">
        <v>0</v>
      </c>
      <c r="D135" s="494">
        <v>0.5521383075523203</v>
      </c>
      <c r="E135" s="494">
        <v>2.1337579617834401E-2</v>
      </c>
      <c r="F135" s="494">
        <v>0.28480436760691541</v>
      </c>
      <c r="G135" s="494">
        <v>0</v>
      </c>
      <c r="H135" s="364" t="s">
        <v>11</v>
      </c>
      <c r="I135" s="361"/>
    </row>
    <row r="136" spans="1:9" ht="16" thickTop="1" x14ac:dyDescent="0.2">
      <c r="A136" s="238" t="s">
        <v>599</v>
      </c>
      <c r="B136" s="92" t="s">
        <v>35</v>
      </c>
      <c r="C136" s="335">
        <v>0</v>
      </c>
      <c r="D136" s="335">
        <v>0.18252346193952029</v>
      </c>
      <c r="E136" s="335">
        <v>0.1076120959332638</v>
      </c>
      <c r="F136" s="335">
        <v>0.48586027111574559</v>
      </c>
      <c r="G136" s="335">
        <v>1.599582898852972E-2</v>
      </c>
      <c r="H136" s="364" t="s">
        <v>11</v>
      </c>
      <c r="I136" s="361"/>
    </row>
    <row r="137" spans="1:9" x14ac:dyDescent="0.2">
      <c r="A137" s="335" t="s">
        <v>80</v>
      </c>
      <c r="B137" s="92" t="s">
        <v>35</v>
      </c>
      <c r="C137" s="402">
        <v>0</v>
      </c>
      <c r="D137" s="402">
        <v>0.13568384347152271</v>
      </c>
      <c r="E137" s="402">
        <v>3.6691204959318102E-2</v>
      </c>
      <c r="F137" s="402">
        <v>0.36722200697404112</v>
      </c>
      <c r="G137" s="402">
        <v>0</v>
      </c>
      <c r="H137" s="364" t="s">
        <v>11</v>
      </c>
      <c r="I137" s="361"/>
    </row>
    <row r="138" spans="1:9" x14ac:dyDescent="0.2">
      <c r="A138" s="367" t="s">
        <v>600</v>
      </c>
      <c r="B138" s="92" t="s">
        <v>35</v>
      </c>
      <c r="C138" s="367">
        <v>0</v>
      </c>
      <c r="D138" s="367">
        <v>0.48725149889555069</v>
      </c>
      <c r="E138" s="367">
        <v>4.2537077942568641E-2</v>
      </c>
      <c r="F138" s="367">
        <v>0.40893026191227522</v>
      </c>
      <c r="G138" s="367">
        <v>1.136005048911329E-3</v>
      </c>
      <c r="H138" s="364" t="s">
        <v>11</v>
      </c>
      <c r="I138" s="361"/>
    </row>
    <row r="139" spans="1:9" x14ac:dyDescent="0.2">
      <c r="A139" s="402" t="s">
        <v>86</v>
      </c>
      <c r="B139" s="92" t="s">
        <v>35</v>
      </c>
      <c r="C139" s="335">
        <v>0</v>
      </c>
      <c r="D139" s="335">
        <v>0.28514115898959891</v>
      </c>
      <c r="E139" s="335">
        <v>6.0921248142644872E-2</v>
      </c>
      <c r="F139" s="335">
        <v>0.35542347696879639</v>
      </c>
      <c r="G139" s="335">
        <v>0</v>
      </c>
      <c r="H139" s="364" t="s">
        <v>11</v>
      </c>
      <c r="I139" s="361"/>
    </row>
    <row r="140" spans="1:9" x14ac:dyDescent="0.2">
      <c r="A140" s="335" t="s">
        <v>87</v>
      </c>
      <c r="B140" s="92" t="s">
        <v>35</v>
      </c>
      <c r="C140" s="335">
        <v>0</v>
      </c>
      <c r="D140" s="335">
        <v>1.9213973799126639E-2</v>
      </c>
      <c r="E140" s="335">
        <v>4.7161572052401762E-2</v>
      </c>
      <c r="F140" s="335">
        <v>0.3268558951965066</v>
      </c>
      <c r="G140" s="335">
        <v>0</v>
      </c>
      <c r="H140" s="364" t="s">
        <v>11</v>
      </c>
      <c r="I140" s="361"/>
    </row>
    <row r="141" spans="1:9" x14ac:dyDescent="0.2">
      <c r="A141" s="335" t="s">
        <v>601</v>
      </c>
      <c r="B141" s="92" t="s">
        <v>35</v>
      </c>
      <c r="C141" s="335">
        <v>0</v>
      </c>
      <c r="D141" s="335">
        <v>0.35913705583756339</v>
      </c>
      <c r="E141" s="335">
        <v>7.0630891950688904E-2</v>
      </c>
      <c r="F141" s="335">
        <v>0.52907904278462647</v>
      </c>
      <c r="G141" s="335">
        <v>9.7897026831036981E-4</v>
      </c>
      <c r="H141" s="364" t="s">
        <v>11</v>
      </c>
      <c r="I141" s="361"/>
    </row>
    <row r="142" spans="1:9" x14ac:dyDescent="0.2">
      <c r="A142" s="335" t="s">
        <v>513</v>
      </c>
      <c r="B142" s="92" t="s">
        <v>35</v>
      </c>
      <c r="C142" s="335">
        <v>0</v>
      </c>
      <c r="D142" s="335">
        <v>2.073544433094995E-2</v>
      </c>
      <c r="E142" s="335">
        <v>5.7099080694586309E-2</v>
      </c>
      <c r="F142" s="335">
        <v>0.27872829417773243</v>
      </c>
      <c r="G142" s="335">
        <v>7.9162410623084779E-4</v>
      </c>
      <c r="H142" s="362" t="s">
        <v>11</v>
      </c>
      <c r="I142" s="361"/>
    </row>
    <row r="143" spans="1:9" x14ac:dyDescent="0.2">
      <c r="A143" s="335" t="s">
        <v>603</v>
      </c>
      <c r="B143" s="92" t="s">
        <v>35</v>
      </c>
      <c r="C143" s="335">
        <v>0.3681141439205956</v>
      </c>
      <c r="D143" s="335">
        <v>0.40446650124069478</v>
      </c>
      <c r="E143" s="335">
        <v>0.14416873449131509</v>
      </c>
      <c r="F143" s="335">
        <v>0.40880893300248139</v>
      </c>
      <c r="G143" s="335">
        <v>5.3598014888337479E-2</v>
      </c>
      <c r="H143" s="364" t="s">
        <v>11</v>
      </c>
      <c r="I143" s="361"/>
    </row>
    <row r="144" spans="1:9" x14ac:dyDescent="0.2">
      <c r="A144" s="335" t="s">
        <v>114</v>
      </c>
      <c r="B144" s="92" t="s">
        <v>35</v>
      </c>
      <c r="C144" s="335">
        <v>0</v>
      </c>
      <c r="D144" s="335">
        <v>0.14838709677419359</v>
      </c>
      <c r="E144" s="335">
        <v>0.34055299539170508</v>
      </c>
      <c r="F144" s="335">
        <v>0.59331797235023043</v>
      </c>
      <c r="G144" s="335">
        <v>4.147465437788018E-3</v>
      </c>
      <c r="H144" s="364" t="s">
        <v>11</v>
      </c>
      <c r="I144" s="361"/>
    </row>
    <row r="145" spans="1:9" x14ac:dyDescent="0.2">
      <c r="A145" s="402" t="s">
        <v>171</v>
      </c>
      <c r="B145" s="92" t="s">
        <v>35</v>
      </c>
      <c r="C145" s="335">
        <v>0</v>
      </c>
      <c r="D145" s="335">
        <v>0.1215505464480874</v>
      </c>
      <c r="E145" s="335">
        <v>0.25928961748633877</v>
      </c>
      <c r="F145" s="335">
        <v>0.52223360655737705</v>
      </c>
      <c r="G145" s="335">
        <v>1.912568306010929E-3</v>
      </c>
      <c r="H145" s="364" t="s">
        <v>11</v>
      </c>
      <c r="I145" s="361"/>
    </row>
    <row r="146" spans="1:9" ht="16" thickBot="1" x14ac:dyDescent="0.25">
      <c r="A146" s="402" t="s">
        <v>79</v>
      </c>
      <c r="B146" s="92" t="s">
        <v>613</v>
      </c>
      <c r="C146" s="498">
        <v>0</v>
      </c>
      <c r="D146" s="498">
        <v>0.58798747718506816</v>
      </c>
      <c r="E146" s="498">
        <v>7.3501832031808434E-2</v>
      </c>
      <c r="F146" s="498">
        <v>0.30122057297965832</v>
      </c>
      <c r="G146" s="498">
        <v>0</v>
      </c>
      <c r="H146" s="386">
        <v>5</v>
      </c>
      <c r="I146" s="361"/>
    </row>
    <row r="147" spans="1:9" ht="16" thickTop="1" x14ac:dyDescent="0.2">
      <c r="A147" s="333" t="s">
        <v>111</v>
      </c>
      <c r="B147" s="92" t="s">
        <v>613</v>
      </c>
      <c r="C147" s="236">
        <v>0.3072719469000792</v>
      </c>
      <c r="D147" s="236">
        <v>0.21172494337484429</v>
      </c>
      <c r="E147" s="236">
        <v>0.27806274130227687</v>
      </c>
      <c r="F147" s="236">
        <v>0.43337399301630702</v>
      </c>
      <c r="G147" s="236">
        <v>3.1523409983521163E-2</v>
      </c>
      <c r="H147" s="386">
        <v>3.94</v>
      </c>
      <c r="I147" s="361"/>
    </row>
    <row r="148" spans="1:9" x14ac:dyDescent="0.2">
      <c r="A148" s="238" t="s">
        <v>510</v>
      </c>
      <c r="B148" s="92" t="s">
        <v>613</v>
      </c>
      <c r="C148" s="492">
        <v>0</v>
      </c>
      <c r="D148" s="492">
        <v>0.60011947188187509</v>
      </c>
      <c r="E148" s="492">
        <v>0.2199624227256384</v>
      </c>
      <c r="F148" s="492">
        <v>0.5291255036964656</v>
      </c>
      <c r="G148" s="492">
        <v>1.5985626027693395E-2</v>
      </c>
      <c r="H148" s="386">
        <v>3.24</v>
      </c>
      <c r="I148" s="361"/>
    </row>
    <row r="149" spans="1:9" x14ac:dyDescent="0.2">
      <c r="A149" s="333" t="s">
        <v>53</v>
      </c>
      <c r="B149" s="92" t="s">
        <v>35</v>
      </c>
      <c r="C149" s="335">
        <v>0</v>
      </c>
      <c r="D149" s="335">
        <v>0.40857352671195152</v>
      </c>
      <c r="E149" s="335">
        <v>4.8338534973379838E-2</v>
      </c>
      <c r="F149" s="335">
        <v>0.47853864512575728</v>
      </c>
      <c r="G149" s="335">
        <v>0</v>
      </c>
      <c r="H149" s="386">
        <v>3.1</v>
      </c>
      <c r="I149" s="361"/>
    </row>
    <row r="150" spans="1:9" x14ac:dyDescent="0.2">
      <c r="A150" s="402" t="s">
        <v>54</v>
      </c>
      <c r="B150" s="92" t="s">
        <v>35</v>
      </c>
      <c r="C150" s="335">
        <v>0</v>
      </c>
      <c r="D150" s="335">
        <v>0.1816901408450704</v>
      </c>
      <c r="E150" s="335">
        <v>7.7934272300469482E-2</v>
      </c>
      <c r="F150" s="335">
        <v>0.5826291079812207</v>
      </c>
      <c r="G150" s="335">
        <v>0</v>
      </c>
      <c r="H150" s="386">
        <v>3.1</v>
      </c>
      <c r="I150" s="361"/>
    </row>
    <row r="151" spans="1:9" x14ac:dyDescent="0.2">
      <c r="A151" s="333" t="s">
        <v>81</v>
      </c>
      <c r="B151" s="92" t="s">
        <v>35</v>
      </c>
      <c r="C151" s="236">
        <v>0</v>
      </c>
      <c r="D151" s="236">
        <v>0.66577404794350903</v>
      </c>
      <c r="E151" s="236">
        <v>8.2649195404882608E-2</v>
      </c>
      <c r="F151" s="236">
        <v>0.38976980311980147</v>
      </c>
      <c r="G151" s="236">
        <v>1.1511074920305779E-3</v>
      </c>
      <c r="H151" s="386">
        <v>3.06</v>
      </c>
      <c r="I151" s="361"/>
    </row>
    <row r="152" spans="1:9" x14ac:dyDescent="0.2">
      <c r="A152" s="402" t="s">
        <v>48</v>
      </c>
      <c r="B152" s="92" t="s">
        <v>35</v>
      </c>
      <c r="C152" s="333">
        <v>0</v>
      </c>
      <c r="D152" s="333">
        <v>0.5209459459459459</v>
      </c>
      <c r="E152" s="333">
        <v>0.2445151033386328</v>
      </c>
      <c r="F152" s="333">
        <v>0.54181240063593006</v>
      </c>
      <c r="G152" s="333">
        <v>0</v>
      </c>
      <c r="H152" s="386">
        <v>3.05</v>
      </c>
      <c r="I152" s="361"/>
    </row>
    <row r="153" spans="1:9" x14ac:dyDescent="0.2">
      <c r="A153" s="335" t="s">
        <v>82</v>
      </c>
      <c r="B153" s="92" t="s">
        <v>35</v>
      </c>
      <c r="C153" s="333">
        <v>0</v>
      </c>
      <c r="D153" s="333">
        <v>0.37748842592592591</v>
      </c>
      <c r="E153" s="333">
        <v>7.7083333333333323E-2</v>
      </c>
      <c r="F153" s="333">
        <v>0.47256944444444438</v>
      </c>
      <c r="G153" s="333">
        <v>1.157407407407407E-4</v>
      </c>
      <c r="H153" s="389">
        <v>2.94</v>
      </c>
      <c r="I153" s="361"/>
    </row>
    <row r="154" spans="1:9" ht="16" thickBot="1" x14ac:dyDescent="0.25">
      <c r="A154" s="333" t="s">
        <v>89</v>
      </c>
      <c r="B154" s="92" t="s">
        <v>35</v>
      </c>
      <c r="C154" s="236">
        <v>0</v>
      </c>
      <c r="D154" s="236">
        <v>0.21697225607815959</v>
      </c>
      <c r="E154" s="498">
        <v>0.13520166179601231</v>
      </c>
      <c r="F154" s="236">
        <v>0.49462569508074411</v>
      </c>
      <c r="G154" s="236">
        <v>9.8888210227621783E-4</v>
      </c>
      <c r="H154" s="386">
        <v>2.66</v>
      </c>
      <c r="I154" s="361"/>
    </row>
    <row r="155" spans="1:9" ht="16" thickTop="1" x14ac:dyDescent="0.2">
      <c r="A155" s="238" t="s">
        <v>518</v>
      </c>
      <c r="B155" s="92" t="s">
        <v>35</v>
      </c>
      <c r="C155" s="335">
        <v>0</v>
      </c>
      <c r="D155" s="335">
        <v>0.1647274393037105</v>
      </c>
      <c r="E155" s="335">
        <v>0.1176591846083371</v>
      </c>
      <c r="F155" s="335">
        <v>0.54647274393037104</v>
      </c>
      <c r="G155" s="335">
        <v>0</v>
      </c>
      <c r="H155" s="386">
        <v>2.54</v>
      </c>
      <c r="I155" s="361"/>
    </row>
    <row r="156" spans="1:9" ht="16" thickBot="1" x14ac:dyDescent="0.25">
      <c r="A156" s="238" t="s">
        <v>506</v>
      </c>
      <c r="B156" s="92" t="s">
        <v>35</v>
      </c>
      <c r="C156" s="499">
        <v>0</v>
      </c>
      <c r="D156" s="499">
        <v>0.3912800206593785</v>
      </c>
      <c r="E156" s="499">
        <v>0.1636136696221055</v>
      </c>
      <c r="F156" s="499">
        <v>0.54432297495050352</v>
      </c>
      <c r="G156" s="499">
        <v>8.6080743737625887E-6</v>
      </c>
      <c r="H156" s="386">
        <v>1.28</v>
      </c>
      <c r="I156" s="361"/>
    </row>
    <row r="157" spans="1:9" ht="16" thickTop="1" x14ac:dyDescent="0.2">
      <c r="A157" s="402" t="s">
        <v>104</v>
      </c>
      <c r="B157" s="92" t="s">
        <v>35</v>
      </c>
      <c r="C157" s="335">
        <v>0</v>
      </c>
      <c r="D157" s="335">
        <v>0.13839009287925699</v>
      </c>
      <c r="E157" s="335">
        <v>0.1268730650154799</v>
      </c>
      <c r="F157" s="335">
        <v>0.55999999999999994</v>
      </c>
      <c r="G157" s="335">
        <v>1.5479876160990711E-3</v>
      </c>
      <c r="H157" s="389">
        <v>0.62</v>
      </c>
      <c r="I157" s="361"/>
    </row>
    <row r="158" spans="1:9" ht="16" thickBot="1" x14ac:dyDescent="0.25">
      <c r="A158" s="402" t="s">
        <v>105</v>
      </c>
      <c r="B158" s="92" t="s">
        <v>35</v>
      </c>
      <c r="C158" s="494">
        <v>0</v>
      </c>
      <c r="D158" s="494">
        <v>0</v>
      </c>
      <c r="E158" s="494">
        <v>2.6041666666666661E-2</v>
      </c>
      <c r="F158" s="494">
        <v>0.16770833333333329</v>
      </c>
      <c r="G158" s="494">
        <v>0</v>
      </c>
      <c r="H158" s="389">
        <v>0.62</v>
      </c>
      <c r="I158" s="361"/>
    </row>
    <row r="159" spans="1:9" ht="16" thickTop="1" x14ac:dyDescent="0.2">
      <c r="A159" s="238" t="s">
        <v>519</v>
      </c>
      <c r="B159" s="92" t="s">
        <v>525</v>
      </c>
      <c r="C159" s="496">
        <v>0</v>
      </c>
      <c r="D159" s="496">
        <v>0.3</v>
      </c>
      <c r="E159" s="496">
        <v>0.15</v>
      </c>
      <c r="F159" s="496">
        <v>0.56999999999999995</v>
      </c>
      <c r="G159" s="496">
        <v>0</v>
      </c>
      <c r="H159" s="387">
        <v>1.51</v>
      </c>
      <c r="I159" s="361"/>
    </row>
    <row r="160" spans="1:9" ht="16" thickBot="1" x14ac:dyDescent="0.25">
      <c r="A160" s="238" t="s">
        <v>506</v>
      </c>
      <c r="B160" s="92" t="s">
        <v>558</v>
      </c>
      <c r="C160" s="493">
        <v>0</v>
      </c>
      <c r="D160" s="493">
        <v>0.23</v>
      </c>
      <c r="E160" s="493">
        <v>0.12</v>
      </c>
      <c r="F160" s="493">
        <v>0.55000000000000004</v>
      </c>
      <c r="G160" s="493">
        <v>0</v>
      </c>
      <c r="H160" s="386">
        <v>1.28</v>
      </c>
      <c r="I160" s="361" t="s">
        <v>610</v>
      </c>
    </row>
    <row r="161" spans="1:9" ht="16" thickTop="1" x14ac:dyDescent="0.2">
      <c r="A161" s="238" t="s">
        <v>507</v>
      </c>
      <c r="B161" s="370" t="s">
        <v>526</v>
      </c>
      <c r="C161" s="495">
        <v>0</v>
      </c>
      <c r="D161" s="495">
        <v>0.55000000000000004</v>
      </c>
      <c r="E161" s="495">
        <v>0.18</v>
      </c>
      <c r="F161" s="495">
        <v>0.55000000000000004</v>
      </c>
      <c r="G161" s="495">
        <v>7.0000000000000007E-2</v>
      </c>
      <c r="H161" s="388">
        <v>2.09</v>
      </c>
      <c r="I161" s="361"/>
    </row>
    <row r="162" spans="1:9" x14ac:dyDescent="0.2">
      <c r="A162" s="238" t="s">
        <v>508</v>
      </c>
      <c r="B162" s="92" t="s">
        <v>559</v>
      </c>
      <c r="C162" s="335">
        <v>0</v>
      </c>
      <c r="D162" s="335">
        <v>3.6316626889419251E-2</v>
      </c>
      <c r="E162" s="335">
        <v>7.8281622911694507E-2</v>
      </c>
      <c r="F162" s="335">
        <v>0.30369928400954649</v>
      </c>
      <c r="G162" s="335">
        <v>1.988862370723946E-4</v>
      </c>
      <c r="H162" s="389">
        <v>1.78</v>
      </c>
      <c r="I162" s="361"/>
    </row>
    <row r="163" spans="1:9" x14ac:dyDescent="0.2">
      <c r="A163" s="238" t="s">
        <v>557</v>
      </c>
      <c r="B163" s="370" t="s">
        <v>527</v>
      </c>
      <c r="C163" s="492">
        <v>0.34803254277541351</v>
      </c>
      <c r="D163" s="492">
        <v>0.32266961000735833</v>
      </c>
      <c r="E163" s="492">
        <v>0.14476172684383654</v>
      </c>
      <c r="F163" s="492">
        <v>0.46229302241777243</v>
      </c>
      <c r="G163" s="492">
        <v>0.21279071553663778</v>
      </c>
      <c r="H163" s="388">
        <v>2.38</v>
      </c>
      <c r="I163" s="361"/>
    </row>
    <row r="164" spans="1:9" ht="16" thickBot="1" x14ac:dyDescent="0.25">
      <c r="A164" s="238" t="s">
        <v>560</v>
      </c>
      <c r="B164" s="370" t="s">
        <v>528</v>
      </c>
      <c r="C164" s="337">
        <v>0.2584585719032727</v>
      </c>
      <c r="D164" s="337">
        <v>0.40548444444444448</v>
      </c>
      <c r="E164" s="337">
        <v>0.23088955355880234</v>
      </c>
      <c r="F164" s="337">
        <v>0.53622233805888142</v>
      </c>
      <c r="G164" s="337">
        <v>0.10371904543230155</v>
      </c>
      <c r="H164" s="388">
        <v>1.99</v>
      </c>
      <c r="I164" s="361"/>
    </row>
    <row r="165" spans="1:9" ht="16" thickTop="1" x14ac:dyDescent="0.2">
      <c r="A165" s="238" t="s">
        <v>522</v>
      </c>
      <c r="B165" s="92" t="s">
        <v>561</v>
      </c>
      <c r="C165" s="333">
        <v>0</v>
      </c>
      <c r="D165" s="333">
        <v>0.13257807715860381</v>
      </c>
      <c r="E165" s="333">
        <v>0.13337415799142679</v>
      </c>
      <c r="F165" s="333">
        <v>0.39412124923453762</v>
      </c>
      <c r="G165" s="333">
        <v>0</v>
      </c>
      <c r="H165" s="389">
        <v>0</v>
      </c>
      <c r="I165" s="361"/>
    </row>
    <row r="166" spans="1:9" x14ac:dyDescent="0.2">
      <c r="A166" s="238" t="s">
        <v>562</v>
      </c>
      <c r="B166" s="488" t="s">
        <v>529</v>
      </c>
      <c r="C166" s="492">
        <v>0.5414832609436544</v>
      </c>
      <c r="D166" s="492">
        <v>0.29768460757290005</v>
      </c>
      <c r="E166" s="492">
        <v>0.20116835482122966</v>
      </c>
      <c r="F166" s="492">
        <v>0.52641603374234747</v>
      </c>
      <c r="G166" s="492">
        <v>0.41477160525693013</v>
      </c>
      <c r="H166" s="388">
        <v>2.99</v>
      </c>
      <c r="I166" s="361"/>
    </row>
    <row r="167" spans="1:9" x14ac:dyDescent="0.2">
      <c r="A167" s="238" t="s">
        <v>83</v>
      </c>
      <c r="B167" s="370" t="s">
        <v>530</v>
      </c>
      <c r="C167" s="338">
        <v>0.11760195009271208</v>
      </c>
      <c r="D167" s="338">
        <v>0.14638146167557933</v>
      </c>
      <c r="E167" s="338">
        <v>0.13172519721006948</v>
      </c>
      <c r="F167" s="338">
        <v>0.38742506175509067</v>
      </c>
      <c r="G167" s="338">
        <v>0.20204467282352942</v>
      </c>
      <c r="H167" s="388">
        <v>3.5</v>
      </c>
      <c r="I167" s="361"/>
    </row>
    <row r="168" spans="1:9" x14ac:dyDescent="0.2">
      <c r="A168" s="238" t="s">
        <v>84</v>
      </c>
      <c r="B168" s="370" t="s">
        <v>530</v>
      </c>
      <c r="C168" s="338">
        <v>0.11760195009271208</v>
      </c>
      <c r="D168" s="338">
        <v>0.14638146167557933</v>
      </c>
      <c r="E168" s="338">
        <v>0.13172519721006948</v>
      </c>
      <c r="F168" s="338">
        <v>0.38742506175509067</v>
      </c>
      <c r="G168" s="338">
        <v>0.20204467282352942</v>
      </c>
      <c r="H168" s="388">
        <v>0</v>
      </c>
      <c r="I168" s="361"/>
    </row>
    <row r="169" spans="1:9" x14ac:dyDescent="0.2">
      <c r="A169" s="238" t="s">
        <v>511</v>
      </c>
      <c r="B169" s="370" t="s">
        <v>531</v>
      </c>
      <c r="C169" s="492">
        <v>0.4142065629142177</v>
      </c>
      <c r="D169" s="492">
        <v>0.47306056403143798</v>
      </c>
      <c r="E169" s="492">
        <v>0.13678842689369236</v>
      </c>
      <c r="F169" s="492">
        <v>0.54310201597607943</v>
      </c>
      <c r="G169" s="492">
        <v>0.24358090387648199</v>
      </c>
      <c r="H169" s="388">
        <v>3.76</v>
      </c>
      <c r="I169" s="361"/>
    </row>
    <row r="170" spans="1:9" x14ac:dyDescent="0.2">
      <c r="A170" s="238" t="s">
        <v>512</v>
      </c>
      <c r="B170" s="370" t="s">
        <v>532</v>
      </c>
      <c r="C170" s="492">
        <v>0.3692127724785545</v>
      </c>
      <c r="D170" s="492">
        <v>0.35513111235535644</v>
      </c>
      <c r="E170" s="492">
        <v>0.1405804778980789</v>
      </c>
      <c r="F170" s="492">
        <v>0.29070914370896944</v>
      </c>
      <c r="G170" s="492">
        <v>0.23732078140008395</v>
      </c>
      <c r="H170" s="388">
        <v>3.71</v>
      </c>
      <c r="I170" s="361"/>
    </row>
    <row r="171" spans="1:9" x14ac:dyDescent="0.2">
      <c r="A171" s="238" t="s">
        <v>513</v>
      </c>
      <c r="B171" s="92" t="s">
        <v>563</v>
      </c>
      <c r="C171" s="382">
        <v>0</v>
      </c>
      <c r="D171" s="382">
        <v>2.073544433094995E-2</v>
      </c>
      <c r="E171" s="382">
        <v>5.7099080694586309E-2</v>
      </c>
      <c r="F171" s="382">
        <v>0.27872829417773243</v>
      </c>
      <c r="G171" s="382">
        <v>7.9162410623084779E-4</v>
      </c>
      <c r="H171" s="389">
        <v>1.69</v>
      </c>
      <c r="I171" s="361"/>
    </row>
    <row r="172" spans="1:9" x14ac:dyDescent="0.2">
      <c r="A172" s="237" t="s">
        <v>46</v>
      </c>
      <c r="B172" s="92" t="s">
        <v>47</v>
      </c>
      <c r="C172" s="492">
        <v>0</v>
      </c>
      <c r="D172" s="492">
        <v>0</v>
      </c>
      <c r="E172" s="492">
        <v>2E-3</v>
      </c>
      <c r="F172" s="492">
        <v>4.7E-2</v>
      </c>
      <c r="G172" s="492">
        <v>0</v>
      </c>
      <c r="H172" s="361" t="s">
        <v>11</v>
      </c>
      <c r="I172" s="361"/>
    </row>
    <row r="173" spans="1:9" x14ac:dyDescent="0.2">
      <c r="A173" s="238" t="s">
        <v>575</v>
      </c>
      <c r="B173" s="92" t="s">
        <v>47</v>
      </c>
      <c r="C173" s="496">
        <v>0</v>
      </c>
      <c r="D173" s="496">
        <v>0</v>
      </c>
      <c r="E173" s="496">
        <v>0</v>
      </c>
      <c r="F173" s="496">
        <v>0.1</v>
      </c>
      <c r="G173" s="496">
        <v>0</v>
      </c>
      <c r="H173" s="361" t="s">
        <v>11</v>
      </c>
      <c r="I173" s="361"/>
    </row>
    <row r="174" spans="1:9" x14ac:dyDescent="0.2">
      <c r="A174" s="335" t="s">
        <v>68</v>
      </c>
      <c r="B174" s="92" t="s">
        <v>47</v>
      </c>
      <c r="C174" s="492">
        <v>0</v>
      </c>
      <c r="D174" s="492">
        <v>0</v>
      </c>
      <c r="E174" s="492">
        <v>0</v>
      </c>
      <c r="F174" s="492">
        <v>2.121320343559643E-2</v>
      </c>
      <c r="G174" s="492">
        <v>0</v>
      </c>
      <c r="H174" s="361" t="s">
        <v>11</v>
      </c>
      <c r="I174" s="361"/>
    </row>
    <row r="175" spans="1:9" x14ac:dyDescent="0.2">
      <c r="A175" s="335" t="s">
        <v>71</v>
      </c>
      <c r="B175" s="92" t="s">
        <v>47</v>
      </c>
      <c r="C175" s="333">
        <v>0</v>
      </c>
      <c r="D175" s="333">
        <v>2.0833333333333342E-3</v>
      </c>
      <c r="E175" s="333">
        <v>0</v>
      </c>
      <c r="F175" s="333">
        <v>3.8890872965260122E-2</v>
      </c>
      <c r="G175" s="333">
        <v>4.783304592501667E-3</v>
      </c>
      <c r="H175" s="361" t="s">
        <v>11</v>
      </c>
      <c r="I175" s="361"/>
    </row>
    <row r="176" spans="1:9" x14ac:dyDescent="0.2">
      <c r="A176" s="238" t="s">
        <v>97</v>
      </c>
      <c r="B176" s="370" t="s">
        <v>47</v>
      </c>
      <c r="C176" s="492">
        <v>0</v>
      </c>
      <c r="D176" s="492">
        <v>0</v>
      </c>
      <c r="E176" s="492">
        <v>5.4270871682504683E-2</v>
      </c>
      <c r="F176" s="492">
        <v>0.16823480336025062</v>
      </c>
      <c r="G176" s="492">
        <v>0</v>
      </c>
      <c r="H176" s="361" t="s">
        <v>11</v>
      </c>
      <c r="I176" s="361"/>
    </row>
    <row r="177" spans="1:9" x14ac:dyDescent="0.2">
      <c r="A177" s="382" t="s">
        <v>99</v>
      </c>
      <c r="B177" s="92" t="s">
        <v>47</v>
      </c>
      <c r="C177" s="492">
        <v>0</v>
      </c>
      <c r="D177" s="492">
        <v>0</v>
      </c>
      <c r="E177" s="492">
        <v>4.0740116165041071E-3</v>
      </c>
      <c r="F177" s="492">
        <v>9.7211110476117912E-2</v>
      </c>
      <c r="G177" s="492">
        <v>0</v>
      </c>
      <c r="H177" s="361" t="s">
        <v>11</v>
      </c>
      <c r="I177" s="361"/>
    </row>
    <row r="178" spans="1:9" x14ac:dyDescent="0.2">
      <c r="A178" s="333" t="s">
        <v>100</v>
      </c>
      <c r="B178" s="92" t="s">
        <v>47</v>
      </c>
      <c r="C178" s="333">
        <v>0</v>
      </c>
      <c r="D178" s="333">
        <v>9.8659793814432989E-2</v>
      </c>
      <c r="E178" s="333">
        <v>0.43114723696141771</v>
      </c>
      <c r="F178" s="333">
        <v>0.53576951114463867</v>
      </c>
      <c r="G178" s="333">
        <v>0</v>
      </c>
      <c r="H178" s="361" t="s">
        <v>11</v>
      </c>
      <c r="I178" s="361"/>
    </row>
    <row r="179" spans="1:9" x14ac:dyDescent="0.2">
      <c r="A179" s="333" t="s">
        <v>101</v>
      </c>
      <c r="B179" s="92" t="s">
        <v>47</v>
      </c>
      <c r="C179" s="492">
        <v>0</v>
      </c>
      <c r="D179" s="492">
        <v>0</v>
      </c>
      <c r="E179" s="492">
        <v>0</v>
      </c>
      <c r="F179" s="492">
        <v>4.7434164902525687E-2</v>
      </c>
      <c r="G179" s="492">
        <v>0</v>
      </c>
      <c r="H179" s="361" t="s">
        <v>11</v>
      </c>
      <c r="I179" s="361"/>
    </row>
    <row r="180" spans="1:9" x14ac:dyDescent="0.2">
      <c r="A180" s="335" t="s">
        <v>107</v>
      </c>
      <c r="B180" s="92" t="s">
        <v>108</v>
      </c>
      <c r="C180" s="333">
        <v>0</v>
      </c>
      <c r="D180" s="333">
        <v>4.3718592964824117E-2</v>
      </c>
      <c r="E180" s="333">
        <v>9.0954773869346736E-2</v>
      </c>
      <c r="F180" s="333">
        <v>0.29798994974874371</v>
      </c>
      <c r="G180" s="333">
        <v>0</v>
      </c>
      <c r="H180" s="364" t="s">
        <v>11</v>
      </c>
      <c r="I180" s="361"/>
    </row>
    <row r="181" spans="1:9" ht="16" thickBot="1" x14ac:dyDescent="0.25">
      <c r="A181" s="333" t="s">
        <v>112</v>
      </c>
      <c r="B181" s="92" t="s">
        <v>108</v>
      </c>
      <c r="C181" s="494">
        <v>0.16350000000000001</v>
      </c>
      <c r="D181" s="494">
        <v>5.3249999999999999E-2</v>
      </c>
      <c r="E181" s="494">
        <v>2.1749999999999999E-2</v>
      </c>
      <c r="F181" s="494">
        <v>0.23474999999999999</v>
      </c>
      <c r="G181" s="494">
        <v>0.45450000000000002</v>
      </c>
      <c r="H181" s="389">
        <v>1.06</v>
      </c>
      <c r="I181" s="361"/>
    </row>
    <row r="182" spans="1:9" ht="16" thickTop="1" x14ac:dyDescent="0.2">
      <c r="A182" s="335" t="s">
        <v>113</v>
      </c>
      <c r="B182" s="92" t="s">
        <v>108</v>
      </c>
      <c r="C182" s="333">
        <v>0.20609137055837559</v>
      </c>
      <c r="D182" s="333">
        <v>5.3299492385786809E-2</v>
      </c>
      <c r="E182" s="333">
        <v>3.654822335025381E-2</v>
      </c>
      <c r="F182" s="333">
        <v>0.2517766497461929</v>
      </c>
      <c r="G182" s="333">
        <v>0.31827411167512693</v>
      </c>
      <c r="H182" s="389">
        <v>1.06</v>
      </c>
      <c r="I182" s="361"/>
    </row>
    <row r="183" spans="1:9" x14ac:dyDescent="0.2">
      <c r="A183" s="333" t="s">
        <v>115</v>
      </c>
      <c r="B183" s="92" t="s">
        <v>108</v>
      </c>
      <c r="C183" s="333">
        <v>0.16350000000000001</v>
      </c>
      <c r="D183" s="333">
        <v>5.3249999999999999E-2</v>
      </c>
      <c r="E183" s="333">
        <v>2.1749999999999999E-2</v>
      </c>
      <c r="F183" s="333">
        <v>0.23474999999999999</v>
      </c>
      <c r="G183" s="333">
        <v>0.42449999999999999</v>
      </c>
      <c r="H183" s="389">
        <v>1.06</v>
      </c>
      <c r="I183" s="361"/>
    </row>
    <row r="184" spans="1:9" x14ac:dyDescent="0.2">
      <c r="A184" s="333" t="s">
        <v>116</v>
      </c>
      <c r="B184" s="92" t="s">
        <v>108</v>
      </c>
      <c r="C184" s="333">
        <v>0.16350000000000001</v>
      </c>
      <c r="D184" s="333">
        <v>5.3249999999999999E-2</v>
      </c>
      <c r="E184" s="333">
        <v>2.75E-2</v>
      </c>
      <c r="F184" s="333">
        <v>0.23474999999999999</v>
      </c>
      <c r="G184" s="333">
        <v>0.35349999999999998</v>
      </c>
      <c r="H184" s="389">
        <v>1.06</v>
      </c>
      <c r="I184" s="361"/>
    </row>
    <row r="185" spans="1:9" x14ac:dyDescent="0.2">
      <c r="A185" s="333" t="s">
        <v>117</v>
      </c>
      <c r="B185" s="92" t="s">
        <v>108</v>
      </c>
      <c r="C185" s="239">
        <v>0.16350000000000001</v>
      </c>
      <c r="D185" s="239">
        <v>5.3249999999999999E-2</v>
      </c>
      <c r="E185" s="239">
        <v>1.4999999999999999E-2</v>
      </c>
      <c r="F185" s="239">
        <v>0.23474999999999999</v>
      </c>
      <c r="G185" s="239">
        <v>0.51800000000000002</v>
      </c>
      <c r="H185" s="389">
        <v>1.06</v>
      </c>
      <c r="I185" s="361"/>
    </row>
    <row r="186" spans="1:9" x14ac:dyDescent="0.2">
      <c r="A186" s="335" t="s">
        <v>118</v>
      </c>
      <c r="B186" s="92" t="s">
        <v>108</v>
      </c>
      <c r="C186" s="239">
        <v>0.16350000000000001</v>
      </c>
      <c r="D186" s="239">
        <v>5.3249999999999999E-2</v>
      </c>
      <c r="E186" s="239">
        <v>2.75E-2</v>
      </c>
      <c r="F186" s="239">
        <v>0.23474999999999999</v>
      </c>
      <c r="G186" s="239">
        <v>0.34675</v>
      </c>
      <c r="H186" s="389">
        <v>1.06</v>
      </c>
      <c r="I186" s="361"/>
    </row>
    <row r="187" spans="1:9" x14ac:dyDescent="0.2">
      <c r="A187" s="335" t="s">
        <v>119</v>
      </c>
      <c r="B187" s="92" t="s">
        <v>108</v>
      </c>
      <c r="C187" s="239">
        <v>0.22175</v>
      </c>
      <c r="D187" s="239">
        <v>5.3249999999999999E-2</v>
      </c>
      <c r="E187" s="239">
        <v>4.0999999999999988E-2</v>
      </c>
      <c r="F187" s="239">
        <v>0.2515</v>
      </c>
      <c r="G187" s="239">
        <v>0.20025000000000001</v>
      </c>
      <c r="H187" s="389">
        <v>1.06</v>
      </c>
      <c r="I187" s="361"/>
    </row>
    <row r="188" spans="1:9" x14ac:dyDescent="0.2">
      <c r="A188" s="335" t="s">
        <v>120</v>
      </c>
      <c r="B188" s="92" t="s">
        <v>108</v>
      </c>
      <c r="C188" s="239">
        <v>0.16350000000000001</v>
      </c>
      <c r="D188" s="239">
        <v>5.3249999999999999E-2</v>
      </c>
      <c r="E188" s="239">
        <v>3.2500000000000001E-2</v>
      </c>
      <c r="F188" s="239">
        <v>0.23474999999999999</v>
      </c>
      <c r="G188" s="239">
        <v>0.30599999999999999</v>
      </c>
      <c r="H188" s="389">
        <v>1.06</v>
      </c>
      <c r="I188" s="361"/>
    </row>
    <row r="189" spans="1:9" x14ac:dyDescent="0.2">
      <c r="A189" s="335" t="s">
        <v>121</v>
      </c>
      <c r="B189" s="92" t="s">
        <v>108</v>
      </c>
      <c r="C189" s="239">
        <v>0.16350000000000001</v>
      </c>
      <c r="D189" s="239">
        <v>5.3249999999999999E-2</v>
      </c>
      <c r="E189" s="239">
        <v>1.4999999999999999E-2</v>
      </c>
      <c r="F189" s="239">
        <v>0.23474999999999999</v>
      </c>
      <c r="G189" s="239">
        <v>0.44600000000000001</v>
      </c>
      <c r="H189" s="389">
        <v>1.06</v>
      </c>
      <c r="I189" s="361"/>
    </row>
    <row r="190" spans="1:9" x14ac:dyDescent="0.2">
      <c r="A190" s="335" t="s">
        <v>122</v>
      </c>
      <c r="B190" s="92" t="s">
        <v>108</v>
      </c>
      <c r="C190" s="239">
        <v>0.16350000000000001</v>
      </c>
      <c r="D190" s="239">
        <v>5.3249999999999999E-2</v>
      </c>
      <c r="E190" s="239">
        <v>1.4999999999999999E-2</v>
      </c>
      <c r="F190" s="239">
        <v>0.23474999999999999</v>
      </c>
      <c r="G190" s="239">
        <v>0.44299999999999989</v>
      </c>
      <c r="H190" s="389">
        <v>1.06</v>
      </c>
      <c r="I190" s="361"/>
    </row>
    <row r="191" spans="1:9" x14ac:dyDescent="0.2">
      <c r="A191" s="335" t="s">
        <v>123</v>
      </c>
      <c r="B191" s="92" t="s">
        <v>108</v>
      </c>
      <c r="C191" s="239">
        <v>0.16350000000000001</v>
      </c>
      <c r="D191" s="239">
        <v>5.3249999999999999E-2</v>
      </c>
      <c r="E191" s="239">
        <v>2.75E-2</v>
      </c>
      <c r="F191" s="239">
        <v>0.23474999999999999</v>
      </c>
      <c r="G191" s="239">
        <v>0.36049999999999999</v>
      </c>
      <c r="H191" s="389">
        <v>1.06</v>
      </c>
      <c r="I191" s="361"/>
    </row>
    <row r="192" spans="1:9" x14ac:dyDescent="0.2">
      <c r="A192" s="335" t="s">
        <v>124</v>
      </c>
      <c r="B192" s="92" t="s">
        <v>108</v>
      </c>
      <c r="C192" s="239">
        <v>0.16350000000000001</v>
      </c>
      <c r="D192" s="239">
        <v>5.3249999999999999E-2</v>
      </c>
      <c r="E192" s="239">
        <v>1.4999999999999999E-2</v>
      </c>
      <c r="F192" s="239">
        <v>0.23474999999999999</v>
      </c>
      <c r="G192" s="239">
        <v>0.35299999999999998</v>
      </c>
      <c r="H192" s="389">
        <v>1.06</v>
      </c>
      <c r="I192" s="361"/>
    </row>
    <row r="193" spans="1:9" x14ac:dyDescent="0.2">
      <c r="A193" s="335" t="s">
        <v>125</v>
      </c>
      <c r="B193" s="92" t="s">
        <v>108</v>
      </c>
      <c r="C193" s="239">
        <v>0.16350000000000001</v>
      </c>
      <c r="D193" s="239">
        <v>5.3249999999999999E-2</v>
      </c>
      <c r="E193" s="239">
        <v>1.4999999999999999E-2</v>
      </c>
      <c r="F193" s="239">
        <v>0.23474999999999999</v>
      </c>
      <c r="G193" s="239">
        <v>0.44524999999999998</v>
      </c>
      <c r="H193" s="389">
        <v>1.06</v>
      </c>
      <c r="I193" s="361"/>
    </row>
    <row r="194" spans="1:9" x14ac:dyDescent="0.2">
      <c r="A194" s="335" t="s">
        <v>126</v>
      </c>
      <c r="B194" s="92" t="s">
        <v>108</v>
      </c>
      <c r="C194" s="239">
        <v>0.16350000000000001</v>
      </c>
      <c r="D194" s="239">
        <v>5.3249999999999999E-2</v>
      </c>
      <c r="E194" s="239">
        <v>1.4999999999999999E-2</v>
      </c>
      <c r="F194" s="239">
        <v>0.23474999999999999</v>
      </c>
      <c r="G194" s="239">
        <v>0.35175000000000001</v>
      </c>
      <c r="H194" s="389">
        <v>1.06</v>
      </c>
      <c r="I194" s="361"/>
    </row>
    <row r="195" spans="1:9" x14ac:dyDescent="0.2">
      <c r="A195" s="335" t="s">
        <v>127</v>
      </c>
      <c r="B195" s="92" t="s">
        <v>108</v>
      </c>
      <c r="C195" s="239">
        <v>0.16350000000000001</v>
      </c>
      <c r="D195" s="239">
        <v>5.3249999999999999E-2</v>
      </c>
      <c r="E195" s="239">
        <v>2.1749999999999999E-2</v>
      </c>
      <c r="F195" s="239">
        <v>0.23474999999999999</v>
      </c>
      <c r="G195" s="239">
        <v>0.48825000000000002</v>
      </c>
      <c r="H195" s="389">
        <v>1.06</v>
      </c>
      <c r="I195" s="361"/>
    </row>
    <row r="196" spans="1:9" x14ac:dyDescent="0.2">
      <c r="A196" s="335" t="s">
        <v>128</v>
      </c>
      <c r="B196" s="92" t="s">
        <v>108</v>
      </c>
      <c r="C196" s="239">
        <v>0.16350000000000001</v>
      </c>
      <c r="D196" s="239">
        <v>5.3249999999999999E-2</v>
      </c>
      <c r="E196" s="239">
        <v>2.75E-2</v>
      </c>
      <c r="F196" s="239">
        <v>0.23474999999999999</v>
      </c>
      <c r="G196" s="239">
        <v>0.36375000000000002</v>
      </c>
      <c r="H196" s="389">
        <v>1.06</v>
      </c>
      <c r="I196" s="361"/>
    </row>
    <row r="197" spans="1:9" x14ac:dyDescent="0.2">
      <c r="A197" s="335" t="s">
        <v>129</v>
      </c>
      <c r="B197" s="92" t="s">
        <v>108</v>
      </c>
      <c r="C197" s="239">
        <v>0.16350000000000001</v>
      </c>
      <c r="D197" s="239">
        <v>5.3249999999999999E-2</v>
      </c>
      <c r="E197" s="239">
        <v>2.1749999999999999E-2</v>
      </c>
      <c r="F197" s="239">
        <v>0.23474999999999999</v>
      </c>
      <c r="G197" s="239">
        <v>0.38850000000000001</v>
      </c>
      <c r="H197" s="389">
        <v>1.06</v>
      </c>
      <c r="I197" s="361"/>
    </row>
    <row r="198" spans="1:9" x14ac:dyDescent="0.2">
      <c r="A198" s="335" t="s">
        <v>130</v>
      </c>
      <c r="B198" s="92" t="s">
        <v>108</v>
      </c>
      <c r="C198" s="239">
        <v>0.16350000000000001</v>
      </c>
      <c r="D198" s="239">
        <v>5.3249999999999999E-2</v>
      </c>
      <c r="E198" s="239">
        <v>2.1749999999999999E-2</v>
      </c>
      <c r="F198" s="239">
        <v>0.23474999999999999</v>
      </c>
      <c r="G198" s="239">
        <v>0.41325000000000001</v>
      </c>
      <c r="H198" s="389">
        <v>1.06</v>
      </c>
      <c r="I198" s="361"/>
    </row>
    <row r="199" spans="1:9" x14ac:dyDescent="0.2">
      <c r="A199" s="335" t="s">
        <v>131</v>
      </c>
      <c r="B199" s="92" t="s">
        <v>108</v>
      </c>
      <c r="C199" s="239">
        <v>0.16350000000000001</v>
      </c>
      <c r="D199" s="239">
        <v>5.3249999999999999E-2</v>
      </c>
      <c r="E199" s="239">
        <v>2.75E-2</v>
      </c>
      <c r="F199" s="239">
        <v>0.23474999999999999</v>
      </c>
      <c r="G199" s="239">
        <v>0.28549999999999998</v>
      </c>
      <c r="H199" s="389">
        <v>1.06</v>
      </c>
      <c r="I199" s="361"/>
    </row>
    <row r="200" spans="1:9" x14ac:dyDescent="0.2">
      <c r="A200" s="335" t="s">
        <v>132</v>
      </c>
      <c r="B200" s="92" t="s">
        <v>108</v>
      </c>
      <c r="C200" s="239">
        <v>0.16350000000000001</v>
      </c>
      <c r="D200" s="239">
        <v>5.3249999999999999E-2</v>
      </c>
      <c r="E200" s="239">
        <v>2.75E-2</v>
      </c>
      <c r="F200" s="239">
        <v>0.23474999999999999</v>
      </c>
      <c r="G200" s="239">
        <v>0.26150000000000001</v>
      </c>
      <c r="H200" s="389">
        <v>1.06</v>
      </c>
      <c r="I200" s="361"/>
    </row>
    <row r="201" spans="1:9" x14ac:dyDescent="0.2">
      <c r="A201" s="335" t="s">
        <v>133</v>
      </c>
      <c r="B201" s="92" t="s">
        <v>108</v>
      </c>
      <c r="C201" s="239">
        <v>0.16350000000000001</v>
      </c>
      <c r="D201" s="239">
        <v>5.3249999999999999E-2</v>
      </c>
      <c r="E201" s="239">
        <v>1.4999999999999999E-2</v>
      </c>
      <c r="F201" s="239">
        <v>0.23474999999999999</v>
      </c>
      <c r="G201" s="239">
        <v>0.4405</v>
      </c>
      <c r="H201" s="389">
        <v>1.06</v>
      </c>
      <c r="I201" s="361"/>
    </row>
    <row r="202" spans="1:9" x14ac:dyDescent="0.2">
      <c r="A202" s="335" t="s">
        <v>134</v>
      </c>
      <c r="B202" s="92" t="s">
        <v>108</v>
      </c>
      <c r="C202" s="239">
        <v>0.16350000000000001</v>
      </c>
      <c r="D202" s="239">
        <v>5.3249999999999999E-2</v>
      </c>
      <c r="E202" s="239">
        <v>1.4999999999999999E-2</v>
      </c>
      <c r="F202" s="239">
        <v>0.23474999999999999</v>
      </c>
      <c r="G202" s="239">
        <v>0.4365</v>
      </c>
      <c r="H202" s="389">
        <v>1.06</v>
      </c>
      <c r="I202" s="361"/>
    </row>
    <row r="203" spans="1:9" x14ac:dyDescent="0.2">
      <c r="A203" s="335" t="s">
        <v>135</v>
      </c>
      <c r="B203" s="92" t="s">
        <v>108</v>
      </c>
      <c r="C203" s="239">
        <v>0.16350000000000001</v>
      </c>
      <c r="D203" s="239">
        <v>5.3249999999999999E-2</v>
      </c>
      <c r="E203" s="239">
        <v>2.75E-2</v>
      </c>
      <c r="F203" s="239">
        <v>0.23474999999999999</v>
      </c>
      <c r="G203" s="239">
        <v>0.27100000000000002</v>
      </c>
      <c r="H203" s="389">
        <v>1.06</v>
      </c>
      <c r="I203" s="361"/>
    </row>
    <row r="204" spans="1:9" x14ac:dyDescent="0.2">
      <c r="A204" s="335" t="s">
        <v>136</v>
      </c>
      <c r="B204" s="92" t="s">
        <v>108</v>
      </c>
      <c r="C204" s="239">
        <v>0.16350000000000001</v>
      </c>
      <c r="D204" s="239">
        <v>5.3249999999999999E-2</v>
      </c>
      <c r="E204" s="239">
        <v>1.4999999999999999E-2</v>
      </c>
      <c r="F204" s="239">
        <v>0.23474999999999999</v>
      </c>
      <c r="G204" s="239">
        <v>0.36875000000000002</v>
      </c>
      <c r="H204" s="389">
        <v>1.06</v>
      </c>
      <c r="I204" s="361"/>
    </row>
    <row r="205" spans="1:9" x14ac:dyDescent="0.2">
      <c r="A205" s="335" t="s">
        <v>137</v>
      </c>
      <c r="B205" s="92" t="s">
        <v>108</v>
      </c>
      <c r="C205" s="239">
        <v>0.16350000000000001</v>
      </c>
      <c r="D205" s="239">
        <v>5.3249999999999999E-2</v>
      </c>
      <c r="E205" s="239">
        <v>1.4999999999999999E-2</v>
      </c>
      <c r="F205" s="239">
        <v>0.23474999999999999</v>
      </c>
      <c r="G205" s="239">
        <v>0.35799999999999998</v>
      </c>
      <c r="H205" s="389">
        <v>1.06</v>
      </c>
      <c r="I205" s="361"/>
    </row>
    <row r="206" spans="1:9" x14ac:dyDescent="0.2">
      <c r="A206" s="335" t="s">
        <v>138</v>
      </c>
      <c r="B206" s="92" t="s">
        <v>108</v>
      </c>
      <c r="C206" s="335">
        <v>0.22175</v>
      </c>
      <c r="D206" s="335">
        <v>5.3249999999999999E-2</v>
      </c>
      <c r="E206" s="335">
        <v>3.2500000000000001E-2</v>
      </c>
      <c r="F206" s="335">
        <v>0.23474999999999999</v>
      </c>
      <c r="G206" s="335">
        <v>0.23524999999999999</v>
      </c>
      <c r="H206" s="389">
        <v>1.06</v>
      </c>
      <c r="I206" s="361"/>
    </row>
    <row r="207" spans="1:9" x14ac:dyDescent="0.2">
      <c r="A207" s="335" t="s">
        <v>139</v>
      </c>
      <c r="B207" s="92" t="s">
        <v>108</v>
      </c>
      <c r="C207" s="335">
        <v>0.22175</v>
      </c>
      <c r="D207" s="335">
        <v>5.3249999999999999E-2</v>
      </c>
      <c r="E207" s="335">
        <v>4.0999999999999988E-2</v>
      </c>
      <c r="F207" s="335">
        <v>0.2515</v>
      </c>
      <c r="G207" s="335">
        <v>0.17599999999999999</v>
      </c>
      <c r="H207" s="389">
        <v>1.06</v>
      </c>
      <c r="I207" s="361"/>
    </row>
    <row r="208" spans="1:9" x14ac:dyDescent="0.2">
      <c r="A208" s="335" t="s">
        <v>140</v>
      </c>
      <c r="B208" s="92" t="s">
        <v>108</v>
      </c>
      <c r="C208" s="239">
        <v>0.22175</v>
      </c>
      <c r="D208" s="239">
        <v>5.3249999999999999E-2</v>
      </c>
      <c r="E208" s="239">
        <v>3.2500000000000001E-2</v>
      </c>
      <c r="F208" s="239">
        <v>0.23474999999999999</v>
      </c>
      <c r="G208" s="239">
        <v>0.188</v>
      </c>
      <c r="H208" s="389">
        <v>1.06</v>
      </c>
      <c r="I208" s="361"/>
    </row>
    <row r="209" spans="1:9" x14ac:dyDescent="0.2">
      <c r="A209" s="333" t="s">
        <v>141</v>
      </c>
      <c r="B209" s="92" t="s">
        <v>108</v>
      </c>
      <c r="C209" s="239">
        <v>0.16350000000000001</v>
      </c>
      <c r="D209" s="239">
        <v>5.3249999999999999E-2</v>
      </c>
      <c r="E209" s="239">
        <v>2.1749999999999999E-2</v>
      </c>
      <c r="F209" s="239">
        <v>0.23474999999999999</v>
      </c>
      <c r="G209" s="239">
        <v>0.43824999999999997</v>
      </c>
      <c r="H209" s="389">
        <v>1.01</v>
      </c>
      <c r="I209" s="361"/>
    </row>
    <row r="210" spans="1:9" x14ac:dyDescent="0.2">
      <c r="A210" s="333" t="s">
        <v>142</v>
      </c>
      <c r="B210" s="92" t="s">
        <v>108</v>
      </c>
      <c r="C210" s="239">
        <v>0.16350000000000001</v>
      </c>
      <c r="D210" s="239">
        <v>5.3249999999999999E-2</v>
      </c>
      <c r="E210" s="239">
        <v>2.1749999999999999E-2</v>
      </c>
      <c r="F210" s="239">
        <v>0.23474999999999999</v>
      </c>
      <c r="G210" s="239">
        <v>0.39250000000000002</v>
      </c>
      <c r="H210" s="389">
        <v>1.01</v>
      </c>
      <c r="I210" s="361"/>
    </row>
    <row r="211" spans="1:9" x14ac:dyDescent="0.2">
      <c r="A211" s="335" t="s">
        <v>143</v>
      </c>
      <c r="B211" s="92" t="s">
        <v>108</v>
      </c>
      <c r="C211" s="239">
        <v>0.16350000000000001</v>
      </c>
      <c r="D211" s="239">
        <v>5.3249999999999999E-2</v>
      </c>
      <c r="E211" s="239">
        <v>1.4999999999999999E-2</v>
      </c>
      <c r="F211" s="239">
        <v>0.23474999999999999</v>
      </c>
      <c r="G211" s="239">
        <v>0.43600000000000011</v>
      </c>
      <c r="H211" s="389">
        <v>1.01</v>
      </c>
      <c r="I211" s="361"/>
    </row>
    <row r="212" spans="1:9" x14ac:dyDescent="0.2">
      <c r="A212" s="335" t="s">
        <v>144</v>
      </c>
      <c r="B212" s="92" t="s">
        <v>108</v>
      </c>
      <c r="C212" s="239">
        <v>0.16350000000000001</v>
      </c>
      <c r="D212" s="239">
        <v>5.3249999999999999E-2</v>
      </c>
      <c r="E212" s="239">
        <v>1.4999999999999999E-2</v>
      </c>
      <c r="F212" s="239">
        <v>0.23474999999999999</v>
      </c>
      <c r="G212" s="239">
        <v>0.34300000000000003</v>
      </c>
      <c r="H212" s="389">
        <v>1.01</v>
      </c>
      <c r="I212" s="361"/>
    </row>
    <row r="213" spans="1:9" x14ac:dyDescent="0.2">
      <c r="A213" s="335" t="s">
        <v>145</v>
      </c>
      <c r="B213" s="92" t="s">
        <v>108</v>
      </c>
      <c r="C213" s="239">
        <v>0.16350000000000001</v>
      </c>
      <c r="D213" s="239">
        <v>5.3249999999999999E-2</v>
      </c>
      <c r="E213" s="239">
        <v>2.1749999999999999E-2</v>
      </c>
      <c r="F213" s="239">
        <v>0.23474999999999999</v>
      </c>
      <c r="G213" s="239">
        <v>0.31724999999999998</v>
      </c>
      <c r="H213" s="389">
        <v>1.01</v>
      </c>
      <c r="I213" s="361"/>
    </row>
    <row r="214" spans="1:9" x14ac:dyDescent="0.2">
      <c r="A214" s="335" t="s">
        <v>146</v>
      </c>
      <c r="B214" s="92" t="s">
        <v>108</v>
      </c>
      <c r="C214" s="239">
        <v>0.16350000000000001</v>
      </c>
      <c r="D214" s="239">
        <v>5.3249999999999999E-2</v>
      </c>
      <c r="E214" s="239">
        <v>1.4999999999999999E-2</v>
      </c>
      <c r="F214" s="239">
        <v>0.23474999999999999</v>
      </c>
      <c r="G214" s="239">
        <v>0.45524999999999999</v>
      </c>
      <c r="H214" s="389">
        <v>1.01</v>
      </c>
      <c r="I214" s="361"/>
    </row>
    <row r="215" spans="1:9" x14ac:dyDescent="0.2">
      <c r="A215" s="335" t="s">
        <v>147</v>
      </c>
      <c r="B215" s="92" t="s">
        <v>108</v>
      </c>
      <c r="C215" s="239">
        <v>0.16350000000000001</v>
      </c>
      <c r="D215" s="239">
        <v>5.3249999999999999E-2</v>
      </c>
      <c r="E215" s="239">
        <v>1.4999999999999999E-2</v>
      </c>
      <c r="F215" s="239">
        <v>0.23474999999999999</v>
      </c>
      <c r="G215" s="239">
        <v>0.36525000000000002</v>
      </c>
      <c r="H215" s="389">
        <v>1.01</v>
      </c>
      <c r="I215" s="361"/>
    </row>
    <row r="216" spans="1:9" x14ac:dyDescent="0.2">
      <c r="A216" s="333" t="s">
        <v>148</v>
      </c>
      <c r="B216" s="92" t="s">
        <v>108</v>
      </c>
      <c r="C216" s="239">
        <v>0.16350000000000001</v>
      </c>
      <c r="D216" s="239">
        <v>5.3249999999999999E-2</v>
      </c>
      <c r="E216" s="239">
        <v>2.75E-2</v>
      </c>
      <c r="F216" s="239">
        <v>0.23474999999999999</v>
      </c>
      <c r="G216" s="239">
        <v>0.32900000000000001</v>
      </c>
      <c r="H216" s="389">
        <v>1.01</v>
      </c>
      <c r="I216" s="361"/>
    </row>
    <row r="217" spans="1:9" x14ac:dyDescent="0.2">
      <c r="A217" s="335" t="s">
        <v>149</v>
      </c>
      <c r="B217" s="92" t="s">
        <v>108</v>
      </c>
      <c r="C217" s="239">
        <v>0.16350000000000001</v>
      </c>
      <c r="D217" s="239">
        <v>5.3249999999999999E-2</v>
      </c>
      <c r="E217" s="239">
        <v>2.1749999999999999E-2</v>
      </c>
      <c r="F217" s="239">
        <v>0.23474999999999999</v>
      </c>
      <c r="G217" s="239">
        <v>0.33600000000000002</v>
      </c>
      <c r="H217" s="389">
        <v>1.01</v>
      </c>
      <c r="I217" s="361"/>
    </row>
    <row r="218" spans="1:9" x14ac:dyDescent="0.2">
      <c r="A218" s="335" t="s">
        <v>150</v>
      </c>
      <c r="B218" s="92" t="s">
        <v>108</v>
      </c>
      <c r="C218" s="239">
        <v>0.16350000000000001</v>
      </c>
      <c r="D218" s="239">
        <v>5.3249999999999999E-2</v>
      </c>
      <c r="E218" s="239">
        <v>1.4999999999999999E-2</v>
      </c>
      <c r="F218" s="239">
        <v>0.23474999999999999</v>
      </c>
      <c r="G218" s="239">
        <v>0.36299999999999999</v>
      </c>
      <c r="H218" s="389">
        <v>1.01</v>
      </c>
      <c r="I218" s="361"/>
    </row>
    <row r="219" spans="1:9" x14ac:dyDescent="0.2">
      <c r="A219" s="335" t="s">
        <v>151</v>
      </c>
      <c r="B219" s="92" t="s">
        <v>108</v>
      </c>
      <c r="C219" s="239">
        <v>0.16350000000000001</v>
      </c>
      <c r="D219" s="239">
        <v>5.3249999999999999E-2</v>
      </c>
      <c r="E219" s="239">
        <v>1.4999999999999999E-2</v>
      </c>
      <c r="F219" s="239">
        <v>0.23474999999999999</v>
      </c>
      <c r="G219" s="239">
        <v>0.35125000000000001</v>
      </c>
      <c r="H219" s="389">
        <v>1.01</v>
      </c>
      <c r="I219" s="361"/>
    </row>
    <row r="220" spans="1:9" x14ac:dyDescent="0.2">
      <c r="A220" s="333" t="s">
        <v>152</v>
      </c>
      <c r="B220" s="92" t="s">
        <v>108</v>
      </c>
      <c r="C220" s="239">
        <v>0.16350000000000001</v>
      </c>
      <c r="D220" s="239">
        <v>5.3249999999999999E-2</v>
      </c>
      <c r="E220" s="239">
        <v>1.4999999999999999E-2</v>
      </c>
      <c r="F220" s="239">
        <v>0.23474999999999999</v>
      </c>
      <c r="G220" s="239">
        <v>0.35275000000000001</v>
      </c>
      <c r="H220" s="389">
        <v>1.01</v>
      </c>
      <c r="I220" s="361"/>
    </row>
    <row r="221" spans="1:9" x14ac:dyDescent="0.2">
      <c r="A221" s="335" t="s">
        <v>153</v>
      </c>
      <c r="B221" s="92" t="s">
        <v>108</v>
      </c>
      <c r="C221" s="239">
        <v>0.16350000000000001</v>
      </c>
      <c r="D221" s="239">
        <v>5.3249999999999999E-2</v>
      </c>
      <c r="E221" s="239">
        <v>1.4999999999999999E-2</v>
      </c>
      <c r="F221" s="239">
        <v>0.23474999999999999</v>
      </c>
      <c r="G221" s="239">
        <v>0.36075000000000002</v>
      </c>
      <c r="H221" s="389">
        <v>1.01</v>
      </c>
      <c r="I221" s="361"/>
    </row>
    <row r="222" spans="1:9" x14ac:dyDescent="0.2">
      <c r="A222" s="335" t="s">
        <v>154</v>
      </c>
      <c r="B222" s="92" t="s">
        <v>108</v>
      </c>
      <c r="C222" s="239">
        <v>0.16340852130325809</v>
      </c>
      <c r="D222" s="239">
        <v>5.338345864661654E-2</v>
      </c>
      <c r="E222" s="239">
        <v>2.180451127819549E-2</v>
      </c>
      <c r="F222" s="239">
        <v>0.23483709273182959</v>
      </c>
      <c r="G222" s="239">
        <v>0.31428571428571428</v>
      </c>
      <c r="H222" s="389">
        <v>1.01</v>
      </c>
      <c r="I222" s="361"/>
    </row>
    <row r="223" spans="1:9" x14ac:dyDescent="0.2">
      <c r="A223" s="333" t="s">
        <v>155</v>
      </c>
      <c r="B223" s="92" t="s">
        <v>108</v>
      </c>
      <c r="C223" s="333">
        <v>0.16350000000000001</v>
      </c>
      <c r="D223" s="333">
        <v>5.3249999999999999E-2</v>
      </c>
      <c r="E223" s="333">
        <v>2.1749999999999999E-2</v>
      </c>
      <c r="F223" s="333">
        <v>0.23474999999999999</v>
      </c>
      <c r="G223" s="333">
        <v>0.32550000000000001</v>
      </c>
      <c r="H223" s="389">
        <v>1.01</v>
      </c>
      <c r="I223" s="361"/>
    </row>
    <row r="224" spans="1:9" x14ac:dyDescent="0.2">
      <c r="A224" s="335" t="s">
        <v>156</v>
      </c>
      <c r="B224" s="92" t="s">
        <v>108</v>
      </c>
      <c r="C224" s="333">
        <v>0.16350000000000001</v>
      </c>
      <c r="D224" s="333">
        <v>5.3249999999999999E-2</v>
      </c>
      <c r="E224" s="333">
        <v>1.4999999999999999E-2</v>
      </c>
      <c r="F224" s="333">
        <v>0.23474999999999999</v>
      </c>
      <c r="G224" s="333">
        <v>0.50600000000000001</v>
      </c>
      <c r="H224" s="389">
        <v>0.93</v>
      </c>
      <c r="I224" s="361"/>
    </row>
    <row r="225" spans="1:9" x14ac:dyDescent="0.2">
      <c r="A225" s="335" t="s">
        <v>157</v>
      </c>
      <c r="B225" s="92" t="s">
        <v>108</v>
      </c>
      <c r="C225" s="239">
        <v>0.16347607052896729</v>
      </c>
      <c r="D225" s="239">
        <v>5.3400503778337528E-2</v>
      </c>
      <c r="E225" s="239">
        <v>2.7455919395465999E-2</v>
      </c>
      <c r="F225" s="239">
        <v>0.23476070528967249</v>
      </c>
      <c r="G225" s="239">
        <v>0.37934508816120899</v>
      </c>
      <c r="H225" s="389">
        <v>0.93</v>
      </c>
      <c r="I225" s="361"/>
    </row>
    <row r="226" spans="1:9" x14ac:dyDescent="0.2">
      <c r="A226" s="239" t="s">
        <v>158</v>
      </c>
      <c r="B226" s="92" t="s">
        <v>108</v>
      </c>
      <c r="C226" s="239">
        <v>0.16350000000000001</v>
      </c>
      <c r="D226" s="239">
        <v>5.3249999999999999E-2</v>
      </c>
      <c r="E226" s="239">
        <v>2.75E-2</v>
      </c>
      <c r="F226" s="239">
        <v>0.23474999999999999</v>
      </c>
      <c r="G226" s="239">
        <v>0.36049999999999999</v>
      </c>
      <c r="H226" s="389">
        <v>0.93</v>
      </c>
      <c r="I226" s="361"/>
    </row>
    <row r="227" spans="1:9" x14ac:dyDescent="0.2">
      <c r="A227" s="239" t="s">
        <v>159</v>
      </c>
      <c r="B227" s="92" t="s">
        <v>108</v>
      </c>
      <c r="C227" s="239">
        <v>0.16350000000000001</v>
      </c>
      <c r="D227" s="239">
        <v>5.3249999999999999E-2</v>
      </c>
      <c r="E227" s="239">
        <v>3.2500000000000001E-2</v>
      </c>
      <c r="F227" s="239">
        <v>0.23474999999999999</v>
      </c>
      <c r="G227" s="239">
        <v>0.35199999999999998</v>
      </c>
      <c r="H227" s="389">
        <v>0.93</v>
      </c>
      <c r="I227" s="361"/>
    </row>
    <row r="228" spans="1:9" x14ac:dyDescent="0.2">
      <c r="A228" s="333" t="s">
        <v>160</v>
      </c>
      <c r="B228" s="92" t="s">
        <v>108</v>
      </c>
      <c r="C228" s="239">
        <v>0.16350000000000001</v>
      </c>
      <c r="D228" s="239">
        <v>5.3249999999999999E-2</v>
      </c>
      <c r="E228" s="239">
        <v>2.1749999999999999E-2</v>
      </c>
      <c r="F228" s="239">
        <v>0.23474999999999999</v>
      </c>
      <c r="G228" s="239">
        <v>0.40125</v>
      </c>
      <c r="H228" s="389">
        <v>0.93</v>
      </c>
      <c r="I228" s="361"/>
    </row>
    <row r="229" spans="1:9" x14ac:dyDescent="0.2">
      <c r="A229" s="333" t="s">
        <v>161</v>
      </c>
      <c r="B229" s="92" t="s">
        <v>108</v>
      </c>
      <c r="C229" s="239">
        <v>0.1633663366336634</v>
      </c>
      <c r="D229" s="239">
        <v>5.3217821782178223E-2</v>
      </c>
      <c r="E229" s="239">
        <v>1.50990099009901E-2</v>
      </c>
      <c r="F229" s="239">
        <v>0.23490099009900989</v>
      </c>
      <c r="G229" s="239">
        <v>0.35123762376237622</v>
      </c>
      <c r="H229" s="389">
        <v>0.93</v>
      </c>
      <c r="I229" s="361"/>
    </row>
    <row r="230" spans="1:9" x14ac:dyDescent="0.2">
      <c r="A230" s="335" t="s">
        <v>162</v>
      </c>
      <c r="B230" s="92" t="s">
        <v>108</v>
      </c>
      <c r="C230" s="335">
        <v>0.16347607052896729</v>
      </c>
      <c r="D230" s="335">
        <v>5.3400503778337528E-2</v>
      </c>
      <c r="E230" s="335">
        <v>1.5113350125944581E-2</v>
      </c>
      <c r="F230" s="335">
        <v>0.23476070528967249</v>
      </c>
      <c r="G230" s="335">
        <v>0.36322418136020151</v>
      </c>
      <c r="H230" s="389">
        <v>0.93</v>
      </c>
      <c r="I230" s="361"/>
    </row>
    <row r="231" spans="1:9" x14ac:dyDescent="0.2">
      <c r="A231" s="335" t="s">
        <v>163</v>
      </c>
      <c r="B231" s="92" t="s">
        <v>108</v>
      </c>
      <c r="C231" s="335">
        <v>0.16350000000000001</v>
      </c>
      <c r="D231" s="335">
        <v>5.3249999999999999E-2</v>
      </c>
      <c r="E231" s="335">
        <v>1.4999999999999999E-2</v>
      </c>
      <c r="F231" s="335">
        <v>0.23474999999999999</v>
      </c>
      <c r="G231" s="335">
        <v>0.35525000000000001</v>
      </c>
      <c r="H231" s="389">
        <v>0.93</v>
      </c>
      <c r="I231" s="361"/>
    </row>
    <row r="232" spans="1:9" x14ac:dyDescent="0.2">
      <c r="A232" s="335" t="s">
        <v>164</v>
      </c>
      <c r="B232" s="92" t="s">
        <v>108</v>
      </c>
      <c r="C232" s="335">
        <v>0.16350000000000001</v>
      </c>
      <c r="D232" s="335">
        <v>5.3249999999999999E-2</v>
      </c>
      <c r="E232" s="335">
        <v>1.4999999999999999E-2</v>
      </c>
      <c r="F232" s="335">
        <v>0.23474999999999999</v>
      </c>
      <c r="G232" s="335">
        <v>0.36125000000000002</v>
      </c>
      <c r="H232" s="389">
        <v>0.93</v>
      </c>
      <c r="I232" s="361"/>
    </row>
    <row r="233" spans="1:9" x14ac:dyDescent="0.2">
      <c r="A233" s="335" t="s">
        <v>165</v>
      </c>
      <c r="B233" s="92" t="s">
        <v>108</v>
      </c>
      <c r="C233" s="335">
        <v>0.16350000000000001</v>
      </c>
      <c r="D233" s="335">
        <v>5.3249999999999999E-2</v>
      </c>
      <c r="E233" s="335">
        <v>1.4999999999999999E-2</v>
      </c>
      <c r="F233" s="335">
        <v>0.23474999999999999</v>
      </c>
      <c r="G233" s="335">
        <v>0.36675000000000002</v>
      </c>
      <c r="H233" s="389">
        <v>0.93</v>
      </c>
      <c r="I233" s="361"/>
    </row>
    <row r="234" spans="1:9" x14ac:dyDescent="0.2">
      <c r="A234" s="335" t="s">
        <v>166</v>
      </c>
      <c r="B234" s="92" t="s">
        <v>108</v>
      </c>
      <c r="C234" s="335">
        <v>0.16350000000000001</v>
      </c>
      <c r="D234" s="335">
        <v>5.3249999999999999E-2</v>
      </c>
      <c r="E234" s="335">
        <v>1.4999999999999999E-2</v>
      </c>
      <c r="F234" s="335">
        <v>0.23474999999999999</v>
      </c>
      <c r="G234" s="335">
        <v>0.36625000000000002</v>
      </c>
      <c r="H234" s="389">
        <v>0.93</v>
      </c>
      <c r="I234" s="361"/>
    </row>
    <row r="235" spans="1:9" x14ac:dyDescent="0.2">
      <c r="A235" s="335" t="s">
        <v>167</v>
      </c>
      <c r="B235" s="92" t="s">
        <v>108</v>
      </c>
      <c r="C235" s="335">
        <v>0.16350000000000001</v>
      </c>
      <c r="D235" s="335">
        <v>5.3249999999999999E-2</v>
      </c>
      <c r="E235" s="335">
        <v>1.4999999999999999E-2</v>
      </c>
      <c r="F235" s="335">
        <v>0.23474999999999999</v>
      </c>
      <c r="G235" s="335">
        <v>0.34899999999999998</v>
      </c>
      <c r="H235" s="389">
        <v>0.93</v>
      </c>
      <c r="I235" s="361"/>
    </row>
    <row r="236" spans="1:9" x14ac:dyDescent="0.2">
      <c r="A236" s="335" t="s">
        <v>168</v>
      </c>
      <c r="B236" s="92" t="s">
        <v>108</v>
      </c>
      <c r="C236" s="335">
        <v>0.16337349397590359</v>
      </c>
      <c r="D236" s="335">
        <v>5.3253012048192772E-2</v>
      </c>
      <c r="E236" s="335">
        <v>2.1927710843373499E-2</v>
      </c>
      <c r="F236" s="335">
        <v>0.2346987951807229</v>
      </c>
      <c r="G236" s="335">
        <v>0.29951807228915661</v>
      </c>
      <c r="H236" s="389">
        <v>0.93</v>
      </c>
      <c r="I236" s="361"/>
    </row>
    <row r="237" spans="1:9" x14ac:dyDescent="0.2">
      <c r="A237" s="335" t="s">
        <v>169</v>
      </c>
      <c r="B237" s="92" t="s">
        <v>108</v>
      </c>
      <c r="C237" s="335">
        <v>0.16348837209302319</v>
      </c>
      <c r="D237" s="335">
        <v>5.3255813953488371E-2</v>
      </c>
      <c r="E237" s="335">
        <v>1.511627906976744E-2</v>
      </c>
      <c r="F237" s="335">
        <v>0.23488372093023249</v>
      </c>
      <c r="G237" s="335">
        <v>0.34093023255813948</v>
      </c>
      <c r="H237" s="389">
        <v>0.93</v>
      </c>
      <c r="I237" s="361"/>
    </row>
    <row r="238" spans="1:9" x14ac:dyDescent="0.2">
      <c r="A238" s="335" t="s">
        <v>62</v>
      </c>
      <c r="B238" s="92" t="s">
        <v>63</v>
      </c>
      <c r="C238" s="335">
        <v>0.22579427120177961</v>
      </c>
      <c r="D238" s="335">
        <v>5.2440239043824707E-2</v>
      </c>
      <c r="E238" s="335">
        <v>3.4339533680010748E-2</v>
      </c>
      <c r="F238" s="335">
        <v>0.21506345769714899</v>
      </c>
      <c r="G238" s="335">
        <v>0.5653261021470074</v>
      </c>
      <c r="H238" s="386">
        <v>3.18</v>
      </c>
      <c r="I238" s="361"/>
    </row>
    <row r="239" spans="1:9" x14ac:dyDescent="0.2">
      <c r="A239" s="237" t="s">
        <v>64</v>
      </c>
      <c r="B239" s="92" t="s">
        <v>63</v>
      </c>
      <c r="C239" s="402">
        <v>0.27712907665452818</v>
      </c>
      <c r="D239" s="402">
        <v>7.265700483091786E-2</v>
      </c>
      <c r="E239" s="402">
        <v>6.7098760637186533E-2</v>
      </c>
      <c r="F239" s="402">
        <v>0.27403982573151031</v>
      </c>
      <c r="G239" s="402">
        <v>0.55787748296579331</v>
      </c>
      <c r="H239" s="386">
        <v>3.18</v>
      </c>
      <c r="I239" s="361"/>
    </row>
    <row r="240" spans="1:9" x14ac:dyDescent="0.2">
      <c r="A240" s="239"/>
      <c r="B240" s="369"/>
      <c r="C240" s="236"/>
      <c r="D240" s="236"/>
      <c r="E240" s="236"/>
      <c r="F240" s="236"/>
      <c r="G240" s="236"/>
    </row>
    <row r="241" spans="1:26" x14ac:dyDescent="0.2">
      <c r="A241" s="333"/>
      <c r="B241" s="369"/>
      <c r="C241" s="236"/>
      <c r="D241" s="236"/>
      <c r="E241" s="236"/>
      <c r="F241" s="236"/>
      <c r="G241" s="236"/>
    </row>
    <row r="242" spans="1:26" x14ac:dyDescent="0.2">
      <c r="B242" s="369"/>
      <c r="C242" s="236"/>
      <c r="D242" s="236"/>
      <c r="E242" s="236"/>
      <c r="F242" s="236"/>
      <c r="G242" s="236"/>
      <c r="H242" s="362"/>
    </row>
    <row r="243" spans="1:26" x14ac:dyDescent="0.2">
      <c r="B243" s="369"/>
      <c r="C243" s="236"/>
      <c r="D243" s="236"/>
      <c r="E243" s="236"/>
      <c r="F243" s="236"/>
      <c r="G243" s="236"/>
      <c r="H243" s="362"/>
    </row>
    <row r="244" spans="1:26" x14ac:dyDescent="0.2">
      <c r="B244" s="369"/>
      <c r="C244" s="236"/>
      <c r="D244" s="236"/>
      <c r="E244" s="236"/>
      <c r="F244" s="236"/>
      <c r="G244" s="236"/>
      <c r="H244" s="362"/>
    </row>
    <row r="245" spans="1:26" x14ac:dyDescent="0.2">
      <c r="A245" s="239"/>
      <c r="B245" s="369"/>
      <c r="C245" s="236"/>
      <c r="D245" s="236"/>
      <c r="E245" s="236"/>
      <c r="F245" s="236"/>
      <c r="G245" s="236"/>
    </row>
    <row r="246" spans="1:26" x14ac:dyDescent="0.2">
      <c r="A246" s="239"/>
      <c r="B246" s="369"/>
      <c r="C246" s="236"/>
      <c r="D246" s="236"/>
      <c r="E246" s="236"/>
      <c r="F246" s="236"/>
      <c r="G246" s="236"/>
    </row>
    <row r="247" spans="1:26" x14ac:dyDescent="0.2">
      <c r="S247" s="398"/>
      <c r="T247" s="398"/>
      <c r="U247" s="398"/>
      <c r="V247" s="398"/>
      <c r="W247" s="398"/>
      <c r="X247" s="398"/>
      <c r="Y247" s="398"/>
      <c r="Z247" s="398"/>
    </row>
    <row r="248" spans="1:26" x14ac:dyDescent="0.2">
      <c r="S248" s="398"/>
      <c r="T248" s="398"/>
      <c r="U248" s="398"/>
      <c r="V248" s="398"/>
      <c r="W248" s="398"/>
      <c r="X248" s="398"/>
      <c r="Y248" s="398"/>
      <c r="Z248" s="398"/>
    </row>
  </sheetData>
  <sortState ref="A2:I248">
    <sortCondition ref="B2:B248"/>
    <sortCondition descending="1" ref="H2:H248"/>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3"/>
  <sheetViews>
    <sheetView topLeftCell="A45" workbookViewId="0">
      <selection activeCell="A54" sqref="A54:XFD54"/>
    </sheetView>
    <sheetView topLeftCell="B1" workbookViewId="1"/>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277</v>
      </c>
      <c r="C1" s="342"/>
    </row>
    <row r="2" spans="1:28" s="239" customFormat="1" ht="37.5" customHeight="1" x14ac:dyDescent="0.15">
      <c r="C2" s="342"/>
      <c r="D2" s="408" t="s">
        <v>278</v>
      </c>
      <c r="E2" s="409"/>
      <c r="F2" s="409"/>
      <c r="G2" s="409"/>
      <c r="H2" s="409"/>
      <c r="I2" s="241"/>
      <c r="S2" s="412" t="s">
        <v>279</v>
      </c>
      <c r="T2" s="412"/>
    </row>
    <row r="3" spans="1:28" s="239" customFormat="1" ht="25.5" customHeight="1" x14ac:dyDescent="0.15">
      <c r="A3" s="140" t="s">
        <v>280</v>
      </c>
      <c r="B3" s="234" t="s">
        <v>281</v>
      </c>
      <c r="C3" s="234" t="s">
        <v>555</v>
      </c>
      <c r="D3" s="232" t="s">
        <v>271</v>
      </c>
      <c r="E3" s="233" t="s">
        <v>272</v>
      </c>
      <c r="F3" s="233" t="s">
        <v>273</v>
      </c>
      <c r="G3" s="233" t="s">
        <v>274</v>
      </c>
      <c r="H3" s="233" t="s">
        <v>275</v>
      </c>
      <c r="I3" s="234" t="s">
        <v>276</v>
      </c>
      <c r="J3" s="141"/>
      <c r="T3" s="234" t="s">
        <v>276</v>
      </c>
    </row>
    <row r="4" spans="1:28" s="239" customFormat="1" ht="18" customHeight="1" x14ac:dyDescent="0.2">
      <c r="A4" s="142" t="s">
        <v>35</v>
      </c>
      <c r="B4" t="s">
        <v>282</v>
      </c>
      <c r="C4" s="159" t="s">
        <v>306</v>
      </c>
      <c r="D4" s="143">
        <f>IFERROR(
    SUMIFS('As-Built HV &amp; WD'!C:C, 'As-Built HV &amp; WD'!$B:$B, 'Design HV &amp; WD'!$A4)/COUNTIFS('As-Built HV &amp; WD'!$B:$B, 'Design HV &amp; WD'!$A4),
    U28
)</f>
        <v>1.0517546969159875E-2</v>
      </c>
      <c r="E4" s="143">
        <f>IFERROR(
    SUMIFS('As-Built HV &amp; WD'!D:D, 'As-Built HV &amp; WD'!$B:$B, 'Design HV &amp; WD'!$A4)/COUNTIFS('As-Built HV &amp; WD'!$B:$B, 'Design HV &amp; WD'!$A4),
    V28
)</f>
        <v>0.29305650203870831</v>
      </c>
      <c r="F4" s="143">
        <f>IFERROR(
    SUMIFS('As-Built HV &amp; WD'!E:E, 'As-Built HV &amp; WD'!$B:$B, 'Design HV &amp; WD'!$A4)/COUNTIFS('As-Built HV &amp; WD'!$B:$B, 'Design HV &amp; WD'!$A4),
    W28
)</f>
        <v>0.13571523316232253</v>
      </c>
      <c r="G4" s="143">
        <f>IFERROR(
    SUMIFS('As-Built HV &amp; WD'!F:F, 'As-Built HV &amp; WD'!$B:$B, 'Design HV &amp; WD'!$A4)/COUNTIFS('As-Built HV &amp; WD'!$B:$B, 'Design HV &amp; WD'!$A4),
    X28
)</f>
        <v>0.48307275725529286</v>
      </c>
      <c r="H4" s="143">
        <f>IFERROR(
    SUMIFS('As-Built HV &amp; WD'!G:G, 'As-Built HV &amp; WD'!$B:$B, 'Design HV &amp; WD'!$A4)/COUNTIFS('As-Built HV &amp; WD'!$B:$B, 'Design HV &amp; WD'!$A4),
    Y28
)</f>
        <v>2.4028891125572206E-3</v>
      </c>
      <c r="I4" s="207">
        <v>3.13</v>
      </c>
      <c r="J4" s="237"/>
      <c r="S4" s="144" t="s">
        <v>283</v>
      </c>
      <c r="T4" s="208">
        <v>2.73</v>
      </c>
      <c r="AB4" s="239" t="s">
        <v>284</v>
      </c>
    </row>
    <row r="5" spans="1:28" s="239" customFormat="1" ht="18" customHeight="1" x14ac:dyDescent="0.2">
      <c r="A5" s="142" t="s">
        <v>108</v>
      </c>
      <c r="B5" t="s">
        <v>285</v>
      </c>
      <c r="C5" s="349" t="s">
        <v>314</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286</v>
      </c>
      <c r="T5" s="208">
        <v>2.68</v>
      </c>
      <c r="AB5" s="239" t="s">
        <v>287</v>
      </c>
    </row>
    <row r="6" spans="1:28" s="239" customFormat="1" ht="18" customHeight="1" x14ac:dyDescent="0.2">
      <c r="A6" s="142" t="s">
        <v>63</v>
      </c>
      <c r="B6" t="s">
        <v>288</v>
      </c>
      <c r="C6" s="159" t="s">
        <v>315</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289</v>
      </c>
      <c r="T6" s="208">
        <v>1.01</v>
      </c>
    </row>
    <row r="7" spans="1:28" s="239" customFormat="1" ht="18" customHeight="1" x14ac:dyDescent="0.2">
      <c r="A7" s="142" t="s">
        <v>29</v>
      </c>
      <c r="B7" t="s">
        <v>290</v>
      </c>
      <c r="C7" s="159" t="s">
        <v>317</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291</v>
      </c>
      <c r="T7" s="208">
        <v>2.65</v>
      </c>
      <c r="U7" s="239" t="s">
        <v>292</v>
      </c>
    </row>
    <row r="8" spans="1:28" s="239" customFormat="1" ht="18" customHeight="1" x14ac:dyDescent="0.2">
      <c r="A8" s="142" t="s">
        <v>39</v>
      </c>
      <c r="B8" t="s">
        <v>283</v>
      </c>
      <c r="C8" s="159" t="s">
        <v>306</v>
      </c>
      <c r="D8" s="143">
        <f>IFERROR(
    SUMIFS('As-Built HV &amp; WD'!C:C, 'As-Built HV &amp; WD'!$B:$B, 'Design HV &amp; WD'!$A8)/COUNTIFS('As-Built HV &amp; WD'!$B:$B, 'Design HV &amp; WD'!$A8),
    U32
)</f>
        <v>4.1924160104143529E-2</v>
      </c>
      <c r="E8" s="143">
        <f>IFERROR(
    SUMIFS('As-Built HV &amp; WD'!D:D, 'As-Built HV &amp; WD'!$B:$B, 'Design HV &amp; WD'!$A8)/COUNTIFS('As-Built HV &amp; WD'!$B:$B, 'Design HV &amp; WD'!$A8),
    V32
)</f>
        <v>0.17045816899003646</v>
      </c>
      <c r="F8" s="143">
        <f>IFERROR(
    SUMIFS('As-Built HV &amp; WD'!E:E, 'As-Built HV &amp; WD'!$B:$B, 'Design HV &amp; WD'!$A8)/COUNTIFS('As-Built HV &amp; WD'!$B:$B, 'Design HV &amp; WD'!$A8),
    W32
)</f>
        <v>0.21598805274060495</v>
      </c>
      <c r="G8" s="143">
        <f>IFERROR(
    SUMIFS('As-Built HV &amp; WD'!F:F, 'As-Built HV &amp; WD'!$B:$B, 'Design HV &amp; WD'!$A8)/COUNTIFS('As-Built HV &amp; WD'!$B:$B, 'Design HV &amp; WD'!$A8),
    X32
)</f>
        <v>0.38919515578732106</v>
      </c>
      <c r="H8" s="143">
        <f>IFERROR(
    SUMIFS('As-Built HV &amp; WD'!G:G, 'As-Built HV &amp; WD'!$B:$B, 'Design HV &amp; WD'!$A8)/COUNTIFS('As-Built HV &amp; WD'!$B:$B, 'Design HV &amp; WD'!$A8),
    Y32
)</f>
        <v>2.2352588732889509E-2</v>
      </c>
      <c r="I8" s="207">
        <v>2.73</v>
      </c>
      <c r="J8" s="237"/>
      <c r="S8" s="144" t="s">
        <v>293</v>
      </c>
      <c r="T8" s="208">
        <v>3.13</v>
      </c>
      <c r="U8" s="239" t="s">
        <v>294</v>
      </c>
    </row>
    <row r="9" spans="1:28" s="374" customFormat="1" ht="18" customHeight="1" x14ac:dyDescent="0.2">
      <c r="A9" s="142" t="s">
        <v>58</v>
      </c>
      <c r="B9" t="s">
        <v>299</v>
      </c>
      <c r="C9" s="348" t="s">
        <v>286</v>
      </c>
      <c r="D9" s="143">
        <f>IFERROR(
    SUMIFS('As-Built HV &amp; WD'!C:C, 'As-Built HV &amp; WD'!$B:$B, 'Design HV &amp; WD'!$A9)/COUNTIFS('As-Built HV &amp; WD'!$B:$B, 'Design HV &amp; WD'!$A9),
    U39
)</f>
        <v>0</v>
      </c>
      <c r="E9" s="143">
        <f>IFERROR(
    SUMIFS('As-Built HV &amp; WD'!D:D, 'As-Built HV &amp; WD'!$B:$B, 'Design HV &amp; WD'!$A9)/COUNTIFS('As-Built HV &amp; WD'!$B:$B, 'Design HV &amp; WD'!$A9),
    V39
)</f>
        <v>0</v>
      </c>
      <c r="F9" s="143">
        <f>IFERROR(
    SUMIFS('As-Built HV &amp; WD'!E:E, 'As-Built HV &amp; WD'!$B:$B, 'Design HV &amp; WD'!$A9)/COUNTIFS('As-Built HV &amp; WD'!$B:$B, 'Design HV &amp; WD'!$A9),
    W39
)</f>
        <v>9.7573944890787745E-2</v>
      </c>
      <c r="G9" s="143">
        <f>IFERROR(
    SUMIFS('As-Built HV &amp; WD'!F:F, 'As-Built HV &amp; WD'!$B:$B, 'Design HV &amp; WD'!$A9)/COUNTIFS('As-Built HV &amp; WD'!$B:$B, 'Design HV &amp; WD'!$A9),
    X39
)</f>
        <v>0.28224832976536918</v>
      </c>
      <c r="H9" s="143">
        <f>IFERROR(
    SUMIFS('As-Built HV &amp; WD'!G:G, 'As-Built HV &amp; WD'!$B:$B, 'Design HV &amp; WD'!$A9)/COUNTIFS('As-Built HV &amp; WD'!$B:$B, 'Design HV &amp; WD'!$A9),
    Y39
)</f>
        <v>0</v>
      </c>
      <c r="I9" s="207">
        <v>2.68</v>
      </c>
      <c r="J9" s="237"/>
      <c r="S9" s="144" t="s">
        <v>295</v>
      </c>
      <c r="T9" s="208">
        <v>3.86</v>
      </c>
      <c r="U9" s="239"/>
    </row>
    <row r="10" spans="1:28" s="372" customFormat="1" ht="18" customHeight="1" x14ac:dyDescent="0.2">
      <c r="A10" s="142" t="s">
        <v>32</v>
      </c>
      <c r="B10" t="s">
        <v>32</v>
      </c>
      <c r="C10" s="159" t="s">
        <v>32</v>
      </c>
      <c r="D10" s="143">
        <f>IFERROR(
    SUMIFS('As-Built HV &amp; WD'!C:C, 'As-Built HV &amp; WD'!$B:$B, 'Design HV &amp; WD'!$A10, 'As-Built HV &amp; WD'!#REF!, "Base")/COUNTIFS('As-Built HV &amp; WD'!$B:$B, 'Design HV &amp; WD'!$A10, 'As-Built HV &amp; WD'!#REF!, "Base"),
    U40
)</f>
        <v>0</v>
      </c>
      <c r="E10" s="143">
        <v>0</v>
      </c>
      <c r="F10" s="143">
        <f>IFERROR(
    SUMIFS('As-Built HV &amp; WD'!E:E, 'As-Built HV &amp; WD'!$B:$B, 'Design HV &amp; WD'!$A10, 'As-Built HV &amp; WD'!#REF!, "Base")/COUNTIFS('As-Built HV &amp; WD'!$B:$B, 'Design HV &amp; WD'!$A10, 'As-Built HV &amp; WD'!#REF!, "Base"),
    W40
)</f>
        <v>0</v>
      </c>
      <c r="G10" s="143">
        <v>0</v>
      </c>
      <c r="H10" s="143">
        <v>0</v>
      </c>
      <c r="I10" s="376">
        <v>0</v>
      </c>
      <c r="J10" s="237"/>
      <c r="K10" s="239"/>
      <c r="L10" s="239"/>
      <c r="S10" s="144" t="s">
        <v>296</v>
      </c>
      <c r="T10" s="208">
        <v>5.38</v>
      </c>
      <c r="U10" s="239" t="s">
        <v>297</v>
      </c>
    </row>
    <row r="11" spans="1:28" s="372" customFormat="1" ht="18" customHeight="1" x14ac:dyDescent="0.2">
      <c r="A11" s="142" t="s">
        <v>47</v>
      </c>
      <c r="B11" t="s">
        <v>47</v>
      </c>
      <c r="C11" s="159" t="s">
        <v>316</v>
      </c>
      <c r="D11" s="143">
        <f>IFERROR(
    SUMIFS('As-Built HV &amp; WD'!C:C, 'As-Built HV &amp; WD'!$B:$B, 'Design HV &amp; WD'!$A11, 'As-Built HV &amp; WD'!#REF!, "Base")/COUNTIFS('As-Built HV &amp; WD'!$B:$B, 'Design HV &amp; WD'!$A11, 'As-Built HV &amp; WD'!#REF!, "Base"),
    U41
)</f>
        <v>0</v>
      </c>
      <c r="E11" s="143">
        <f>IFERROR(
    SUMIFS('As-Built HV &amp; WD'!D:D, 'As-Built HV &amp; WD'!$B:$B, 'Design HV &amp; WD'!$A11, 'As-Built HV &amp; WD'!#REF!, "Base")/COUNTIFS('As-Built HV &amp; WD'!$B:$B, 'Design HV &amp; WD'!$A11, 'As-Built HV &amp; WD'!#REF!, "Base"),
    V41
)</f>
        <v>0</v>
      </c>
      <c r="F11" s="143">
        <f>IFERROR(
    SUMIFS('As-Built HV &amp; WD'!E:E, 'As-Built HV &amp; WD'!$B:$B, 'Design HV &amp; WD'!$A11, 'As-Built HV &amp; WD'!#REF!, "Base")/COUNTIFS('As-Built HV &amp; WD'!$B:$B, 'Design HV &amp; WD'!$A11, 'As-Built HV &amp; WD'!#REF!, "Base"),
    W41
)</f>
        <v>0</v>
      </c>
      <c r="G11" s="143">
        <f>IFERROR(
    SUMIFS('As-Built HV &amp; WD'!F:F, 'As-Built HV &amp; WD'!$B:$B, 'Design HV &amp; WD'!$A11, 'As-Built HV &amp; WD'!#REF!, "Base")/COUNTIFS('As-Built HV &amp; WD'!$B:$B, 'Design HV &amp; WD'!$A11, 'As-Built HV &amp; WD'!#REF!, "Base"),
    X41
)</f>
        <v>0</v>
      </c>
      <c r="H11" s="143">
        <f>IFERROR(
    SUMIFS('As-Built HV &amp; WD'!G:G, 'As-Built HV &amp; WD'!$B:$B, 'Design HV &amp; WD'!$A11, 'As-Built HV &amp; WD'!#REF!, "Base")/COUNTIFS('As-Built HV &amp; WD'!$B:$B, 'Design HV &amp; WD'!$A11, 'As-Built HV &amp; WD'!#REF!, "Base"),
    Y41
)</f>
        <v>0</v>
      </c>
      <c r="I11" s="376">
        <v>0</v>
      </c>
      <c r="J11" s="237"/>
      <c r="K11" s="239"/>
      <c r="L11" s="239"/>
      <c r="S11" s="144" t="s">
        <v>455</v>
      </c>
      <c r="T11" s="208">
        <v>0.97</v>
      </c>
      <c r="U11" s="239" t="s">
        <v>456</v>
      </c>
    </row>
    <row r="12" spans="1:28" s="372" customFormat="1" ht="18" customHeight="1" x14ac:dyDescent="0.2">
      <c r="A12" s="142" t="s">
        <v>56</v>
      </c>
      <c r="B12" t="s">
        <v>56</v>
      </c>
      <c r="C12" s="159" t="s">
        <v>56</v>
      </c>
      <c r="D12" s="143">
        <f>IFERROR(
    SUMIFS('As-Built HV &amp; WD'!C:C, 'As-Built HV &amp; WD'!$B:$B, 'Design HV &amp; WD'!$A12, 'As-Built HV &amp; WD'!#REF!, "Base")/COUNTIFS('As-Built HV &amp; WD'!$B:$B, 'Design HV &amp; WD'!$A12, 'As-Built HV &amp; WD'!#REF!, "Base"),
    U42
)</f>
        <v>0</v>
      </c>
      <c r="E12" s="143">
        <v>0</v>
      </c>
      <c r="F12" s="143">
        <v>0</v>
      </c>
      <c r="G12" s="143">
        <v>0</v>
      </c>
      <c r="H12" s="143">
        <v>0</v>
      </c>
      <c r="I12" s="376">
        <v>0</v>
      </c>
      <c r="J12" s="237"/>
      <c r="K12" s="239"/>
      <c r="L12" s="239"/>
      <c r="S12" s="144"/>
      <c r="T12" s="208"/>
    </row>
    <row r="13" spans="1:28" s="239" customFormat="1" ht="18" customHeight="1" x14ac:dyDescent="0.2">
      <c r="A13" s="142" t="s">
        <v>43</v>
      </c>
      <c r="B13" t="s">
        <v>43</v>
      </c>
      <c r="C13" s="159" t="s">
        <v>313</v>
      </c>
      <c r="D13" s="143">
        <f>IFERROR(
    SUMIFS('As-Built HV &amp; WD'!C:C, 'As-Built HV &amp; WD'!$B:$B, 'Design HV &amp; WD'!$A13, 'As-Built HV &amp; WD'!#REF!, "Base")/COUNTIFS('As-Built HV &amp; WD'!$B:$B, 'Design HV &amp; WD'!$A13, 'As-Built HV &amp; WD'!#REF!, "Base"),
    U43
)</f>
        <v>0</v>
      </c>
      <c r="E13" s="143">
        <f>IFERROR(
    SUMIFS('As-Built HV &amp; WD'!D:D, 'As-Built HV &amp; WD'!$B:$B, 'Design HV &amp; WD'!$A13, 'As-Built HV &amp; WD'!#REF!, "Base")/COUNTIFS('As-Built HV &amp; WD'!$B:$B, 'Design HV &amp; WD'!$A13, 'As-Built HV &amp; WD'!#REF!, "Base"),
    V43
)</f>
        <v>0</v>
      </c>
      <c r="F13" s="143">
        <v>0</v>
      </c>
      <c r="G13" s="143">
        <v>0</v>
      </c>
      <c r="H13" s="143">
        <v>0</v>
      </c>
      <c r="I13" s="376">
        <v>0</v>
      </c>
      <c r="J13" s="237"/>
    </row>
    <row r="14" spans="1:28" s="384" customFormat="1" ht="18" customHeight="1" x14ac:dyDescent="0.2">
      <c r="A14" s="238" t="s">
        <v>581</v>
      </c>
      <c r="B14" s="375" t="s">
        <v>607</v>
      </c>
      <c r="C14" s="159" t="s">
        <v>306</v>
      </c>
      <c r="D14" s="143">
        <f t="shared" ref="D14:H19" si="0">0.8*AVERAGE(D$4,D$8)</f>
        <v>2.0976682829321362E-2</v>
      </c>
      <c r="E14" s="143">
        <f t="shared" si="0"/>
        <v>0.18540586841149792</v>
      </c>
      <c r="F14" s="143">
        <f t="shared" si="0"/>
        <v>0.14068131436117101</v>
      </c>
      <c r="G14" s="143">
        <f t="shared" si="0"/>
        <v>0.34890716521704557</v>
      </c>
      <c r="H14" s="143">
        <f t="shared" si="0"/>
        <v>9.9021911381786936E-3</v>
      </c>
      <c r="I14" s="390">
        <v>2.6598581560283683</v>
      </c>
      <c r="J14" s="237"/>
    </row>
    <row r="15" spans="1:28" s="384" customFormat="1" ht="18" customHeight="1" x14ac:dyDescent="0.2">
      <c r="A15" s="238" t="s">
        <v>582</v>
      </c>
      <c r="B15" s="375" t="s">
        <v>607</v>
      </c>
      <c r="C15" s="159" t="s">
        <v>306</v>
      </c>
      <c r="D15" s="143">
        <f t="shared" si="0"/>
        <v>2.0976682829321362E-2</v>
      </c>
      <c r="E15" s="143">
        <f t="shared" si="0"/>
        <v>0.18540586841149792</v>
      </c>
      <c r="F15" s="143">
        <f t="shared" si="0"/>
        <v>0.14068131436117101</v>
      </c>
      <c r="G15" s="143">
        <f t="shared" si="0"/>
        <v>0.34890716521704557</v>
      </c>
      <c r="H15" s="143">
        <f t="shared" si="0"/>
        <v>9.9021911381786936E-3</v>
      </c>
      <c r="I15" s="390">
        <v>2.3273758865248224</v>
      </c>
      <c r="J15" s="237"/>
    </row>
    <row r="16" spans="1:28" s="384" customFormat="1" ht="18" customHeight="1" x14ac:dyDescent="0.2">
      <c r="A16" s="238" t="s">
        <v>583</v>
      </c>
      <c r="B16" s="375" t="s">
        <v>607</v>
      </c>
      <c r="C16" s="159" t="s">
        <v>306</v>
      </c>
      <c r="D16" s="143">
        <f t="shared" si="0"/>
        <v>2.0976682829321362E-2</v>
      </c>
      <c r="E16" s="143">
        <f t="shared" si="0"/>
        <v>0.18540586841149792</v>
      </c>
      <c r="F16" s="143">
        <f t="shared" si="0"/>
        <v>0.14068131436117101</v>
      </c>
      <c r="G16" s="143">
        <f t="shared" si="0"/>
        <v>0.34890716521704557</v>
      </c>
      <c r="H16" s="143">
        <f t="shared" si="0"/>
        <v>9.9021911381786936E-3</v>
      </c>
      <c r="I16" s="390">
        <v>2.3273758865248224</v>
      </c>
      <c r="J16" s="237"/>
    </row>
    <row r="17" spans="1:26" s="384" customFormat="1" ht="18" customHeight="1" x14ac:dyDescent="0.2">
      <c r="A17" s="238" t="s">
        <v>584</v>
      </c>
      <c r="B17" s="375" t="s">
        <v>607</v>
      </c>
      <c r="C17" s="159" t="s">
        <v>306</v>
      </c>
      <c r="D17" s="143">
        <f t="shared" si="0"/>
        <v>2.0976682829321362E-2</v>
      </c>
      <c r="E17" s="143">
        <f t="shared" si="0"/>
        <v>0.18540586841149792</v>
      </c>
      <c r="F17" s="143">
        <f t="shared" si="0"/>
        <v>0.14068131436117101</v>
      </c>
      <c r="G17" s="143">
        <f t="shared" si="0"/>
        <v>0.34890716521704557</v>
      </c>
      <c r="H17" s="143">
        <f t="shared" si="0"/>
        <v>9.9021911381786936E-3</v>
      </c>
      <c r="I17" s="390">
        <v>1.6624113475177305</v>
      </c>
      <c r="J17" s="237"/>
      <c r="L17" s="384" t="s">
        <v>609</v>
      </c>
    </row>
    <row r="18" spans="1:26" s="384" customFormat="1" ht="18" customHeight="1" x14ac:dyDescent="0.2">
      <c r="A18" s="238" t="s">
        <v>585</v>
      </c>
      <c r="B18" s="375" t="s">
        <v>607</v>
      </c>
      <c r="C18" s="159" t="s">
        <v>306</v>
      </c>
      <c r="D18" s="143">
        <f t="shared" si="0"/>
        <v>2.0976682829321362E-2</v>
      </c>
      <c r="E18" s="143">
        <f t="shared" si="0"/>
        <v>0.18540586841149792</v>
      </c>
      <c r="F18" s="143">
        <f t="shared" si="0"/>
        <v>0.14068131436117101</v>
      </c>
      <c r="G18" s="143">
        <f t="shared" si="0"/>
        <v>0.34890716521704557</v>
      </c>
      <c r="H18" s="143">
        <f t="shared" si="0"/>
        <v>9.9021911381786936E-3</v>
      </c>
      <c r="I18" s="390">
        <v>1.33</v>
      </c>
      <c r="J18" s="237"/>
    </row>
    <row r="19" spans="1:26" s="384" customFormat="1" ht="18" customHeight="1" x14ac:dyDescent="0.2">
      <c r="A19" s="238" t="s">
        <v>586</v>
      </c>
      <c r="B19" s="375" t="s">
        <v>607</v>
      </c>
      <c r="C19" s="159" t="s">
        <v>306</v>
      </c>
      <c r="D19" s="143">
        <f t="shared" si="0"/>
        <v>2.0976682829321362E-2</v>
      </c>
      <c r="E19" s="143">
        <f t="shared" si="0"/>
        <v>0.18540586841149792</v>
      </c>
      <c r="F19" s="143">
        <f t="shared" si="0"/>
        <v>0.14068131436117101</v>
      </c>
      <c r="G19" s="143">
        <f t="shared" si="0"/>
        <v>0.34890716521704557</v>
      </c>
      <c r="H19" s="143">
        <f t="shared" si="0"/>
        <v>9.9021911381786936E-3</v>
      </c>
      <c r="I19" s="390">
        <v>1.6624113475177305</v>
      </c>
      <c r="J19" s="237"/>
    </row>
    <row r="20" spans="1:26" s="239" customFormat="1" ht="18" customHeight="1" x14ac:dyDescent="0.2">
      <c r="A20" s="142" t="s">
        <v>34</v>
      </c>
      <c r="B20" t="s">
        <v>34</v>
      </c>
      <c r="C20" s="239" t="s">
        <v>34</v>
      </c>
      <c r="D20" s="143">
        <f>IFERROR(
    SUMIFS('As-Built HV &amp; WD'!C:C, 'As-Built HV &amp; WD'!$B:$B, 'Design HV &amp; WD'!$A20, 'As-Built HV &amp; WD'!#REF!, "Base")/COUNTIFS('As-Built HV &amp; WD'!$B:$B, 'Design HV &amp; WD'!$A20, 'As-Built HV &amp; WD'!#REF!, "Base"),
    U44
)</f>
        <v>0</v>
      </c>
      <c r="E20" s="143">
        <f>IFERROR(
    SUMIFS('As-Built HV &amp; WD'!D:D, 'As-Built HV &amp; WD'!$B:$B, 'Design HV &amp; WD'!$A20, 'As-Built HV &amp; WD'!#REF!, "Base")/COUNTIFS('As-Built HV &amp; WD'!$B:$B, 'Design HV &amp; WD'!$A20, 'As-Built HV &amp; WD'!#REF!, "Base"),
    V44
)</f>
        <v>0</v>
      </c>
      <c r="F20" s="143">
        <f>IFERROR(
    SUMIFS('As-Built HV &amp; WD'!E:E, 'As-Built HV &amp; WD'!$B:$B, 'Design HV &amp; WD'!$A20, 'As-Built HV &amp; WD'!#REF!, "Base")/COUNTIFS('As-Built HV &amp; WD'!$B:$B, 'Design HV &amp; WD'!$A20, 'As-Built HV &amp; WD'!#REF!, "Base"),
    W44
)</f>
        <v>0</v>
      </c>
      <c r="G20" s="143">
        <f>IFERROR(
    SUMIFS('As-Built HV &amp; WD'!F:F, 'As-Built HV &amp; WD'!$B:$B, 'Design HV &amp; WD'!$A20, 'As-Built HV &amp; WD'!#REF!, "Base")/COUNTIFS('As-Built HV &amp; WD'!$B:$B, 'Design HV &amp; WD'!$A20, 'As-Built HV &amp; WD'!#REF!, "Base"),
    X44
)</f>
        <v>0</v>
      </c>
      <c r="H20" s="143">
        <f>IFERROR(
    SUMIFS('As-Built HV &amp; WD'!G:G, 'As-Built HV &amp; WD'!$B:$B, 'Design HV &amp; WD'!$A20, 'As-Built HV &amp; WD'!#REF!, "Base")/COUNTIFS('As-Built HV &amp; WD'!$B:$B, 'Design HV &amp; WD'!$A20, 'As-Built HV &amp; WD'!#REF!, "Base"),
    Y44
)</f>
        <v>0</v>
      </c>
      <c r="I20" s="376">
        <v>0</v>
      </c>
      <c r="J20" s="237"/>
    </row>
    <row r="21" spans="1:26" s="239" customFormat="1" ht="18" customHeight="1" x14ac:dyDescent="0.2">
      <c r="A21" s="238" t="s">
        <v>457</v>
      </c>
      <c r="B21" s="238" t="s">
        <v>472</v>
      </c>
      <c r="C21" s="159" t="s">
        <v>307</v>
      </c>
      <c r="D21" s="347">
        <v>0</v>
      </c>
      <c r="E21" s="347">
        <v>0.67</v>
      </c>
      <c r="F21" s="347">
        <v>0.08</v>
      </c>
      <c r="G21" s="347">
        <v>0.45</v>
      </c>
      <c r="H21" s="347">
        <v>0</v>
      </c>
      <c r="I21" s="354">
        <v>2.7888299999999999</v>
      </c>
      <c r="J21" s="237"/>
    </row>
    <row r="22" spans="1:26" s="239" customFormat="1" ht="18" customHeight="1" x14ac:dyDescent="0.2">
      <c r="A22" s="238" t="s">
        <v>458</v>
      </c>
      <c r="B22" s="238" t="s">
        <v>473</v>
      </c>
      <c r="C22" s="159" t="s">
        <v>307</v>
      </c>
      <c r="D22" s="347">
        <v>0</v>
      </c>
      <c r="E22" s="347">
        <v>0.67</v>
      </c>
      <c r="F22" s="347">
        <v>0.1</v>
      </c>
      <c r="G22" s="347">
        <v>0.68</v>
      </c>
      <c r="H22" s="347">
        <v>0</v>
      </c>
      <c r="I22" s="354">
        <v>2.7544</v>
      </c>
      <c r="J22" s="237"/>
    </row>
    <row r="23" spans="1:26" s="239" customFormat="1" ht="18" customHeight="1" x14ac:dyDescent="0.2">
      <c r="A23" s="238" t="s">
        <v>459</v>
      </c>
      <c r="B23" s="238" t="s">
        <v>474</v>
      </c>
      <c r="C23" s="159" t="s">
        <v>307</v>
      </c>
      <c r="D23" s="347">
        <v>0</v>
      </c>
      <c r="E23" s="347">
        <v>0.8</v>
      </c>
      <c r="F23" s="347">
        <v>0.14000000000000001</v>
      </c>
      <c r="G23" s="347">
        <v>0.87</v>
      </c>
      <c r="H23" s="347">
        <v>0</v>
      </c>
      <c r="I23" s="354">
        <v>2.9477940425531912</v>
      </c>
      <c r="J23" s="237"/>
    </row>
    <row r="24" spans="1:26" s="239" customFormat="1" ht="18" customHeight="1" x14ac:dyDescent="0.2">
      <c r="A24" s="238" t="s">
        <v>460</v>
      </c>
      <c r="B24" s="238" t="s">
        <v>475</v>
      </c>
      <c r="C24" s="159" t="s">
        <v>307</v>
      </c>
      <c r="D24" s="347">
        <v>0</v>
      </c>
      <c r="E24" s="347">
        <v>0.6</v>
      </c>
      <c r="F24" s="347">
        <v>0.09</v>
      </c>
      <c r="G24" s="347">
        <v>0.65</v>
      </c>
      <c r="H24" s="347">
        <v>0</v>
      </c>
      <c r="I24" s="354">
        <v>2.4789599999999998</v>
      </c>
      <c r="J24" s="237"/>
      <c r="K24"/>
      <c r="L24"/>
    </row>
    <row r="25" spans="1:26" s="239" customFormat="1" ht="18" customHeight="1" x14ac:dyDescent="0.2">
      <c r="A25" s="238" t="s">
        <v>461</v>
      </c>
      <c r="B25" s="238" t="s">
        <v>476</v>
      </c>
      <c r="C25" s="159" t="s">
        <v>307</v>
      </c>
      <c r="D25" s="347">
        <v>0</v>
      </c>
      <c r="E25" s="347">
        <v>0.72</v>
      </c>
      <c r="F25" s="347">
        <v>0.13</v>
      </c>
      <c r="G25" s="347">
        <v>0.82</v>
      </c>
      <c r="H25" s="347">
        <v>0</v>
      </c>
      <c r="I25" s="354">
        <v>2.6530146382978725</v>
      </c>
      <c r="J25" s="237"/>
      <c r="K25"/>
      <c r="L25"/>
    </row>
    <row r="26" spans="1:26" s="239" customFormat="1" ht="18" customHeight="1" x14ac:dyDescent="0.2">
      <c r="A26" s="238" t="s">
        <v>462</v>
      </c>
      <c r="B26" s="238" t="s">
        <v>477</v>
      </c>
      <c r="C26" s="159" t="s">
        <v>307</v>
      </c>
      <c r="D26" s="347">
        <v>0</v>
      </c>
      <c r="E26" s="347">
        <v>0.31</v>
      </c>
      <c r="F26" s="347">
        <v>0.23</v>
      </c>
      <c r="G26" s="347">
        <v>0.72</v>
      </c>
      <c r="H26" s="347">
        <v>0</v>
      </c>
      <c r="I26" s="354">
        <v>2.5784000000000002</v>
      </c>
      <c r="J26" s="237"/>
      <c r="K26"/>
      <c r="L26"/>
      <c r="U26" s="410"/>
      <c r="V26" s="411"/>
      <c r="W26" s="411"/>
      <c r="X26" s="411"/>
      <c r="Y26" s="411"/>
      <c r="Z26" s="391"/>
    </row>
    <row r="27" spans="1:26" s="239" customFormat="1" ht="18" customHeight="1" x14ac:dyDescent="0.2">
      <c r="A27" s="238" t="s">
        <v>463</v>
      </c>
      <c r="B27" s="238" t="s">
        <v>478</v>
      </c>
      <c r="C27" s="159" t="s">
        <v>307</v>
      </c>
      <c r="D27" s="347">
        <v>0</v>
      </c>
      <c r="E27" s="347">
        <v>0.11</v>
      </c>
      <c r="F27" s="347">
        <v>0.31</v>
      </c>
      <c r="G27" s="347">
        <v>0.72</v>
      </c>
      <c r="H27" s="347">
        <v>0</v>
      </c>
      <c r="I27" s="354">
        <v>2.4024000000000001</v>
      </c>
      <c r="J27" s="237"/>
      <c r="K27"/>
      <c r="U27" s="392"/>
      <c r="V27" s="393"/>
      <c r="W27" s="393"/>
      <c r="X27" s="393"/>
      <c r="Y27" s="393"/>
      <c r="Z27" s="394"/>
    </row>
    <row r="28" spans="1:26" s="239" customFormat="1" ht="18" customHeight="1" x14ac:dyDescent="0.2">
      <c r="A28" s="238" t="s">
        <v>464</v>
      </c>
      <c r="B28" s="238" t="s">
        <v>479</v>
      </c>
      <c r="C28" s="159" t="s">
        <v>307</v>
      </c>
      <c r="D28" s="347">
        <v>0</v>
      </c>
      <c r="E28" s="347">
        <v>0.13</v>
      </c>
      <c r="F28" s="347">
        <v>0.44</v>
      </c>
      <c r="G28" s="347">
        <v>0.92</v>
      </c>
      <c r="H28" s="347">
        <v>0</v>
      </c>
      <c r="I28" s="354">
        <v>2.5148527659574467</v>
      </c>
      <c r="J28" s="237"/>
      <c r="K28"/>
      <c r="L28" t="s">
        <v>516</v>
      </c>
      <c r="U28" s="395"/>
      <c r="V28" s="395"/>
      <c r="W28" s="395"/>
      <c r="X28" s="395"/>
      <c r="Y28" s="395"/>
      <c r="Z28" s="396"/>
    </row>
    <row r="29" spans="1:26" s="239" customFormat="1" ht="18" customHeight="1" x14ac:dyDescent="0.2">
      <c r="A29" s="238" t="s">
        <v>465</v>
      </c>
      <c r="B29" s="238" t="s">
        <v>480</v>
      </c>
      <c r="C29" s="159" t="s">
        <v>307</v>
      </c>
      <c r="D29" s="347">
        <v>0</v>
      </c>
      <c r="E29" s="347">
        <v>0.1</v>
      </c>
      <c r="F29" s="347">
        <v>0.3</v>
      </c>
      <c r="G29" s="347">
        <v>0.69</v>
      </c>
      <c r="H29" s="347">
        <v>0</v>
      </c>
      <c r="I29" s="354">
        <v>2.1621600000000001</v>
      </c>
      <c r="K29"/>
      <c r="L29"/>
      <c r="U29" s="395"/>
      <c r="V29" s="395"/>
      <c r="W29" s="395"/>
      <c r="X29" s="395"/>
      <c r="Y29" s="395"/>
      <c r="Z29" s="396"/>
    </row>
    <row r="30" spans="1:26" s="239" customFormat="1" ht="18" customHeight="1" x14ac:dyDescent="0.2">
      <c r="A30" s="238" t="s">
        <v>466</v>
      </c>
      <c r="B30" s="238" t="s">
        <v>481</v>
      </c>
      <c r="C30" s="159" t="s">
        <v>307</v>
      </c>
      <c r="D30" s="347">
        <v>0</v>
      </c>
      <c r="E30" s="347">
        <v>0.11</v>
      </c>
      <c r="F30" s="347">
        <v>0.42</v>
      </c>
      <c r="G30" s="347">
        <v>0.87</v>
      </c>
      <c r="H30" s="347">
        <v>0</v>
      </c>
      <c r="I30" s="354">
        <v>2.263367489361702</v>
      </c>
      <c r="K30"/>
      <c r="L30"/>
      <c r="M30"/>
      <c r="N30"/>
      <c r="O30"/>
      <c r="P30"/>
      <c r="U30" s="395"/>
      <c r="V30" s="395"/>
      <c r="W30" s="395"/>
      <c r="X30" s="395"/>
      <c r="Y30" s="395"/>
      <c r="Z30" s="396"/>
    </row>
    <row r="31" spans="1:26" s="239" customFormat="1" ht="18" customHeight="1" x14ac:dyDescent="0.2">
      <c r="A31" s="238" t="s">
        <v>467</v>
      </c>
      <c r="B31" s="238" t="s">
        <v>482</v>
      </c>
      <c r="C31" s="159" t="s">
        <v>307</v>
      </c>
      <c r="D31" s="347">
        <v>0</v>
      </c>
      <c r="E31" s="347">
        <v>0.05</v>
      </c>
      <c r="F31" s="347">
        <v>0.11</v>
      </c>
      <c r="G31" s="347">
        <v>0.47</v>
      </c>
      <c r="H31" s="347">
        <v>0</v>
      </c>
      <c r="I31" s="354">
        <v>1.2608340425531919</v>
      </c>
      <c r="K31"/>
      <c r="L31"/>
      <c r="M31"/>
      <c r="N31"/>
      <c r="O31"/>
      <c r="P31"/>
      <c r="U31" s="395"/>
      <c r="V31" s="395"/>
      <c r="W31" s="395"/>
      <c r="X31" s="395"/>
      <c r="Y31" s="395"/>
      <c r="Z31" s="396"/>
    </row>
    <row r="32" spans="1:26" s="239" customFormat="1" ht="18" customHeight="1" x14ac:dyDescent="0.2">
      <c r="A32" s="238" t="s">
        <v>468</v>
      </c>
      <c r="B32" s="238" t="s">
        <v>298</v>
      </c>
      <c r="C32" s="159" t="s">
        <v>307</v>
      </c>
      <c r="D32" s="347">
        <v>0</v>
      </c>
      <c r="E32" s="347">
        <v>0.3</v>
      </c>
      <c r="F32" s="347">
        <v>0.31</v>
      </c>
      <c r="G32" s="347">
        <v>0.54</v>
      </c>
      <c r="H32" s="347">
        <v>0</v>
      </c>
      <c r="I32" s="354">
        <v>2.4024000000000001</v>
      </c>
      <c r="K32"/>
      <c r="L32"/>
      <c r="M32"/>
      <c r="N32"/>
      <c r="O32"/>
      <c r="P32"/>
      <c r="U32" s="395"/>
      <c r="V32" s="395"/>
      <c r="W32" s="395"/>
      <c r="X32" s="395"/>
      <c r="Y32" s="395"/>
      <c r="Z32" s="396"/>
    </row>
    <row r="33" spans="1:26" s="239" customFormat="1" ht="18" customHeight="1" x14ac:dyDescent="0.2">
      <c r="A33" s="238" t="s">
        <v>469</v>
      </c>
      <c r="B33" s="238" t="s">
        <v>483</v>
      </c>
      <c r="C33" s="159" t="s">
        <v>307</v>
      </c>
      <c r="D33" s="347">
        <v>0</v>
      </c>
      <c r="E33" s="347">
        <v>0.36</v>
      </c>
      <c r="F33" s="347">
        <v>0.44</v>
      </c>
      <c r="G33" s="347">
        <v>0.69</v>
      </c>
      <c r="H33" s="347">
        <v>0</v>
      </c>
      <c r="I33" s="354">
        <v>2.5148527659574467</v>
      </c>
      <c r="K33"/>
      <c r="L33"/>
      <c r="M33"/>
      <c r="N33"/>
      <c r="O33"/>
      <c r="P33"/>
      <c r="U33" s="395"/>
      <c r="V33" s="395"/>
      <c r="W33" s="395"/>
      <c r="X33" s="395"/>
      <c r="Y33" s="395"/>
      <c r="Z33" s="396"/>
    </row>
    <row r="34" spans="1:26" s="239" customFormat="1" ht="18" customHeight="1" x14ac:dyDescent="0.2">
      <c r="A34" s="238" t="s">
        <v>470</v>
      </c>
      <c r="B34" s="238" t="s">
        <v>484</v>
      </c>
      <c r="C34" s="159" t="s">
        <v>307</v>
      </c>
      <c r="D34" s="347">
        <v>0</v>
      </c>
      <c r="E34" s="347">
        <v>0.1</v>
      </c>
      <c r="F34" s="347">
        <v>0.64</v>
      </c>
      <c r="G34" s="347">
        <v>0.67</v>
      </c>
      <c r="H34" s="347">
        <v>0</v>
      </c>
      <c r="I34" s="354">
        <v>2.3576744680851061</v>
      </c>
      <c r="K34"/>
      <c r="L34"/>
      <c r="M34"/>
      <c r="N34"/>
      <c r="O34"/>
      <c r="P34"/>
      <c r="U34" s="395"/>
      <c r="V34" s="395"/>
      <c r="W34" s="395"/>
      <c r="X34" s="395"/>
      <c r="Y34" s="395"/>
      <c r="Z34" s="396"/>
    </row>
    <row r="35" spans="1:26" s="239" customFormat="1" ht="18" customHeight="1" x14ac:dyDescent="0.2">
      <c r="A35" s="238" t="s">
        <v>471</v>
      </c>
      <c r="B35" s="238" t="s">
        <v>485</v>
      </c>
      <c r="C35" s="159" t="s">
        <v>307</v>
      </c>
      <c r="D35" s="347">
        <v>0</v>
      </c>
      <c r="E35" s="347">
        <v>0.06</v>
      </c>
      <c r="F35" s="347">
        <v>0.25</v>
      </c>
      <c r="G35" s="347">
        <v>0.61</v>
      </c>
      <c r="H35" s="347">
        <v>0</v>
      </c>
      <c r="I35" s="354">
        <v>0.87576851063829797</v>
      </c>
      <c r="J35" s="237"/>
      <c r="K35"/>
      <c r="L35"/>
      <c r="M35"/>
      <c r="N35"/>
      <c r="O35"/>
      <c r="P35"/>
      <c r="U35" s="395"/>
      <c r="V35" s="395"/>
      <c r="W35" s="395"/>
      <c r="X35" s="395"/>
      <c r="Y35" s="395"/>
      <c r="Z35" s="396"/>
    </row>
    <row r="36" spans="1:26" s="239" customFormat="1" ht="18" customHeight="1" x14ac:dyDescent="0.2">
      <c r="A36" s="238" t="s">
        <v>533</v>
      </c>
      <c r="B36" s="238" t="s">
        <v>486</v>
      </c>
      <c r="C36" s="159" t="s">
        <v>307</v>
      </c>
      <c r="D36" s="347">
        <v>0</v>
      </c>
      <c r="E36" s="347">
        <v>0.33</v>
      </c>
      <c r="F36" s="347">
        <v>0.31</v>
      </c>
      <c r="G36" s="347">
        <v>0.56999999999999995</v>
      </c>
      <c r="H36" s="347">
        <v>0</v>
      </c>
      <c r="I36" s="354">
        <v>1.4815822695035459</v>
      </c>
      <c r="K36"/>
      <c r="L36"/>
      <c r="M36"/>
      <c r="N36"/>
      <c r="O36"/>
      <c r="P36"/>
      <c r="U36" s="397"/>
      <c r="V36" s="397"/>
      <c r="W36" s="397"/>
      <c r="X36" s="397"/>
      <c r="Y36" s="397"/>
      <c r="Z36" s="396"/>
    </row>
    <row r="37" spans="1:26" s="239" customFormat="1" ht="18" customHeight="1" x14ac:dyDescent="0.2">
      <c r="A37" s="238" t="s">
        <v>534</v>
      </c>
      <c r="B37" s="238" t="s">
        <v>487</v>
      </c>
      <c r="C37" s="159" t="s">
        <v>307</v>
      </c>
      <c r="D37" s="347">
        <v>0</v>
      </c>
      <c r="E37" s="347">
        <v>0.42</v>
      </c>
      <c r="F37" s="347">
        <v>0.15</v>
      </c>
      <c r="G37" s="347">
        <v>0.48</v>
      </c>
      <c r="H37" s="347">
        <v>0</v>
      </c>
      <c r="I37" s="354">
        <v>1.6776638297872339</v>
      </c>
      <c r="K37"/>
      <c r="L37"/>
      <c r="M37"/>
      <c r="N37"/>
      <c r="O37"/>
      <c r="P37"/>
      <c r="U37" s="397"/>
      <c r="V37" s="397"/>
      <c r="W37" s="397"/>
      <c r="X37" s="397"/>
      <c r="Y37" s="397"/>
      <c r="Z37" s="396"/>
    </row>
    <row r="38" spans="1:26" s="239" customFormat="1" ht="18" customHeight="1" x14ac:dyDescent="0.2">
      <c r="A38" s="238" t="s">
        <v>535</v>
      </c>
      <c r="B38" s="238" t="s">
        <v>488</v>
      </c>
      <c r="C38" s="159" t="s">
        <v>307</v>
      </c>
      <c r="D38" s="347">
        <v>0</v>
      </c>
      <c r="E38" s="347">
        <v>0.6</v>
      </c>
      <c r="F38" s="347">
        <v>0.27</v>
      </c>
      <c r="G38" s="347">
        <v>0.56000000000000005</v>
      </c>
      <c r="H38" s="347">
        <v>0</v>
      </c>
      <c r="I38" s="354">
        <v>2.7321005815602835</v>
      </c>
      <c r="J38" s="238"/>
      <c r="K38"/>
      <c r="L38"/>
      <c r="M38"/>
      <c r="N38"/>
      <c r="O38"/>
      <c r="P38"/>
      <c r="U38" s="397"/>
      <c r="V38" s="397"/>
      <c r="W38" s="397"/>
      <c r="X38" s="397"/>
      <c r="Y38" s="397"/>
      <c r="Z38" s="396"/>
    </row>
    <row r="39" spans="1:26" s="239" customFormat="1" ht="18" customHeight="1" x14ac:dyDescent="0.2">
      <c r="A39" s="238" t="s">
        <v>536</v>
      </c>
      <c r="B39" s="238" t="s">
        <v>489</v>
      </c>
      <c r="C39" s="159" t="s">
        <v>307</v>
      </c>
      <c r="D39" s="347">
        <v>0</v>
      </c>
      <c r="E39" s="347">
        <v>0.5</v>
      </c>
      <c r="F39" s="347">
        <v>0.12</v>
      </c>
      <c r="G39" s="347">
        <v>0.56000000000000005</v>
      </c>
      <c r="H39" s="347">
        <v>0</v>
      </c>
      <c r="I39" s="354">
        <v>1.8822245106382975</v>
      </c>
      <c r="J39" s="238"/>
      <c r="K39"/>
      <c r="L39"/>
      <c r="M39"/>
      <c r="N39"/>
      <c r="O39"/>
      <c r="P39"/>
      <c r="U39" s="395"/>
      <c r="V39" s="395"/>
      <c r="W39" s="395"/>
      <c r="X39" s="395"/>
      <c r="Y39" s="395"/>
      <c r="Z39" s="396"/>
    </row>
    <row r="40" spans="1:26" s="239" customFormat="1" ht="18" customHeight="1" x14ac:dyDescent="0.2">
      <c r="A40" s="238" t="s">
        <v>537</v>
      </c>
      <c r="B40" s="238" t="s">
        <v>490</v>
      </c>
      <c r="C40" s="159" t="s">
        <v>307</v>
      </c>
      <c r="D40" s="347">
        <v>0</v>
      </c>
      <c r="E40" s="347">
        <v>0.56000000000000005</v>
      </c>
      <c r="F40" s="347">
        <v>0.27</v>
      </c>
      <c r="G40" s="347">
        <v>0.65</v>
      </c>
      <c r="H40" s="347">
        <v>0</v>
      </c>
      <c r="I40" s="354">
        <v>2.0131185815602834</v>
      </c>
      <c r="J40" s="238"/>
      <c r="K40"/>
      <c r="L40"/>
      <c r="M40"/>
      <c r="N40"/>
      <c r="O40"/>
      <c r="P40"/>
      <c r="U40" s="395"/>
      <c r="V40" s="395"/>
      <c r="W40" s="395"/>
      <c r="X40" s="395"/>
      <c r="Y40" s="395"/>
      <c r="Z40" s="396"/>
    </row>
    <row r="41" spans="1:26" s="239" customFormat="1" ht="24" customHeight="1" x14ac:dyDescent="0.2">
      <c r="A41" s="238" t="s">
        <v>538</v>
      </c>
      <c r="B41" s="238" t="s">
        <v>491</v>
      </c>
      <c r="C41" s="159" t="s">
        <v>307</v>
      </c>
      <c r="D41" s="347">
        <v>0</v>
      </c>
      <c r="E41" s="347">
        <v>0.47</v>
      </c>
      <c r="F41" s="347">
        <v>0.25</v>
      </c>
      <c r="G41" s="347">
        <v>0.42</v>
      </c>
      <c r="H41" s="347">
        <v>0</v>
      </c>
      <c r="I41" s="354">
        <v>2.0125475177304968</v>
      </c>
      <c r="J41" s="238"/>
      <c r="K41"/>
      <c r="L41"/>
      <c r="M41"/>
      <c r="N41"/>
      <c r="O41"/>
      <c r="P41"/>
      <c r="U41" s="395"/>
      <c r="V41" s="395"/>
      <c r="W41" s="395"/>
      <c r="X41" s="395"/>
      <c r="Y41" s="395"/>
      <c r="Z41" s="396"/>
    </row>
    <row r="42" spans="1:26" s="239" customFormat="1" ht="21" customHeight="1" x14ac:dyDescent="0.2">
      <c r="A42" s="238" t="s">
        <v>539</v>
      </c>
      <c r="B42" s="238" t="s">
        <v>492</v>
      </c>
      <c r="C42" s="159" t="s">
        <v>307</v>
      </c>
      <c r="D42" s="347">
        <v>0</v>
      </c>
      <c r="E42" s="347">
        <v>0.23</v>
      </c>
      <c r="F42" s="347">
        <v>0.12</v>
      </c>
      <c r="G42" s="347">
        <v>0.55000000000000004</v>
      </c>
      <c r="H42" s="347">
        <v>0</v>
      </c>
      <c r="I42" s="354">
        <v>1.7179459078014181</v>
      </c>
      <c r="J42" s="238"/>
      <c r="K42"/>
      <c r="L42"/>
      <c r="M42"/>
      <c r="N42"/>
      <c r="O42"/>
      <c r="P42"/>
      <c r="U42" s="395"/>
      <c r="V42" s="395"/>
      <c r="W42" s="395"/>
      <c r="X42" s="395"/>
      <c r="Y42" s="395"/>
      <c r="Z42" s="396"/>
    </row>
    <row r="43" spans="1:26" s="239" customFormat="1" ht="21" customHeight="1" x14ac:dyDescent="0.2">
      <c r="A43" s="238" t="s">
        <v>540</v>
      </c>
      <c r="B43" s="238" t="s">
        <v>493</v>
      </c>
      <c r="C43" s="159" t="s">
        <v>307</v>
      </c>
      <c r="D43" s="347">
        <v>0</v>
      </c>
      <c r="E43" s="347">
        <v>0.55000000000000004</v>
      </c>
      <c r="F43" s="347">
        <v>0.18</v>
      </c>
      <c r="G43" s="347">
        <v>0.55000000000000004</v>
      </c>
      <c r="H43" s="347">
        <v>7.0000000000000007E-2</v>
      </c>
      <c r="I43" s="354">
        <v>2.5301946666666661</v>
      </c>
      <c r="J43" s="238"/>
      <c r="K43"/>
      <c r="L43"/>
      <c r="M43"/>
      <c r="N43"/>
      <c r="O43"/>
      <c r="P43"/>
      <c r="U43" s="395"/>
      <c r="V43" s="395"/>
      <c r="W43" s="395"/>
      <c r="X43" s="395"/>
      <c r="Y43" s="395"/>
      <c r="Z43" s="396"/>
    </row>
    <row r="44" spans="1:26" ht="21" customHeight="1" x14ac:dyDescent="0.2">
      <c r="A44" s="344" t="s">
        <v>541</v>
      </c>
      <c r="B44" s="344" t="s">
        <v>494</v>
      </c>
      <c r="C44" s="159" t="s">
        <v>307</v>
      </c>
      <c r="D44" s="347">
        <v>0</v>
      </c>
      <c r="E44" s="347">
        <v>0.02</v>
      </c>
      <c r="F44" s="347">
        <v>0.1</v>
      </c>
      <c r="G44" s="347">
        <v>0.32</v>
      </c>
      <c r="H44" s="347">
        <v>0</v>
      </c>
      <c r="I44" s="354">
        <v>0.78631744680851068</v>
      </c>
      <c r="L44" s="238" t="s">
        <v>515</v>
      </c>
      <c r="U44" s="396"/>
      <c r="V44" s="396"/>
      <c r="W44" s="396"/>
      <c r="X44" s="396"/>
      <c r="Y44" s="396"/>
      <c r="Z44" s="396"/>
    </row>
    <row r="45" spans="1:26" ht="21" customHeight="1" x14ac:dyDescent="0.2">
      <c r="A45" s="344" t="s">
        <v>542</v>
      </c>
      <c r="B45" s="344" t="s">
        <v>495</v>
      </c>
      <c r="C45" s="159" t="s">
        <v>307</v>
      </c>
      <c r="D45" s="347">
        <v>0</v>
      </c>
      <c r="E45" s="347">
        <v>0.01</v>
      </c>
      <c r="F45" s="347">
        <v>7.0000000000000007E-2</v>
      </c>
      <c r="G45" s="347">
        <v>0.25</v>
      </c>
      <c r="H45" s="347">
        <v>0</v>
      </c>
      <c r="I45" s="354">
        <v>0.37416102127659578</v>
      </c>
    </row>
    <row r="46" spans="1:26" ht="21" customHeight="1" x14ac:dyDescent="0.2">
      <c r="A46" s="344" t="s">
        <v>543</v>
      </c>
      <c r="B46" s="344" t="s">
        <v>496</v>
      </c>
      <c r="C46" s="159" t="s">
        <v>307</v>
      </c>
      <c r="D46" s="347">
        <v>0</v>
      </c>
      <c r="E46" s="347">
        <v>0.51</v>
      </c>
      <c r="F46" s="347">
        <v>0.28000000000000003</v>
      </c>
      <c r="G46" s="347">
        <v>0.63</v>
      </c>
      <c r="H46" s="347">
        <v>0</v>
      </c>
      <c r="I46" s="354">
        <v>2.3815310496453899</v>
      </c>
    </row>
    <row r="47" spans="1:26" ht="21" customHeight="1" x14ac:dyDescent="0.2">
      <c r="A47" s="344" t="s">
        <v>544</v>
      </c>
      <c r="B47" s="344" t="s">
        <v>497</v>
      </c>
      <c r="C47" s="159" t="s">
        <v>307</v>
      </c>
      <c r="D47" s="347">
        <v>0</v>
      </c>
      <c r="E47" s="347">
        <v>7.0000000000000007E-2</v>
      </c>
      <c r="F47" s="347">
        <v>0.41</v>
      </c>
      <c r="G47" s="347">
        <v>0.68</v>
      </c>
      <c r="H47" s="347">
        <v>0</v>
      </c>
      <c r="I47" s="354">
        <v>1.3925400851063829</v>
      </c>
    </row>
    <row r="48" spans="1:26" ht="21" customHeight="1" x14ac:dyDescent="0.2">
      <c r="A48" s="344" t="s">
        <v>545</v>
      </c>
      <c r="B48" s="344" t="s">
        <v>498</v>
      </c>
      <c r="C48" s="159" t="s">
        <v>307</v>
      </c>
      <c r="D48" s="347">
        <v>0</v>
      </c>
      <c r="E48" s="347">
        <v>7.0000000000000007E-2</v>
      </c>
      <c r="F48" s="347">
        <v>0.5</v>
      </c>
      <c r="G48" s="347">
        <v>0.53</v>
      </c>
      <c r="H48" s="347">
        <v>0</v>
      </c>
      <c r="I48" s="354">
        <v>1.6525445106382981</v>
      </c>
    </row>
    <row r="49" spans="1:12" ht="21" customHeight="1" x14ac:dyDescent="0.2">
      <c r="A49" s="344" t="s">
        <v>546</v>
      </c>
      <c r="B49" s="344" t="s">
        <v>499</v>
      </c>
      <c r="C49" s="159" t="s">
        <v>307</v>
      </c>
      <c r="D49" s="347">
        <v>0</v>
      </c>
      <c r="E49" s="347">
        <v>0.56000000000000005</v>
      </c>
      <c r="F49" s="347">
        <v>0.15</v>
      </c>
      <c r="G49" s="347">
        <v>0.62</v>
      </c>
      <c r="H49" s="347">
        <v>0</v>
      </c>
      <c r="I49" s="354">
        <v>2.0362070921985813</v>
      </c>
    </row>
    <row r="50" spans="1:12" ht="21" customHeight="1" x14ac:dyDescent="0.2">
      <c r="A50" s="344" t="s">
        <v>547</v>
      </c>
      <c r="B50" s="344" t="s">
        <v>514</v>
      </c>
      <c r="C50" s="159" t="s">
        <v>307</v>
      </c>
      <c r="D50" s="347">
        <v>0</v>
      </c>
      <c r="E50" s="347">
        <v>0.02</v>
      </c>
      <c r="F50" s="347">
        <v>0.1</v>
      </c>
      <c r="G50" s="347">
        <v>0.32</v>
      </c>
      <c r="H50" s="347">
        <v>0</v>
      </c>
      <c r="I50" s="354">
        <v>0.78631744680851068</v>
      </c>
    </row>
    <row r="51" spans="1:12" ht="21" customHeight="1" x14ac:dyDescent="0.2">
      <c r="A51" s="344" t="s">
        <v>548</v>
      </c>
      <c r="B51" s="344" t="s">
        <v>500</v>
      </c>
      <c r="C51" s="159" t="s">
        <v>307</v>
      </c>
      <c r="D51" s="347">
        <v>0.49</v>
      </c>
      <c r="E51" s="347">
        <v>0.57999999999999996</v>
      </c>
      <c r="F51" s="347">
        <v>0.05</v>
      </c>
      <c r="G51" s="347">
        <v>0.52</v>
      </c>
      <c r="H51" s="347">
        <v>0.24</v>
      </c>
      <c r="I51" s="354">
        <v>2.5969056737588652</v>
      </c>
    </row>
    <row r="52" spans="1:12" ht="21" customHeight="1" x14ac:dyDescent="0.2">
      <c r="A52" s="344" t="s">
        <v>549</v>
      </c>
      <c r="B52" s="344" t="s">
        <v>501</v>
      </c>
      <c r="C52" s="159" t="s">
        <v>307</v>
      </c>
      <c r="D52" s="347">
        <v>0.48</v>
      </c>
      <c r="E52" s="347">
        <v>0.54</v>
      </c>
      <c r="F52" s="347">
        <v>0.09</v>
      </c>
      <c r="G52" s="347">
        <v>0.56000000000000005</v>
      </c>
      <c r="H52" s="347">
        <v>0.24</v>
      </c>
      <c r="I52" s="354">
        <v>2.4811510638297869</v>
      </c>
    </row>
    <row r="53" spans="1:12" ht="21" customHeight="1" x14ac:dyDescent="0.2">
      <c r="A53" s="344" t="s">
        <v>550</v>
      </c>
      <c r="B53" s="344" t="s">
        <v>502</v>
      </c>
      <c r="C53" s="159" t="s">
        <v>307</v>
      </c>
      <c r="D53" s="347">
        <v>0</v>
      </c>
      <c r="E53" s="347">
        <v>0.06</v>
      </c>
      <c r="F53" s="347">
        <v>0.16</v>
      </c>
      <c r="G53" s="347">
        <v>0.65</v>
      </c>
      <c r="H53" s="347">
        <v>0</v>
      </c>
      <c r="I53" s="354">
        <v>1.2659455319148936</v>
      </c>
    </row>
    <row r="54" spans="1:12" ht="21" customHeight="1" x14ac:dyDescent="0.2">
      <c r="A54" s="345" t="s">
        <v>612</v>
      </c>
      <c r="B54" s="357" t="s">
        <v>614</v>
      </c>
      <c r="C54" s="159" t="s">
        <v>306</v>
      </c>
      <c r="D54" s="238" t="s">
        <v>11</v>
      </c>
      <c r="E54" s="238" t="s">
        <v>11</v>
      </c>
      <c r="F54" s="238" t="s">
        <v>11</v>
      </c>
      <c r="G54" s="238" t="s">
        <v>11</v>
      </c>
      <c r="H54" s="238" t="s">
        <v>11</v>
      </c>
      <c r="I54" s="238" t="s">
        <v>11</v>
      </c>
    </row>
    <row r="55" spans="1:12" ht="21" customHeight="1" x14ac:dyDescent="0.2">
      <c r="A55" s="345" t="s">
        <v>613</v>
      </c>
      <c r="B55" s="357" t="s">
        <v>615</v>
      </c>
      <c r="C55" s="159" t="s">
        <v>306</v>
      </c>
      <c r="D55" s="238" t="s">
        <v>11</v>
      </c>
      <c r="E55" s="238" t="s">
        <v>11</v>
      </c>
      <c r="F55" s="238" t="s">
        <v>11</v>
      </c>
      <c r="G55" s="238" t="s">
        <v>11</v>
      </c>
      <c r="H55" s="238" t="s">
        <v>11</v>
      </c>
      <c r="I55" s="238" t="s">
        <v>11</v>
      </c>
    </row>
    <row r="56" spans="1:12" ht="21" customHeight="1" x14ac:dyDescent="0.2">
      <c r="A56" s="238" t="s">
        <v>616</v>
      </c>
      <c r="B56" s="375" t="s">
        <v>622</v>
      </c>
      <c r="C56" s="159" t="s">
        <v>306</v>
      </c>
      <c r="D56" s="238" t="s">
        <v>11</v>
      </c>
      <c r="E56" s="238" t="s">
        <v>11</v>
      </c>
      <c r="F56" s="238" t="s">
        <v>11</v>
      </c>
      <c r="G56" s="238" t="s">
        <v>11</v>
      </c>
      <c r="H56" s="238" t="s">
        <v>11</v>
      </c>
      <c r="I56" s="238" t="s">
        <v>11</v>
      </c>
    </row>
    <row r="57" spans="1:12" ht="21" customHeight="1" x14ac:dyDescent="0.2">
      <c r="A57" s="238" t="s">
        <v>617</v>
      </c>
      <c r="B57" s="375" t="s">
        <v>622</v>
      </c>
      <c r="C57" s="159" t="s">
        <v>306</v>
      </c>
      <c r="D57" s="238" t="s">
        <v>11</v>
      </c>
      <c r="E57" s="238" t="s">
        <v>11</v>
      </c>
      <c r="F57" s="238" t="s">
        <v>11</v>
      </c>
      <c r="G57" s="238" t="s">
        <v>11</v>
      </c>
      <c r="H57" s="238" t="s">
        <v>11</v>
      </c>
      <c r="I57" s="238" t="s">
        <v>11</v>
      </c>
    </row>
    <row r="58" spans="1:12" ht="21" customHeight="1" x14ac:dyDescent="0.2">
      <c r="A58" s="238" t="s">
        <v>618</v>
      </c>
      <c r="B58" s="375" t="s">
        <v>622</v>
      </c>
      <c r="C58" s="159" t="s">
        <v>306</v>
      </c>
      <c r="D58" s="238" t="s">
        <v>11</v>
      </c>
      <c r="E58" s="238" t="s">
        <v>11</v>
      </c>
      <c r="F58" s="238" t="s">
        <v>11</v>
      </c>
      <c r="G58" s="238" t="s">
        <v>11</v>
      </c>
      <c r="H58" s="238" t="s">
        <v>11</v>
      </c>
      <c r="I58" s="238" t="s">
        <v>11</v>
      </c>
    </row>
    <row r="59" spans="1:12" x14ac:dyDescent="0.2">
      <c r="A59" s="238" t="s">
        <v>619</v>
      </c>
      <c r="B59" s="375" t="s">
        <v>622</v>
      </c>
      <c r="C59" s="159" t="s">
        <v>306</v>
      </c>
      <c r="D59" s="238" t="s">
        <v>11</v>
      </c>
      <c r="E59" s="238" t="s">
        <v>11</v>
      </c>
      <c r="F59" s="238" t="s">
        <v>11</v>
      </c>
      <c r="G59" s="238" t="s">
        <v>11</v>
      </c>
      <c r="H59" s="238" t="s">
        <v>11</v>
      </c>
      <c r="I59" s="238" t="s">
        <v>11</v>
      </c>
      <c r="L59" s="372" t="s">
        <v>608</v>
      </c>
    </row>
    <row r="60" spans="1:12" x14ac:dyDescent="0.2">
      <c r="A60" s="238" t="s">
        <v>620</v>
      </c>
      <c r="B60" s="375" t="s">
        <v>622</v>
      </c>
      <c r="C60" s="159" t="s">
        <v>306</v>
      </c>
      <c r="D60" s="238" t="s">
        <v>11</v>
      </c>
      <c r="E60" s="238" t="s">
        <v>11</v>
      </c>
      <c r="F60" s="238" t="s">
        <v>11</v>
      </c>
      <c r="G60" s="238" t="s">
        <v>11</v>
      </c>
      <c r="H60" s="238" t="s">
        <v>11</v>
      </c>
      <c r="I60" s="238" t="s">
        <v>11</v>
      </c>
    </row>
    <row r="61" spans="1:12" x14ac:dyDescent="0.2">
      <c r="A61" s="238" t="s">
        <v>621</v>
      </c>
      <c r="B61" s="375" t="s">
        <v>622</v>
      </c>
      <c r="C61" s="159" t="s">
        <v>306</v>
      </c>
      <c r="D61" s="238" t="s">
        <v>11</v>
      </c>
      <c r="E61" s="238" t="s">
        <v>11</v>
      </c>
      <c r="F61" s="238" t="s">
        <v>11</v>
      </c>
      <c r="G61" s="238" t="s">
        <v>11</v>
      </c>
      <c r="H61" s="238" t="s">
        <v>11</v>
      </c>
      <c r="I61" s="238" t="s">
        <v>11</v>
      </c>
    </row>
    <row r="62" spans="1:12" x14ac:dyDescent="0.2">
      <c r="A62" s="345" t="s">
        <v>525</v>
      </c>
      <c r="B62" s="357" t="s">
        <v>556</v>
      </c>
      <c r="C62" s="159" t="s">
        <v>307</v>
      </c>
      <c r="D62" s="238" t="s">
        <v>11</v>
      </c>
      <c r="E62" s="238" t="s">
        <v>11</v>
      </c>
      <c r="F62" s="238" t="s">
        <v>11</v>
      </c>
      <c r="G62" s="238" t="s">
        <v>11</v>
      </c>
      <c r="H62" s="238" t="s">
        <v>11</v>
      </c>
      <c r="I62" s="238" t="s">
        <v>11</v>
      </c>
    </row>
    <row r="63" spans="1:12" x14ac:dyDescent="0.2">
      <c r="A63" s="238" t="s">
        <v>526</v>
      </c>
      <c r="B63" s="357" t="s">
        <v>556</v>
      </c>
      <c r="C63" s="159" t="s">
        <v>307</v>
      </c>
      <c r="D63" s="238" t="s">
        <v>11</v>
      </c>
      <c r="E63" s="238" t="s">
        <v>11</v>
      </c>
      <c r="F63" s="238" t="s">
        <v>11</v>
      </c>
      <c r="G63" s="238" t="s">
        <v>11</v>
      </c>
      <c r="H63" s="238" t="s">
        <v>11</v>
      </c>
      <c r="I63" s="238" t="s">
        <v>11</v>
      </c>
    </row>
    <row r="64" spans="1:12" x14ac:dyDescent="0.2">
      <c r="A64" s="238" t="s">
        <v>527</v>
      </c>
      <c r="B64" s="357" t="s">
        <v>556</v>
      </c>
      <c r="C64" s="159" t="s">
        <v>307</v>
      </c>
      <c r="D64" s="238" t="s">
        <v>11</v>
      </c>
      <c r="E64" s="238" t="s">
        <v>11</v>
      </c>
      <c r="F64" s="238" t="s">
        <v>11</v>
      </c>
      <c r="G64" s="238" t="s">
        <v>11</v>
      </c>
      <c r="H64" s="238" t="s">
        <v>11</v>
      </c>
      <c r="I64" s="238" t="s">
        <v>11</v>
      </c>
    </row>
    <row r="65" spans="1:12" x14ac:dyDescent="0.2">
      <c r="A65" s="238" t="s">
        <v>528</v>
      </c>
      <c r="B65" s="357" t="s">
        <v>556</v>
      </c>
      <c r="C65" s="159" t="s">
        <v>307</v>
      </c>
      <c r="D65" s="238" t="s">
        <v>11</v>
      </c>
      <c r="E65" s="238" t="s">
        <v>11</v>
      </c>
      <c r="F65" s="238" t="s">
        <v>11</v>
      </c>
      <c r="G65" s="238" t="s">
        <v>11</v>
      </c>
      <c r="H65" s="238" t="s">
        <v>11</v>
      </c>
      <c r="I65" s="238" t="s">
        <v>11</v>
      </c>
    </row>
    <row r="66" spans="1:12" x14ac:dyDescent="0.2">
      <c r="A66" s="356" t="s">
        <v>529</v>
      </c>
      <c r="B66" s="357" t="s">
        <v>556</v>
      </c>
      <c r="C66" s="159" t="s">
        <v>307</v>
      </c>
      <c r="D66" s="238" t="s">
        <v>11</v>
      </c>
      <c r="E66" s="238" t="s">
        <v>11</v>
      </c>
      <c r="F66" s="238" t="s">
        <v>11</v>
      </c>
      <c r="G66" s="238" t="s">
        <v>11</v>
      </c>
      <c r="H66" s="238" t="s">
        <v>11</v>
      </c>
      <c r="I66" s="238" t="s">
        <v>11</v>
      </c>
    </row>
    <row r="67" spans="1:12" x14ac:dyDescent="0.2">
      <c r="A67" s="238" t="s">
        <v>530</v>
      </c>
      <c r="B67" s="357" t="s">
        <v>556</v>
      </c>
      <c r="C67" s="159" t="s">
        <v>307</v>
      </c>
      <c r="D67" s="238" t="s">
        <v>11</v>
      </c>
      <c r="E67" s="238" t="s">
        <v>11</v>
      </c>
      <c r="F67" s="238" t="s">
        <v>11</v>
      </c>
      <c r="G67" s="238" t="s">
        <v>11</v>
      </c>
      <c r="H67" s="238" t="s">
        <v>11</v>
      </c>
      <c r="I67" s="238" t="s">
        <v>11</v>
      </c>
    </row>
    <row r="68" spans="1:12" x14ac:dyDescent="0.2">
      <c r="A68" s="238" t="s">
        <v>531</v>
      </c>
      <c r="B68" s="357" t="s">
        <v>556</v>
      </c>
      <c r="C68" s="159" t="s">
        <v>307</v>
      </c>
      <c r="D68" s="238" t="s">
        <v>11</v>
      </c>
      <c r="E68" s="238" t="s">
        <v>11</v>
      </c>
      <c r="F68" s="238" t="s">
        <v>11</v>
      </c>
      <c r="G68" s="238" t="s">
        <v>11</v>
      </c>
      <c r="H68" s="238" t="s">
        <v>11</v>
      </c>
      <c r="I68" s="238" t="s">
        <v>11</v>
      </c>
      <c r="J68" s="237"/>
      <c r="K68" s="372"/>
      <c r="L68" s="372"/>
    </row>
    <row r="69" spans="1:12" x14ac:dyDescent="0.2">
      <c r="A69" s="238" t="s">
        <v>532</v>
      </c>
      <c r="B69" s="357" t="s">
        <v>556</v>
      </c>
      <c r="C69" s="159" t="s">
        <v>307</v>
      </c>
      <c r="D69" s="238" t="s">
        <v>11</v>
      </c>
      <c r="E69" s="238" t="s">
        <v>11</v>
      </c>
      <c r="F69" s="238" t="s">
        <v>11</v>
      </c>
      <c r="G69" s="238" t="s">
        <v>11</v>
      </c>
      <c r="H69" s="238" t="s">
        <v>11</v>
      </c>
      <c r="I69" s="238" t="s">
        <v>11</v>
      </c>
      <c r="J69" s="237"/>
      <c r="K69" s="372"/>
      <c r="L69" s="372"/>
    </row>
    <row r="70" spans="1:12" x14ac:dyDescent="0.2">
      <c r="A70" s="238" t="s">
        <v>558</v>
      </c>
      <c r="B70" s="357" t="s">
        <v>556</v>
      </c>
      <c r="C70" s="159" t="s">
        <v>307</v>
      </c>
      <c r="D70" s="238" t="s">
        <v>11</v>
      </c>
      <c r="E70" s="238" t="s">
        <v>11</v>
      </c>
      <c r="F70" s="238" t="s">
        <v>11</v>
      </c>
      <c r="G70" s="238" t="s">
        <v>11</v>
      </c>
      <c r="H70" s="238" t="s">
        <v>11</v>
      </c>
      <c r="I70" s="238" t="s">
        <v>11</v>
      </c>
      <c r="J70" s="237"/>
      <c r="K70" s="372"/>
    </row>
    <row r="71" spans="1:12" x14ac:dyDescent="0.2">
      <c r="A71" s="238" t="s">
        <v>559</v>
      </c>
      <c r="B71" s="357" t="s">
        <v>556</v>
      </c>
      <c r="C71" s="159" t="s">
        <v>307</v>
      </c>
      <c r="D71" s="238" t="s">
        <v>11</v>
      </c>
      <c r="E71" s="238" t="s">
        <v>11</v>
      </c>
      <c r="F71" s="238" t="s">
        <v>11</v>
      </c>
      <c r="G71" s="238" t="s">
        <v>11</v>
      </c>
      <c r="H71" s="238" t="s">
        <v>11</v>
      </c>
      <c r="I71" s="238" t="s">
        <v>11</v>
      </c>
      <c r="J71" s="237"/>
      <c r="K71" s="239"/>
      <c r="L71" s="239"/>
    </row>
    <row r="72" spans="1:12" x14ac:dyDescent="0.2">
      <c r="A72" s="238" t="s">
        <v>561</v>
      </c>
      <c r="B72" s="357" t="s">
        <v>556</v>
      </c>
      <c r="C72" s="159" t="s">
        <v>307</v>
      </c>
      <c r="D72" s="238" t="s">
        <v>11</v>
      </c>
      <c r="E72" s="238" t="s">
        <v>11</v>
      </c>
      <c r="F72" s="238" t="s">
        <v>11</v>
      </c>
      <c r="G72" s="238" t="s">
        <v>11</v>
      </c>
      <c r="H72" s="238" t="s">
        <v>11</v>
      </c>
      <c r="I72" s="238" t="s">
        <v>11</v>
      </c>
      <c r="J72" s="237"/>
      <c r="K72" s="239"/>
      <c r="L72" s="239"/>
    </row>
    <row r="73" spans="1:12" x14ac:dyDescent="0.2">
      <c r="A73" s="238" t="s">
        <v>563</v>
      </c>
      <c r="B73" s="357" t="s">
        <v>556</v>
      </c>
      <c r="C73" s="159" t="s">
        <v>307</v>
      </c>
      <c r="D73" s="238" t="s">
        <v>11</v>
      </c>
      <c r="E73" s="238" t="s">
        <v>11</v>
      </c>
      <c r="F73" s="238" t="s">
        <v>11</v>
      </c>
      <c r="G73" s="238" t="s">
        <v>11</v>
      </c>
      <c r="H73" s="238" t="s">
        <v>11</v>
      </c>
      <c r="I73" s="238" t="s">
        <v>11</v>
      </c>
      <c r="J73" s="237"/>
      <c r="K73" s="239"/>
      <c r="L73"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 workbookViewId="1"/>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300</v>
      </c>
      <c r="B1" s="49" t="s">
        <v>301</v>
      </c>
      <c r="C1" s="149" t="s">
        <v>302</v>
      </c>
      <c r="E1" s="49" t="s">
        <v>303</v>
      </c>
      <c r="F1" s="49" t="s">
        <v>304</v>
      </c>
      <c r="G1" s="49" t="s">
        <v>305</v>
      </c>
      <c r="I1" t="s">
        <v>588</v>
      </c>
    </row>
    <row r="2" spans="1:13" ht="30.75" customHeight="1" x14ac:dyDescent="0.2">
      <c r="A2" s="159">
        <v>0</v>
      </c>
      <c r="B2" s="157">
        <v>2000</v>
      </c>
      <c r="C2" s="157">
        <v>2017</v>
      </c>
      <c r="D2">
        <v>0</v>
      </c>
      <c r="E2" s="159" t="s">
        <v>306</v>
      </c>
      <c r="F2" s="205">
        <v>25</v>
      </c>
      <c r="G2" s="320">
        <f>INDEX($I$3:$M$12, MATCH(E2, $I$3:$I$12, 0), 5)</f>
        <v>0.27873894655901577</v>
      </c>
      <c r="I2" s="61" t="s">
        <v>308</v>
      </c>
      <c r="J2" s="62" t="s">
        <v>309</v>
      </c>
      <c r="K2" s="62" t="s">
        <v>310</v>
      </c>
      <c r="L2" s="62" t="s">
        <v>311</v>
      </c>
      <c r="M2" s="62" t="s">
        <v>312</v>
      </c>
    </row>
    <row r="3" spans="1:13" x14ac:dyDescent="0.2">
      <c r="A3" s="159">
        <v>1</v>
      </c>
      <c r="B3" s="157">
        <f>INDEX('10 YEAR PROJECTION'!E5:T5, MATCH(TRUE, INDEX('10 YEAR PROJECTION'!E6:T6&lt;&gt;0, ), 0))</f>
        <v>2020</v>
      </c>
      <c r="C3" s="157">
        <v>2023</v>
      </c>
      <c r="D3">
        <v>1</v>
      </c>
      <c r="E3" s="159" t="s">
        <v>286</v>
      </c>
      <c r="F3" s="205">
        <v>32</v>
      </c>
      <c r="G3" s="320">
        <f t="shared" ref="G3:G11" si="0">INDEX($I$3:$M$12, MATCH(E3, $I$3:$I$12, 0), 5)</f>
        <v>0.34503271861986917</v>
      </c>
      <c r="I3" s="159" t="s">
        <v>306</v>
      </c>
      <c r="J3" s="377">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314</v>
      </c>
      <c r="F4" s="205">
        <v>36</v>
      </c>
      <c r="G4" s="320">
        <f t="shared" si="0"/>
        <v>1.6402714932126699</v>
      </c>
      <c r="I4" s="159" t="s">
        <v>286</v>
      </c>
      <c r="J4" s="377">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315</v>
      </c>
      <c r="F5" s="205">
        <v>36</v>
      </c>
      <c r="G5" s="320">
        <f t="shared" si="0"/>
        <v>2.3525073746312684</v>
      </c>
      <c r="I5" s="159" t="s">
        <v>314</v>
      </c>
      <c r="J5" s="377">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32</v>
      </c>
      <c r="F6" s="205">
        <v>37</v>
      </c>
      <c r="G6" s="320">
        <f t="shared" si="0"/>
        <v>0.23293172690763056</v>
      </c>
      <c r="I6" s="159" t="s">
        <v>315</v>
      </c>
      <c r="J6" s="377">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313</v>
      </c>
      <c r="F7" s="205">
        <v>22</v>
      </c>
      <c r="G7" s="320">
        <f t="shared" si="0"/>
        <v>0.68035190615835772</v>
      </c>
      <c r="I7" s="159" t="s">
        <v>32</v>
      </c>
      <c r="J7" s="377">
        <v>6.2249999999999996</v>
      </c>
      <c r="K7" s="206">
        <v>0.05</v>
      </c>
      <c r="L7" s="321">
        <f t="shared" si="1"/>
        <v>1.4500000000000002</v>
      </c>
      <c r="M7" s="321">
        <f t="shared" si="2"/>
        <v>0.23293172690763056</v>
      </c>
    </row>
    <row r="8" spans="1:13" x14ac:dyDescent="0.2">
      <c r="E8" s="159" t="s">
        <v>316</v>
      </c>
      <c r="F8" s="205">
        <v>1</v>
      </c>
      <c r="G8" s="320">
        <f t="shared" si="0"/>
        <v>1.4864172219374681</v>
      </c>
      <c r="I8" s="159" t="s">
        <v>313</v>
      </c>
      <c r="J8" s="377">
        <v>3.41</v>
      </c>
      <c r="K8" s="206">
        <v>0.08</v>
      </c>
      <c r="L8" s="321">
        <f t="shared" si="1"/>
        <v>2.3199999999999998</v>
      </c>
      <c r="M8" s="321">
        <f t="shared" si="2"/>
        <v>0.68035190615835772</v>
      </c>
    </row>
    <row r="9" spans="1:13" x14ac:dyDescent="0.2">
      <c r="E9" s="159" t="s">
        <v>317</v>
      </c>
      <c r="F9" s="205">
        <v>10</v>
      </c>
      <c r="G9" s="320">
        <f t="shared" si="0"/>
        <v>0.1124031007751938</v>
      </c>
      <c r="I9" s="159" t="s">
        <v>316</v>
      </c>
      <c r="J9" s="377">
        <v>1.9510000000000001</v>
      </c>
      <c r="K9" s="206">
        <v>0.1</v>
      </c>
      <c r="L9" s="321">
        <f t="shared" si="1"/>
        <v>2.9000000000000004</v>
      </c>
      <c r="M9" s="321">
        <f t="shared" si="2"/>
        <v>1.4864172219374681</v>
      </c>
    </row>
    <row r="10" spans="1:13" x14ac:dyDescent="0.2">
      <c r="E10" s="159" t="s">
        <v>56</v>
      </c>
      <c r="F10" s="205">
        <v>15</v>
      </c>
      <c r="G10" s="320">
        <f t="shared" si="0"/>
        <v>0.59793814432989689</v>
      </c>
      <c r="I10" s="159" t="s">
        <v>317</v>
      </c>
      <c r="J10" s="377">
        <v>0.51600000000000001</v>
      </c>
      <c r="K10" s="206">
        <v>2E-3</v>
      </c>
      <c r="L10" s="321">
        <f t="shared" si="1"/>
        <v>5.8000000000000003E-2</v>
      </c>
      <c r="M10" s="321">
        <f t="shared" si="2"/>
        <v>0.1124031007751938</v>
      </c>
    </row>
    <row r="11" spans="1:13" x14ac:dyDescent="0.2">
      <c r="E11" s="159" t="s">
        <v>307</v>
      </c>
      <c r="F11" s="205">
        <v>35</v>
      </c>
      <c r="G11" s="320">
        <f t="shared" si="0"/>
        <v>0.53074670571010252</v>
      </c>
      <c r="I11" s="159" t="s">
        <v>56</v>
      </c>
      <c r="J11" s="377">
        <v>0.38800000000000001</v>
      </c>
      <c r="K11" s="206">
        <v>8.0000000000000002E-3</v>
      </c>
      <c r="L11" s="321">
        <f t="shared" si="1"/>
        <v>0.23200000000000001</v>
      </c>
      <c r="M11" s="321">
        <f t="shared" si="2"/>
        <v>0.59793814432989689</v>
      </c>
    </row>
    <row r="12" spans="1:13" x14ac:dyDescent="0.2">
      <c r="E12" s="63" t="s">
        <v>318</v>
      </c>
      <c r="I12" s="159" t="s">
        <v>307</v>
      </c>
      <c r="J12" s="377">
        <v>2.7320000000000002</v>
      </c>
      <c r="K12" s="206">
        <v>0.05</v>
      </c>
      <c r="L12" s="321">
        <f t="shared" si="1"/>
        <v>1.4500000000000002</v>
      </c>
      <c r="M12" s="321">
        <f t="shared" si="2"/>
        <v>0.53074670571010252</v>
      </c>
    </row>
    <row r="13" spans="1:13" x14ac:dyDescent="0.2">
      <c r="E13" t="s">
        <v>319</v>
      </c>
      <c r="I13" s="159" t="s">
        <v>179</v>
      </c>
      <c r="J13" s="377">
        <v>48.842999999999996</v>
      </c>
      <c r="K13" s="159">
        <f>SUM(K3:K12)</f>
        <v>1</v>
      </c>
      <c r="L13" s="205">
        <v>29</v>
      </c>
      <c r="M13" s="159"/>
    </row>
    <row r="14" spans="1:13" x14ac:dyDescent="0.2">
      <c r="E14" t="s">
        <v>320</v>
      </c>
    </row>
    <row r="15" spans="1:13" ht="15.75" customHeight="1" thickBot="1" x14ac:dyDescent="0.25"/>
    <row r="16" spans="1:13" ht="15.75" customHeight="1" thickBot="1" x14ac:dyDescent="0.25">
      <c r="E16" s="202" t="s">
        <v>321</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 workbookViewId="1"/>
  </sheetViews>
  <sheetFormatPr baseColWidth="10" defaultRowHeight="15" x14ac:dyDescent="0.2"/>
  <sheetData>
    <row r="1" spans="1:8" ht="32" x14ac:dyDescent="0.2">
      <c r="A1" s="378" t="s">
        <v>26</v>
      </c>
      <c r="B1" s="378" t="s">
        <v>271</v>
      </c>
      <c r="C1" s="378" t="s">
        <v>272</v>
      </c>
      <c r="D1" s="378" t="s">
        <v>589</v>
      </c>
      <c r="E1" s="378" t="s">
        <v>274</v>
      </c>
      <c r="F1" s="378" t="s">
        <v>590</v>
      </c>
      <c r="G1" s="378" t="s">
        <v>591</v>
      </c>
      <c r="H1" s="378" t="s">
        <v>593</v>
      </c>
    </row>
    <row r="2" spans="1:8" x14ac:dyDescent="0.2">
      <c r="A2" s="379">
        <v>1</v>
      </c>
      <c r="B2" s="379" t="str">
        <f>TEXT(MP_new!B14, "0%")</f>
        <v>208%</v>
      </c>
      <c r="C2" s="379" t="str">
        <f>TEXT(MP_new!C14, "0%")</f>
        <v>94%</v>
      </c>
      <c r="D2" s="379" t="str">
        <f>TEXT(MP_new!D14, "0%")</f>
        <v>102%</v>
      </c>
      <c r="E2" s="379" t="str">
        <f>TEXT(MP_new!E14, "0%")</f>
        <v>90%</v>
      </c>
      <c r="F2" s="379" t="str">
        <f>TEXT(MP_new!F14, "0%")</f>
        <v>134%</v>
      </c>
      <c r="G2" s="380">
        <f>MP_new!H14</f>
        <v>4926.6207202706355</v>
      </c>
      <c r="H2" s="381">
        <f>'10 YEAR PROJECTION'!U12</f>
        <v>2200038320.0000005</v>
      </c>
    </row>
    <row r="3" spans="1:8" x14ac:dyDescent="0.2">
      <c r="A3" s="379">
        <v>2</v>
      </c>
      <c r="B3" s="379" t="str">
        <f>TEXT(MP_new!B15, "0%")</f>
        <v>191%</v>
      </c>
      <c r="C3" s="379" t="str">
        <f>TEXT(MP_new!C15, "0%")</f>
        <v>91%</v>
      </c>
      <c r="D3" s="379" t="str">
        <f>TEXT(MP_new!D15, "0%")</f>
        <v>98%</v>
      </c>
      <c r="E3" s="379" t="str">
        <f>TEXT(MP_new!E15, "0%")</f>
        <v>89%</v>
      </c>
      <c r="F3" s="379" t="str">
        <f>TEXT(MP_new!F15, "0%")</f>
        <v>102%</v>
      </c>
      <c r="G3" s="380">
        <f>MP_new!H15</f>
        <v>3083.6837672584006</v>
      </c>
      <c r="H3" s="381">
        <f>'10 YEAR PROJECTION'!U20</f>
        <v>2133782900</v>
      </c>
    </row>
    <row r="4" spans="1:8" x14ac:dyDescent="0.2">
      <c r="A4" s="379">
        <v>3</v>
      </c>
      <c r="B4" s="379" t="str">
        <f>TEXT(MP_new!B16, "0%")</f>
        <v>183%</v>
      </c>
      <c r="C4" s="379" t="str">
        <f>TEXT(MP_new!C16, "0%")</f>
        <v>91%</v>
      </c>
      <c r="D4" s="379" t="str">
        <f>TEXT(MP_new!D16, "0%")</f>
        <v>102%</v>
      </c>
      <c r="E4" s="379" t="str">
        <f>TEXT(MP_new!E16, "0%")</f>
        <v>90%</v>
      </c>
      <c r="F4" s="379" t="str">
        <f>TEXT(MP_new!F16, "0%")</f>
        <v>90%</v>
      </c>
      <c r="G4" s="380">
        <f>MP_new!H16</f>
        <v>2975.7064319479541</v>
      </c>
      <c r="H4" s="381">
        <f>'10 YEAR PROJECTION'!U28</f>
        <v>2068081880</v>
      </c>
    </row>
    <row r="5" spans="1:8" x14ac:dyDescent="0.2">
      <c r="A5" s="379">
        <v>4</v>
      </c>
      <c r="B5" s="379" t="str">
        <f>TEXT(MP_new!B17, "0%")</f>
        <v>183%</v>
      </c>
      <c r="C5" s="379" t="str">
        <f>TEXT(MP_new!C17, "0%")</f>
        <v>93%</v>
      </c>
      <c r="D5" s="379" t="str">
        <f>TEXT(MP_new!D17, "0%")</f>
        <v>98%</v>
      </c>
      <c r="E5" s="379" t="str">
        <f>TEXT(MP_new!E17, "0%")</f>
        <v>90%</v>
      </c>
      <c r="F5" s="379" t="str">
        <f>TEXT(MP_new!F17, "0%")</f>
        <v>90%</v>
      </c>
      <c r="G5" s="380">
        <f>MP_new!H17</f>
        <v>1280.569675742081</v>
      </c>
      <c r="H5" s="381">
        <f>'10 YEAR PROJECTION'!U36</f>
        <v>2051590020</v>
      </c>
    </row>
    <row r="6" spans="1:8" x14ac:dyDescent="0.2">
      <c r="A6" s="379">
        <v>5</v>
      </c>
      <c r="B6" s="379" t="str">
        <f>TEXT(MP_new!B18, "0%")</f>
        <v>183%</v>
      </c>
      <c r="C6" s="379" t="str">
        <f>TEXT(MP_new!C18, "0%")</f>
        <v>91%</v>
      </c>
      <c r="D6" s="379" t="str">
        <f>TEXT(MP_new!D18, "0%")</f>
        <v>94%</v>
      </c>
      <c r="E6" s="379" t="str">
        <f>TEXT(MP_new!E18, "0%")</f>
        <v>90%</v>
      </c>
      <c r="F6" s="379" t="str">
        <f>TEXT(MP_new!F18, "0%")</f>
        <v>90%</v>
      </c>
      <c r="G6" s="380">
        <f>MP_new!H18</f>
        <v>977.28083038527984</v>
      </c>
      <c r="H6" s="381">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 workbookViewId="1"/>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 workbookViewId="1"/>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592</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17" t="s">
        <v>308</v>
      </c>
      <c r="B3" s="415" t="s">
        <v>322</v>
      </c>
      <c r="C3" s="415" t="s">
        <v>323</v>
      </c>
      <c r="D3" s="415" t="s">
        <v>324</v>
      </c>
      <c r="E3" s="415" t="s">
        <v>325</v>
      </c>
      <c r="F3" s="415" t="s">
        <v>326</v>
      </c>
      <c r="G3" s="415" t="s">
        <v>327</v>
      </c>
      <c r="J3" s="108" t="s">
        <v>12</v>
      </c>
      <c r="K3" s="108"/>
      <c r="L3" s="108"/>
      <c r="M3" s="108"/>
      <c r="N3" s="108"/>
      <c r="O3" s="108"/>
    </row>
    <row r="4" spans="1:16" ht="26.25" customHeight="1" thickBot="1" x14ac:dyDescent="0.25">
      <c r="A4" s="418"/>
      <c r="B4" s="416"/>
      <c r="C4" s="416"/>
      <c r="D4" s="416"/>
      <c r="E4" s="416"/>
      <c r="F4" s="416"/>
      <c r="G4" s="416"/>
      <c r="J4" s="113" t="s">
        <v>15</v>
      </c>
      <c r="K4" s="114"/>
      <c r="L4" s="113"/>
      <c r="M4" s="114"/>
      <c r="N4" s="113"/>
      <c r="O4" s="113"/>
    </row>
    <row r="5" spans="1:16" s="59" customFormat="1" ht="32.25" customHeight="1" thickBot="1" x14ac:dyDescent="0.2">
      <c r="A5" s="64" t="s">
        <v>313</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317</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32</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307</v>
      </c>
      <c r="B8" s="156">
        <v>0</v>
      </c>
      <c r="C8" s="146">
        <v>3.8849999999999998</v>
      </c>
      <c r="D8" s="146">
        <v>5.7110000000000003</v>
      </c>
      <c r="E8" s="146">
        <v>8.0540000000000003</v>
      </c>
      <c r="F8" s="146">
        <v>9.8879999999999999</v>
      </c>
      <c r="G8" s="146">
        <v>11.709</v>
      </c>
    </row>
    <row r="9" spans="1:16" s="59" customFormat="1" ht="32.25" customHeight="1" thickBot="1" x14ac:dyDescent="0.25">
      <c r="A9" s="64" t="s">
        <v>314</v>
      </c>
      <c r="B9" s="156">
        <v>0</v>
      </c>
      <c r="C9" s="146">
        <v>3.3149999999999999</v>
      </c>
      <c r="D9" s="146">
        <v>1.5660000000000001</v>
      </c>
      <c r="E9" s="146">
        <v>0.879</v>
      </c>
      <c r="F9" s="146">
        <v>0.879</v>
      </c>
      <c r="G9" s="146">
        <v>0.879</v>
      </c>
    </row>
    <row r="10" spans="1:16" s="59" customFormat="1" ht="32.25" customHeight="1" thickBot="1" x14ac:dyDescent="0.25">
      <c r="A10" s="64" t="s">
        <v>315</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56</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286</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316</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306</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328</v>
      </c>
      <c r="B15" s="153">
        <v>48.87</v>
      </c>
      <c r="C15" s="146">
        <v>48.87</v>
      </c>
      <c r="D15" s="146">
        <v>48.87</v>
      </c>
      <c r="E15" s="146">
        <v>48.87</v>
      </c>
      <c r="F15" s="146">
        <v>48.87</v>
      </c>
      <c r="G15" s="146">
        <v>48.87</v>
      </c>
    </row>
    <row r="16" spans="1:16" ht="32.25" customHeight="1" thickBot="1" x14ac:dyDescent="0.3">
      <c r="A16" s="421" t="s">
        <v>329</v>
      </c>
      <c r="B16" s="422"/>
      <c r="C16" s="422"/>
      <c r="D16" s="422"/>
      <c r="E16" s="422"/>
      <c r="F16" s="422"/>
      <c r="G16" s="422"/>
      <c r="K16" s="59"/>
      <c r="L16" s="59"/>
      <c r="M16" s="59"/>
      <c r="N16" s="59"/>
      <c r="O16" s="59"/>
      <c r="P16" s="59"/>
    </row>
    <row r="17" spans="1:16" ht="32.25" customHeight="1" x14ac:dyDescent="0.2">
      <c r="A17" s="98"/>
      <c r="B17" s="99" t="s">
        <v>330</v>
      </c>
      <c r="C17" s="99" t="s">
        <v>331</v>
      </c>
      <c r="D17" s="99" t="s">
        <v>332</v>
      </c>
      <c r="E17" s="99" t="s">
        <v>333</v>
      </c>
      <c r="F17" s="99" t="s">
        <v>334</v>
      </c>
      <c r="G17" s="100" t="s">
        <v>335</v>
      </c>
      <c r="K17" s="59"/>
      <c r="L17" s="59"/>
      <c r="M17" s="59"/>
      <c r="N17" s="59"/>
      <c r="O17" s="59"/>
      <c r="P17" s="59"/>
    </row>
    <row r="18" spans="1:16" ht="32.25" customHeight="1" x14ac:dyDescent="0.2">
      <c r="A18" s="101" t="str">
        <f t="shared" ref="A18:A27" si="0">A5</f>
        <v>Brine with BACM Backup</v>
      </c>
      <c r="B18" s="147" t="s">
        <v>336</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336</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336</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336</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336</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336</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336</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336</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336</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336</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19" t="s">
        <v>337</v>
      </c>
      <c r="B28" s="420"/>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21" t="s">
        <v>338</v>
      </c>
      <c r="B29" s="422"/>
      <c r="C29" s="422"/>
      <c r="D29" s="422"/>
      <c r="E29" s="422"/>
      <c r="F29" s="422"/>
      <c r="G29" s="422"/>
    </row>
    <row r="30" spans="1:16" ht="32.25" customHeight="1" x14ac:dyDescent="0.2">
      <c r="A30" s="98"/>
      <c r="B30" s="99" t="s">
        <v>339</v>
      </c>
      <c r="C30" s="99" t="s">
        <v>340</v>
      </c>
      <c r="D30" s="99" t="s">
        <v>341</v>
      </c>
      <c r="E30" s="99" t="s">
        <v>342</v>
      </c>
      <c r="F30" s="99" t="s">
        <v>343</v>
      </c>
      <c r="G30" s="100" t="s">
        <v>344</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345</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346</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13" t="s">
        <v>347</v>
      </c>
      <c r="B43" s="414"/>
      <c r="C43" s="414"/>
      <c r="D43" s="414"/>
      <c r="E43" s="414"/>
      <c r="F43" s="414"/>
      <c r="G43" s="414"/>
    </row>
    <row r="44" spans="1:7" ht="36.75" customHeight="1" x14ac:dyDescent="0.2">
      <c r="A44" s="98"/>
      <c r="B44" s="99" t="s">
        <v>339</v>
      </c>
      <c r="C44" s="99" t="s">
        <v>340</v>
      </c>
      <c r="D44" s="99" t="s">
        <v>341</v>
      </c>
      <c r="E44" s="99" t="s">
        <v>342</v>
      </c>
      <c r="F44" s="99" t="s">
        <v>343</v>
      </c>
      <c r="G44" s="100" t="s">
        <v>344</v>
      </c>
    </row>
    <row r="45" spans="1:7" ht="36.75" customHeight="1" x14ac:dyDescent="0.2">
      <c r="A45" s="101" t="s">
        <v>348</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349</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350</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179</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2018-12-07T22:40:58Z</dcterms:modified>
</cp:coreProperties>
</file>