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B6156E93-78A2-9048-A858-AF95D4E37831}" xr6:coauthVersionLast="36" xr6:coauthVersionMax="36" xr10:uidLastSave="{00000000-0000-0000-0000-000000000000}"/>
  <bookViews>
    <workbookView xWindow="0" yWindow="460" windowWidth="28800" windowHeight="17540" xr2:uid="{00000000-000D-0000-FFFF-FFFF00000000}"/>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62913"/>
</workbook>
</file>

<file path=xl/calcChain.xml><?xml version="1.0" encoding="utf-8"?>
<calcChain xmlns="http://schemas.openxmlformats.org/spreadsheetml/2006/main">
  <c r="C156" i="1" l="1"/>
  <c r="C155" i="1"/>
  <c r="C154" i="1"/>
  <c r="C153" i="1"/>
  <c r="C152" i="1"/>
  <c r="C151" i="1"/>
  <c r="C150" i="1"/>
  <c r="H244" i="5"/>
  <c r="J153" i="1"/>
  <c r="H241" i="5"/>
  <c r="J151" i="1"/>
  <c r="C182" i="1"/>
  <c r="C180" i="1"/>
  <c r="C122" i="1"/>
  <c r="C121" i="1"/>
  <c r="C120" i="1"/>
  <c r="C119" i="1"/>
  <c r="C111" i="1"/>
  <c r="C112" i="1"/>
  <c r="C113" i="1"/>
  <c r="C114" i="1"/>
  <c r="C115" i="1"/>
  <c r="C116" i="1"/>
  <c r="C110" i="1"/>
  <c r="C109" i="1"/>
  <c r="C108" i="1"/>
  <c r="C100" i="1"/>
  <c r="C99" i="1"/>
  <c r="C87" i="1"/>
  <c r="C85" i="1"/>
  <c r="C86" i="1"/>
  <c r="C88" i="1"/>
  <c r="C89" i="1"/>
  <c r="C90" i="1"/>
  <c r="C69" i="1"/>
  <c r="C68" i="1"/>
  <c r="C49" i="1"/>
  <c r="C48" i="1"/>
  <c r="C47" i="1"/>
  <c r="C107" i="1"/>
  <c r="C176" i="1"/>
  <c r="C172" i="1"/>
  <c r="H137" i="5"/>
  <c r="H135" i="5"/>
  <c r="H134" i="5"/>
  <c r="J88" i="1"/>
  <c r="J86" i="1"/>
  <c r="H46" i="5"/>
  <c r="J49" i="1"/>
  <c r="H45" i="5"/>
  <c r="J48" i="1"/>
  <c r="H102" i="5"/>
  <c r="J69" i="1"/>
  <c r="H168" i="5"/>
  <c r="J108" i="1"/>
  <c r="H170" i="5"/>
  <c r="J110" i="1"/>
  <c r="C102" i="1"/>
  <c r="H188" i="5"/>
  <c r="J122" i="1"/>
  <c r="H185" i="5"/>
  <c r="J120" i="1"/>
  <c r="H159" i="5"/>
  <c r="J100" i="1"/>
  <c r="J182" i="1" l="1"/>
  <c r="H282" i="5"/>
  <c r="J176" i="1"/>
  <c r="H108" i="5" l="1"/>
  <c r="J155" i="1" l="1"/>
  <c r="C54" i="5" l="1"/>
  <c r="D54" i="5"/>
  <c r="E54" i="5"/>
  <c r="F54" i="5"/>
  <c r="G54" i="5"/>
  <c r="C58" i="5"/>
  <c r="D58" i="5"/>
  <c r="E58" i="5"/>
  <c r="F58" i="5"/>
  <c r="G58" i="5"/>
  <c r="C62" i="5"/>
  <c r="D62" i="5"/>
  <c r="E62" i="5"/>
  <c r="F62" i="5"/>
  <c r="G62" i="5"/>
  <c r="C66" i="5"/>
  <c r="D66" i="5"/>
  <c r="E66" i="5"/>
  <c r="F66" i="5"/>
  <c r="G66" i="5"/>
  <c r="C70" i="5"/>
  <c r="D70" i="5"/>
  <c r="E70" i="5"/>
  <c r="F70" i="5"/>
  <c r="G70" i="5"/>
  <c r="C74" i="5"/>
  <c r="D74" i="5"/>
  <c r="E74" i="5"/>
  <c r="F74" i="5"/>
  <c r="G74" i="5"/>
  <c r="C78" i="5"/>
  <c r="D78" i="5"/>
  <c r="E78" i="5"/>
  <c r="F78" i="5"/>
  <c r="G78" i="5"/>
  <c r="C82" i="5"/>
  <c r="D82" i="5"/>
  <c r="E82" i="5"/>
  <c r="F82" i="5"/>
  <c r="G82" i="5"/>
  <c r="C86" i="5"/>
  <c r="D86" i="5"/>
  <c r="E86" i="5"/>
  <c r="F86" i="5"/>
  <c r="G86" i="5"/>
  <c r="C90" i="5"/>
  <c r="D90" i="5"/>
  <c r="E90" i="5"/>
  <c r="F90" i="5"/>
  <c r="G90" i="5"/>
  <c r="H153" i="5" l="1"/>
  <c r="H147" i="5"/>
  <c r="H133" i="5"/>
  <c r="J23" i="1" l="1"/>
  <c r="J24" i="1"/>
  <c r="J25" i="1"/>
  <c r="J26" i="1"/>
  <c r="J27" i="1"/>
  <c r="J28" i="1"/>
  <c r="J29" i="1"/>
  <c r="J30" i="1"/>
  <c r="J31" i="1"/>
  <c r="J32" i="1"/>
  <c r="J33" i="1"/>
  <c r="J34" i="1"/>
  <c r="J35" i="1"/>
  <c r="J36" i="1"/>
  <c r="J37" i="1"/>
  <c r="J38" i="1"/>
  <c r="J39" i="1"/>
  <c r="J40" i="1"/>
  <c r="J41" i="1"/>
  <c r="J42" i="1"/>
  <c r="J43" i="1"/>
  <c r="J44" i="1"/>
  <c r="J45" i="1"/>
  <c r="J46" i="1"/>
  <c r="J47" i="1"/>
  <c r="J50" i="1"/>
  <c r="J51" i="1"/>
  <c r="J52" i="1"/>
  <c r="J53" i="1"/>
  <c r="J54" i="1"/>
  <c r="J55" i="1"/>
  <c r="J56" i="1"/>
  <c r="J57" i="1"/>
  <c r="J58" i="1"/>
  <c r="J59" i="1"/>
  <c r="J60" i="1"/>
  <c r="J61" i="1"/>
  <c r="J62" i="1"/>
  <c r="J63" i="1"/>
  <c r="J64" i="1"/>
  <c r="J65" i="1"/>
  <c r="J66" i="1"/>
  <c r="J67" i="1"/>
  <c r="J68" i="1"/>
  <c r="J70" i="1"/>
  <c r="J71" i="1"/>
  <c r="J72" i="1"/>
  <c r="J73" i="1"/>
  <c r="J74" i="1"/>
  <c r="J75" i="1"/>
  <c r="J76" i="1"/>
  <c r="J77" i="1"/>
  <c r="J78" i="1"/>
  <c r="J79" i="1"/>
  <c r="J80" i="1"/>
  <c r="J81" i="1"/>
  <c r="J82" i="1"/>
  <c r="J83" i="1"/>
  <c r="J84" i="1"/>
  <c r="J85" i="1"/>
  <c r="J87" i="1"/>
  <c r="J89" i="1"/>
  <c r="J90" i="1"/>
  <c r="J91" i="1"/>
  <c r="J92" i="1"/>
  <c r="J93" i="1"/>
  <c r="J94" i="1"/>
  <c r="J95" i="1"/>
  <c r="J96" i="1"/>
  <c r="J97" i="1"/>
  <c r="J98" i="1"/>
  <c r="J99" i="1"/>
  <c r="J101" i="1"/>
  <c r="J102" i="1"/>
  <c r="J103" i="1"/>
  <c r="J104" i="1"/>
  <c r="J105" i="1"/>
  <c r="J106" i="1"/>
  <c r="J107" i="1"/>
  <c r="J109" i="1"/>
  <c r="J111" i="1"/>
  <c r="J112" i="1"/>
  <c r="J113" i="1"/>
  <c r="J114" i="1"/>
  <c r="J115" i="1"/>
  <c r="J116" i="1"/>
  <c r="J117" i="1"/>
  <c r="J118" i="1"/>
  <c r="J119"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2" i="1"/>
  <c r="J154" i="1"/>
  <c r="J156" i="1"/>
  <c r="J157" i="1"/>
  <c r="J158" i="1"/>
  <c r="J159"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H97" i="5" l="1"/>
  <c r="H93" i="5"/>
  <c r="H109" i="5" l="1"/>
  <c r="C66" i="1" l="1"/>
  <c r="C64" i="1"/>
  <c r="H280" i="5" l="1"/>
  <c r="H276" i="5"/>
  <c r="H315" i="5" l="1"/>
  <c r="H313" i="5"/>
  <c r="H265" i="5"/>
  <c r="H239" i="5"/>
  <c r="H225" i="5"/>
  <c r="H227" i="5"/>
  <c r="H223" i="5"/>
  <c r="H192" i="5"/>
  <c r="H190" i="5"/>
  <c r="H186" i="5"/>
  <c r="H157" i="5"/>
  <c r="H42" i="5"/>
  <c r="H40" i="5"/>
  <c r="H87" i="5" l="1"/>
  <c r="L54" i="5" l="1"/>
  <c r="H61" i="5" l="1"/>
  <c r="H90" i="5"/>
  <c r="H86" i="5"/>
  <c r="H82" i="5"/>
  <c r="H78" i="5"/>
  <c r="H74" i="5"/>
  <c r="H70" i="5"/>
  <c r="H66" i="5"/>
  <c r="H62" i="5"/>
  <c r="H58" i="5"/>
  <c r="H54" i="5"/>
  <c r="H57" i="5"/>
  <c r="H53" i="5"/>
  <c r="H89" i="5"/>
  <c r="H85" i="5"/>
  <c r="H81" i="5"/>
  <c r="H77" i="5"/>
  <c r="H73" i="5"/>
  <c r="H69" i="5"/>
  <c r="H65" i="5"/>
  <c r="C181" i="1"/>
  <c r="C175" i="1"/>
  <c r="C73" i="1"/>
  <c r="C62"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19" i="5"/>
  <c r="H318" i="5"/>
  <c r="H317" i="5"/>
  <c r="H312" i="5"/>
  <c r="H311" i="5"/>
  <c r="H310" i="5"/>
  <c r="H309" i="5"/>
  <c r="H308" i="5"/>
  <c r="H307" i="5"/>
  <c r="H306" i="5"/>
  <c r="H304" i="5"/>
  <c r="H303" i="5"/>
  <c r="H300" i="5"/>
  <c r="H298" i="5"/>
  <c r="H296" i="5"/>
  <c r="H290" i="5"/>
  <c r="H288" i="5"/>
  <c r="H286" i="5"/>
  <c r="H284" i="5"/>
  <c r="H278" i="5"/>
  <c r="H274" i="5"/>
  <c r="H272" i="5"/>
  <c r="H271" i="5"/>
  <c r="H270" i="5"/>
  <c r="H269" i="5"/>
  <c r="H268" i="5"/>
  <c r="H267" i="5"/>
  <c r="H263" i="5"/>
  <c r="H261" i="5"/>
  <c r="H259" i="5"/>
  <c r="H257" i="5"/>
  <c r="H255" i="5"/>
  <c r="H253" i="5"/>
  <c r="H251" i="5"/>
  <c r="H249" i="5"/>
  <c r="H247" i="5"/>
  <c r="H245" i="5"/>
  <c r="H243" i="5"/>
  <c r="H237" i="5"/>
  <c r="H235" i="5"/>
  <c r="H233" i="5"/>
  <c r="H231" i="5"/>
  <c r="H230" i="5"/>
  <c r="H229" i="5"/>
  <c r="H221" i="5"/>
  <c r="H219" i="5"/>
  <c r="H217" i="5"/>
  <c r="H215" i="5"/>
  <c r="H213" i="5"/>
  <c r="H211" i="5"/>
  <c r="H209" i="5"/>
  <c r="H207" i="5"/>
  <c r="H205" i="5"/>
  <c r="H203" i="5"/>
  <c r="H201" i="5"/>
  <c r="H199" i="5"/>
  <c r="H197" i="5"/>
  <c r="H196" i="5"/>
  <c r="H195" i="5"/>
  <c r="H194" i="5"/>
  <c r="H184" i="5"/>
  <c r="H182" i="5"/>
  <c r="H181" i="5"/>
  <c r="H179" i="5"/>
  <c r="H177" i="5"/>
  <c r="H176" i="5"/>
  <c r="H174" i="5"/>
  <c r="H173" i="5"/>
  <c r="H171" i="5"/>
  <c r="H169" i="5"/>
  <c r="H167" i="5"/>
  <c r="H166" i="5"/>
  <c r="H165" i="5"/>
  <c r="H164" i="5"/>
  <c r="H163" i="5"/>
  <c r="H162" i="5"/>
  <c r="H161" i="5"/>
  <c r="H155" i="5"/>
  <c r="H154" i="5"/>
  <c r="H152" i="5"/>
  <c r="H150" i="5"/>
  <c r="H148" i="5"/>
  <c r="H146" i="5"/>
  <c r="H144" i="5"/>
  <c r="H142" i="5"/>
  <c r="H140" i="5"/>
  <c r="H138" i="5"/>
  <c r="H136" i="5"/>
  <c r="H132" i="5"/>
  <c r="H130" i="5"/>
  <c r="H128" i="5"/>
  <c r="H126" i="5"/>
  <c r="H124" i="5"/>
  <c r="H122" i="5"/>
  <c r="H120" i="5"/>
  <c r="H118" i="5"/>
  <c r="H116" i="5"/>
  <c r="H114" i="5"/>
  <c r="H112" i="5"/>
  <c r="H111" i="5"/>
  <c r="H106" i="5"/>
  <c r="H104" i="5"/>
  <c r="H103" i="5"/>
  <c r="H101" i="5"/>
  <c r="H99" i="5"/>
  <c r="H95" i="5"/>
  <c r="H91" i="5"/>
  <c r="H83" i="5"/>
  <c r="H79" i="5"/>
  <c r="H75" i="5"/>
  <c r="H71" i="5"/>
  <c r="H67" i="5"/>
  <c r="H63" i="5"/>
  <c r="H59" i="5"/>
  <c r="H55" i="5"/>
  <c r="H51" i="5"/>
  <c r="H49" i="5"/>
  <c r="H48" i="5"/>
  <c r="H47" i="5"/>
  <c r="H44" i="5"/>
  <c r="H38" i="5"/>
  <c r="H36" i="5"/>
  <c r="H34" i="5"/>
  <c r="H32" i="5"/>
  <c r="H30" i="5"/>
  <c r="H28" i="5"/>
  <c r="H26" i="5"/>
  <c r="H25" i="5"/>
  <c r="H23" i="5"/>
  <c r="H21" i="5"/>
  <c r="H19" i="5"/>
  <c r="H17" i="5"/>
  <c r="H15" i="5"/>
  <c r="H13" i="5"/>
  <c r="H11" i="5"/>
  <c r="H9" i="5"/>
  <c r="H7" i="5"/>
  <c r="H6" i="5"/>
  <c r="H5" i="5"/>
  <c r="H4" i="5"/>
  <c r="H3" i="5"/>
  <c r="H2" i="5"/>
  <c r="AB64" i="4"/>
  <c r="AB63" i="4"/>
  <c r="AB62" i="4"/>
  <c r="AB57" i="4"/>
  <c r="AB54" i="4"/>
  <c r="AB47" i="4"/>
  <c r="AB43" i="4"/>
  <c r="AB41" i="4"/>
  <c r="AB38" i="4"/>
  <c r="AB25" i="4"/>
  <c r="AB24" i="4"/>
  <c r="AB23" i="4"/>
  <c r="AB19" i="4"/>
  <c r="AB18" i="4"/>
  <c r="AB17" i="4"/>
  <c r="AB16" i="4"/>
  <c r="AB15" i="4"/>
  <c r="AB14" i="4"/>
  <c r="AB13"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79" i="1"/>
  <c r="C178" i="1"/>
  <c r="C177" i="1"/>
  <c r="C174" i="1"/>
  <c r="C173" i="1"/>
  <c r="C171" i="1"/>
  <c r="C170" i="1"/>
  <c r="C169" i="1"/>
  <c r="C168" i="1"/>
  <c r="C167" i="1"/>
  <c r="C166" i="1"/>
  <c r="C165" i="1"/>
  <c r="C164" i="1"/>
  <c r="C163" i="1"/>
  <c r="C162" i="1"/>
  <c r="C161" i="1"/>
  <c r="C160" i="1"/>
  <c r="C159" i="1"/>
  <c r="C158" i="1"/>
  <c r="C157"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18" i="1"/>
  <c r="C117" i="1"/>
  <c r="C106" i="1"/>
  <c r="C105" i="1"/>
  <c r="C104" i="1"/>
  <c r="C103" i="1"/>
  <c r="C101" i="1"/>
  <c r="C98" i="1"/>
  <c r="C97" i="1"/>
  <c r="C96" i="1"/>
  <c r="C95" i="1"/>
  <c r="C94" i="1"/>
  <c r="C93" i="1"/>
  <c r="C92" i="1"/>
  <c r="C91" i="1"/>
  <c r="C84" i="1"/>
  <c r="C83" i="1"/>
  <c r="C82" i="1"/>
  <c r="C81" i="1"/>
  <c r="C80" i="1"/>
  <c r="C79" i="1"/>
  <c r="C78" i="1"/>
  <c r="C77" i="1"/>
  <c r="C76" i="1"/>
  <c r="C75" i="1"/>
  <c r="C74" i="1"/>
  <c r="C72" i="1"/>
  <c r="C71" i="1"/>
  <c r="C70" i="1"/>
  <c r="C67" i="1"/>
  <c r="C65" i="1"/>
  <c r="C63" i="1"/>
  <c r="C61" i="1"/>
  <c r="C60" i="1"/>
  <c r="C59" i="1"/>
  <c r="C58" i="1"/>
  <c r="C57" i="1"/>
  <c r="C56" i="1"/>
  <c r="C55" i="1"/>
  <c r="C54" i="1"/>
  <c r="C53" i="1"/>
  <c r="C52" i="1"/>
  <c r="C51" i="1"/>
  <c r="C50"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H46" i="9" l="1"/>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X154" i="2"/>
  <c r="BH44" i="9"/>
  <c r="BE44" i="9" s="1"/>
  <c r="P44" i="9" s="1"/>
  <c r="X153" i="2"/>
  <c r="Y4" i="2"/>
  <c r="R3" i="7"/>
  <c r="G2" i="7" s="1"/>
  <c r="R4" i="7"/>
  <c r="G3" i="7" s="1"/>
  <c r="R5" i="7"/>
  <c r="G4" i="7" s="1"/>
  <c r="R6" i="7"/>
  <c r="G5" i="7" s="1"/>
  <c r="R7" i="7"/>
  <c r="G6" i="7" s="1"/>
  <c r="R8" i="7"/>
  <c r="G7" i="7" s="1"/>
  <c r="R9" i="7"/>
  <c r="G8" i="7" s="1"/>
  <c r="R10" i="7"/>
  <c r="G9" i="7" s="1"/>
  <c r="R11" i="7"/>
  <c r="G10" i="7" s="1"/>
  <c r="R12" i="7"/>
  <c r="G11" i="7" s="1"/>
  <c r="I8" i="1"/>
  <c r="H8" i="1"/>
  <c r="B32" i="2" s="1"/>
  <c r="I9" i="1"/>
  <c r="H9" i="1"/>
  <c r="I6" i="1"/>
  <c r="H6" i="1"/>
  <c r="I7" i="1"/>
  <c r="H7" i="1"/>
  <c r="I5" i="1"/>
  <c r="H5" i="1"/>
  <c r="X155" i="2"/>
  <c r="X159" i="2" s="1"/>
  <c r="T42" i="2"/>
  <c r="S42" i="2"/>
  <c r="R42" i="2"/>
  <c r="U42" i="2" s="1"/>
  <c r="T41" i="2"/>
  <c r="T49" i="2" s="1"/>
  <c r="S41" i="2"/>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B16" i="2" l="1"/>
  <c r="B8" i="2"/>
  <c r="B24" i="2"/>
  <c r="B40" i="2"/>
  <c r="S49" i="2"/>
  <c r="F28" i="8"/>
  <c r="B31" i="2" s="1"/>
  <c r="E28" i="8"/>
  <c r="B23" i="2" s="1"/>
  <c r="C28" i="8"/>
  <c r="B7" i="2" s="1"/>
  <c r="R34" i="2"/>
  <c r="Q34" i="2"/>
  <c r="P34" i="2"/>
  <c r="R33" i="2"/>
  <c r="Q33" i="2"/>
  <c r="Q49" i="2" s="1"/>
  <c r="P33" i="2"/>
  <c r="P49" i="2" s="1"/>
  <c r="O33" i="2"/>
  <c r="R32" i="2"/>
  <c r="Q32" i="2"/>
  <c r="P32" i="2"/>
  <c r="O26" i="2"/>
  <c r="N26" i="2"/>
  <c r="M26" i="2"/>
  <c r="U26" i="2" s="1"/>
  <c r="O25" i="2"/>
  <c r="O49" i="2" s="1"/>
  <c r="N25" i="2"/>
  <c r="M25" i="2"/>
  <c r="L25" i="2"/>
  <c r="O24" i="2"/>
  <c r="N24" i="2"/>
  <c r="M24" i="2"/>
  <c r="I10" i="2"/>
  <c r="H10" i="2"/>
  <c r="G10" i="2"/>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M49" i="2" l="1"/>
  <c r="R49" i="2"/>
  <c r="U10" i="2"/>
  <c r="N49" i="2"/>
  <c r="U34" i="2"/>
  <c r="U44" i="2"/>
  <c r="G45" i="8"/>
  <c r="T45" i="2" s="1"/>
  <c r="U45" i="2" s="1"/>
  <c r="B13" i="9"/>
  <c r="BG12" i="9"/>
  <c r="BD12" i="9" s="1"/>
  <c r="AS12" i="9"/>
  <c r="AP12" i="9" s="1"/>
  <c r="AA12" i="2"/>
  <c r="H5" i="2"/>
  <c r="AA4" i="2"/>
  <c r="L18" i="2"/>
  <c r="K18" i="2"/>
  <c r="J18" i="2"/>
  <c r="U18" i="2" s="1"/>
  <c r="L17" i="2"/>
  <c r="L49" i="2" s="1"/>
  <c r="K17" i="2"/>
  <c r="K49" i="2" s="1"/>
  <c r="J17" i="2"/>
  <c r="I17" i="2"/>
  <c r="L16" i="2"/>
  <c r="K16" i="2"/>
  <c r="J16" i="2"/>
  <c r="C46" i="8"/>
  <c r="C47" i="8" s="1"/>
  <c r="C45" i="8"/>
  <c r="J13" i="2" s="1"/>
  <c r="D48" i="8"/>
  <c r="D46" i="8"/>
  <c r="E46" i="8" s="1"/>
  <c r="F46" i="8" s="1"/>
  <c r="G46" i="8" s="1"/>
  <c r="D45" i="8"/>
  <c r="M21" i="2" s="1"/>
  <c r="U21" i="2" s="1"/>
  <c r="E45" i="8"/>
  <c r="P29" i="2" s="1"/>
  <c r="U29" i="2"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J49" i="2" l="1"/>
  <c r="AI8" i="2"/>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U13" i="9" l="1"/>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B30" i="9"/>
  <c r="R10" i="9"/>
  <c r="R11" i="9" s="1"/>
  <c r="R12" i="9" s="1"/>
  <c r="Y10" i="9"/>
  <c r="R13" i="9" l="1"/>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W32" i="9"/>
  <c r="AV31" i="9"/>
  <c r="AU31" i="9"/>
  <c r="AU32" i="9"/>
  <c r="AY31" i="9"/>
  <c r="AZ31" i="9"/>
  <c r="AQ31" i="9" s="1"/>
  <c r="N31" i="9" s="1"/>
  <c r="BA31" i="9"/>
  <c r="BB31" i="9"/>
  <c r="AZ32" i="9"/>
  <c r="AQ32" i="9" s="1"/>
  <c r="N32" i="9" s="1"/>
  <c r="BA32" i="9"/>
  <c r="BB32" i="9"/>
  <c r="G27" i="9"/>
  <c r="J27" i="9" s="1"/>
  <c r="D28" i="9"/>
  <c r="AA12" i="9"/>
  <c r="Z12" i="9"/>
  <c r="AB12" i="9" s="1"/>
  <c r="X13" i="9"/>
  <c r="AV32" i="9" l="1"/>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R19" i="9" l="1"/>
  <c r="Y19" i="9"/>
  <c r="T21" i="9"/>
  <c r="E20" i="9"/>
  <c r="H20" i="9" s="1"/>
  <c r="K20" i="9" s="1"/>
  <c r="Q20" i="9" s="1"/>
  <c r="U20" i="9"/>
  <c r="W20" i="9" s="1"/>
  <c r="Z15" i="9"/>
  <c r="AB15" i="9" s="1"/>
  <c r="X16" i="9"/>
  <c r="AA15" i="9"/>
  <c r="G30" i="9"/>
  <c r="J30" i="9" s="1"/>
  <c r="D31" i="9"/>
  <c r="L34" i="9"/>
  <c r="M34" i="9" s="1"/>
  <c r="I34" i="9"/>
  <c r="V35" i="9"/>
  <c r="B36" i="9"/>
  <c r="A37" i="9" s="1"/>
  <c r="BG35" i="9"/>
  <c r="BD35" i="9" s="1"/>
  <c r="AS35" i="9"/>
  <c r="AP35" i="9" s="1"/>
  <c r="C35" i="9"/>
  <c r="F35" i="9" s="1"/>
  <c r="S34" i="9"/>
  <c r="AT34" i="9"/>
  <c r="AU35"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6" i="9"/>
  <c r="AY35" i="9"/>
  <c r="AX35" i="9"/>
  <c r="AW35" i="9"/>
  <c r="AW36" i="9"/>
  <c r="AV36" i="9"/>
  <c r="AV35" i="9"/>
  <c r="AZ35" i="9"/>
  <c r="AQ35" i="9" s="1"/>
  <c r="N35" i="9" s="1"/>
  <c r="BA35" i="9"/>
  <c r="BB35" i="9"/>
  <c r="AZ36" i="9"/>
  <c r="AQ36" i="9" s="1"/>
  <c r="N36" i="9" s="1"/>
  <c r="BA36" i="9"/>
  <c r="BB36" i="9"/>
  <c r="G31" i="9"/>
  <c r="J31" i="9" s="1"/>
  <c r="D32" i="9"/>
  <c r="AA16" i="9"/>
  <c r="Z16" i="9"/>
  <c r="AB16" i="9" s="1"/>
  <c r="X17" i="9"/>
  <c r="Y21" i="9" l="1"/>
  <c r="AX36" i="9"/>
  <c r="T23" i="9"/>
  <c r="E22" i="9"/>
  <c r="H22" i="9" s="1"/>
  <c r="K22" i="9" s="1"/>
  <c r="Q22" i="9" s="1"/>
  <c r="U22" i="9"/>
  <c r="W22" i="9" s="1"/>
  <c r="R21" i="9"/>
  <c r="Z17" i="9"/>
  <c r="AB17" i="9" s="1"/>
  <c r="X18" i="9"/>
  <c r="AA17" i="9"/>
  <c r="G32" i="9"/>
  <c r="J32" i="9" s="1"/>
  <c r="D33" i="9"/>
  <c r="L36" i="9"/>
  <c r="M36" i="9" s="1"/>
  <c r="I36" i="9"/>
  <c r="V37" i="9"/>
  <c r="B38" i="9"/>
  <c r="A39" i="9" s="1"/>
  <c r="BG37" i="9"/>
  <c r="BD37" i="9" s="1"/>
  <c r="AS37" i="9"/>
  <c r="AP37" i="9" s="1"/>
  <c r="C37" i="9"/>
  <c r="F37" i="9" s="1"/>
  <c r="S36" i="9"/>
  <c r="AT36" i="9"/>
  <c r="AU37" i="9"/>
  <c r="Y22" i="9" l="1"/>
  <c r="R22" i="9"/>
  <c r="T24" i="9"/>
  <c r="E23" i="9"/>
  <c r="H23" i="9" s="1"/>
  <c r="K23" i="9" s="1"/>
  <c r="Q23" i="9" s="1"/>
  <c r="U23" i="9"/>
  <c r="W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R26" i="9" l="1"/>
  <c r="Y26" i="9"/>
  <c r="S41" i="9"/>
  <c r="E27" i="9"/>
  <c r="H27" i="9" s="1"/>
  <c r="K27" i="9" s="1"/>
  <c r="Q27" i="9" s="1"/>
  <c r="U27" i="9"/>
  <c r="W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R31" i="9" l="1"/>
  <c r="Y31" i="9"/>
  <c r="S46" i="9"/>
  <c r="G42" i="9"/>
  <c r="J42" i="9" s="1"/>
  <c r="D43" i="9"/>
  <c r="E32" i="9"/>
  <c r="H32" i="9" s="1"/>
  <c r="K32" i="9" s="1"/>
  <c r="Q32" i="9" s="1"/>
  <c r="U32" i="9"/>
  <c r="W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R32" i="9" l="1"/>
  <c r="Y32" i="9"/>
  <c r="S47" i="9"/>
  <c r="G43" i="9"/>
  <c r="J43" i="9" s="1"/>
  <c r="D44" i="9"/>
  <c r="E34" i="9"/>
  <c r="H34" i="9" s="1"/>
  <c r="K34" i="9" s="1"/>
  <c r="Q34" i="9" s="1"/>
  <c r="U34" i="9"/>
  <c r="W34" i="9" s="1"/>
  <c r="T35" i="9"/>
  <c r="E33" i="9"/>
  <c r="H33" i="9" s="1"/>
  <c r="K33" i="9" s="1"/>
  <c r="Q33" i="9" s="1"/>
  <c r="R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Y33" i="9" l="1"/>
  <c r="Y34" i="9"/>
  <c r="S48" i="9"/>
  <c r="G44" i="9"/>
  <c r="J44" i="9" s="1"/>
  <c r="D45" i="9"/>
  <c r="E35" i="9"/>
  <c r="H35" i="9" s="1"/>
  <c r="K35" i="9" s="1"/>
  <c r="Q35" i="9" s="1"/>
  <c r="U35" i="9"/>
  <c r="W35" i="9" s="1"/>
  <c r="T36" i="9"/>
  <c r="T37" i="9" s="1"/>
  <c r="R34" i="9"/>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<sst xmlns="http://schemas.openxmlformats.org/spreadsheetml/2006/main" count="3376" uniqueCount="670">
  <si>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</si>
  <si>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</si>
  <si>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</si>
  <si>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</si>
  <si>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</si>
  <si>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</si>
  <si>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</si>
  <si>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</si>
  <si>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</si>
  <si>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</si>
  <si>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</si>
  <si>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</si>
  <si>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</si>
  <si>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</si>
  <si>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</si>
  <si>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</si>
  <si>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</si>
  <si>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</si>
  <si>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</si>
  <si>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</si>
  <si>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</si>
  <si>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</si>
  <si>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</si>
  <si>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</si>
  <si>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</si>
  <si>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</si>
  <si>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</si>
  <si>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</si>
  <si>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</si>
  <si>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</si>
  <si>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</si>
  <si>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</si>
  <si>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</si>
  <si>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</si>
  <si>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</si>
  <si>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</si>
  <si>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</si>
  <si>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</si>
  <si>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</si>
  <si>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</si>
  <si>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</si>
  <si>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</si>
  <si>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</si>
  <si>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</si>
  <si>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</si>
  <si>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</si>
  <si>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</si>
  <si>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</si>
  <si>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</si>
  <si>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</si>
  <si>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</si>
  <si>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</si>
  <si>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</si>
  <si>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</si>
  <si>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</si>
  <si>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</si>
  <si>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</si>
  <si>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</si>
  <si>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</si>
  <si>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</si>
  <si>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</si>
  <si>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</si>
  <si>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</si>
  <si>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</si>
  <si>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</si>
  <si>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</si>
  <si>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</si>
  <si>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</si>
  <si>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</si>
  <si>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</si>
  <si>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</si>
  <si>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</si>
  <si>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</si>
  <si>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</si>
  <si>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</si>
  <si>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</si>
  <si>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</si>
  <si>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</si>
  <si>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</si>
  <si>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</si>
  <si>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</si>
  <si>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</si>
  <si>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</si>
  <si>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</si>
  <si>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</si>
  <si>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</si>
  <si>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</si>
  <si>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</si>
  <si>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</si>
  <si>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</si>
  <si>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</si>
  <si>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</si>
  <si>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</si>
  <si>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</si>
  <si>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</si>
  <si>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</si>
  <si>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</si>
  <si>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</si>
  <si>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</si>
  <si>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</si>
  <si>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</si>
  <si>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</si>
  <si>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</si>
  <si>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</si>
  <si>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</si>
  <si>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</si>
  <si>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</si>
  <si>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</si>
  <si>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</si>
  <si>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</si>
  <si>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</si>
  <si>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</si>
  <si>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</si>
  <si>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</si>
  <si>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</si>
  <si>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</si>
  <si>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</si>
  <si>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</si>
  <si>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</si>
  <si>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</si>
  <si>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</si>
  <si>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</si>
  <si>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</si>
  <si>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</si>
  <si>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</si>
  <si>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</si>
  <si>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</si>
  <si>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</si>
  <si>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</si>
  <si>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</si>
  <si>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</si>
  <si>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</si>
  <si>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</si>
  <si>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</si>
  <si>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</si>
  <si>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</si>
  <si>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</si>
  <si>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</si>
  <si>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</si>
  <si>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</si>
  <si>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</si>
  <si>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</si>
  <si>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</si>
  <si>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</si>
  <si>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</si>
  <si>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</si>
  <si>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</si>
  <si>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</si>
  <si>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</si>
  <si>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</si>
  <si>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</si>
  <si>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</si>
  <si>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</si>
  <si>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</si>
  <si>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</si>
  <si>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</si>
  <si>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</si>
  <si>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</si>
  <si>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</si>
  <si>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</si>
  <si>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</si>
  <si>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</si>
  <si>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</si>
  <si>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</si>
  <si>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</si>
  <si>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</si>
  <si>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</si>
  <si>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</si>
  <si>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</si>
  <si>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</si>
  <si>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</si>
  <si>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</si>
  <si>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</si>
  <si>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</si>
  <si>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</si>
  <si>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</si>
  <si>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</si>
  <si>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</si>
  <si>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</si>
  <si>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</si>
  <si>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</si>
  <si>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</si>
  <si>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</si>
  <si>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</si>
  <si>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</si>
  <si>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</si>
  <si>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</si>
  <si>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</si>
  <si>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</si>
  <si>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</si>
  <si>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</si>
  <si>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</si>
  <si>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</si>
  <si>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</si>
  <si>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</si>
  <si>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</si>
  <si>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</si>
  <si>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</si>
  <si>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</si>
  <si>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</si>
  <si>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</si>
  <si>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</si>
  <si>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</si>
  <si>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</si>
  <si>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</si>
  <si>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</si>
  <si>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</si>
  <si>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</si>
  <si>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</si>
  <si>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</si>
  <si>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</si>
  <si>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</si>
  <si>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</si>
  <si>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</si>
  <si>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</si>
  <si>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</si>
  <si>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</si>
  <si>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</si>
  <si>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</si>
  <si>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</si>
  <si>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</si>
  <si>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</si>
  <si>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</si>
  <si>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</si>
  <si>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</si>
  <si>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</si>
  <si>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</si>
  <si>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</si>
  <si>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</si>
  <si>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</si>
  <si>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</si>
  <si>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</si>
  <si>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</si>
  <si>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</si>
  <si>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</si>
  <si>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</si>
  <si>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</si>
  <si>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</si>
  <si>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</si>
  <si>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</si>
  <si>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</si>
  <si>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</si>
  <si>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</si>
  <si>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</si>
  <si>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</si>
  <si>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</si>
  <si>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</si>
  <si>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</si>
  <si>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</si>
  <si>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</si>
  <si>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</si>
  <si>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</si>
  <si>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</si>
  <si>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</si>
  <si>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</si>
  <si>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</si>
  <si>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</si>
  <si>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</si>
  <si>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</si>
  <si>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</si>
  <si>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</si>
  <si>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</si>
  <si>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</si>
  <si>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</si>
  <si>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</si>
  <si>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</si>
  <si>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</si>
  <si>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</si>
  <si>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</si>
  <si>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</si>
  <si>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</si>
  <si>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</si>
  <si>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</si>
  <si>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</si>
  <si>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</si>
  <si>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</si>
  <si>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</si>
  <si>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</si>
  <si>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</si>
  <si>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</si>
  <si>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</si>
  <si>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</si>
  <si>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</si>
  <si>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</si>
  <si>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</si>
  <si>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</si>
  <si>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</si>
  <si>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</si>
  <si>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</si>
  <si>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</si>
  <si>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</si>
  <si>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</si>
  <si>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</si>
  <si>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</si>
  <si>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</si>
  <si>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</si>
  <si>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</si>
  <si>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</si>
  <si>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</si>
  <si>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</si>
  <si>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</si>
  <si>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</si>
  <si>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</si>
  <si>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</si>
  <si>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</si>
  <si>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</si>
  <si>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</si>
  <si>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</si>
  <si>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</si>
  <si>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</si>
  <si>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</si>
  <si>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</si>
  <si>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</si>
  <si>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</si>
  <si>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</si>
  <si>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</si>
  <si>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</si>
  <si>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</si>
  <si>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</si>
  <si>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</si>
  <si>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</si>
  <si>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</si>
  <si>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</si>
  <si>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</si>
  <si>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</si>
  <si>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</si>
  <si>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</si>
  <si>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</si>
  <si>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</si>
  <si>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</si>
  <si>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</si>
  <si>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</si>
  <si>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</si>
  <si>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</si>
  <si>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</si>
  <si>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</si>
  <si>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</si>
  <si>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</si>
  <si>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</si>
  <si>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</si>
  <si>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</si>
  <si>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</si>
  <si>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</si>
  <si>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</si>
  <si>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</si>
  <si>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</si>
  <si>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</si>
  <si>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</si>
  <si>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</si>
  <si>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</si>
  <si>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</si>
  <si>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</si>
  <si>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</si>
  <si>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</si>
  <si>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</si>
  <si>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</si>
  <si>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</si>
  <si>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</si>
  <si>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</si>
  <si>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</si>
  <si>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</si>
  <si>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</si>
  <si>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</si>
  <si>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</si>
  <si>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</si>
  <si>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</si>
  <si>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</si>
  <si>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</si>
  <si>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</si>
  <si>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</si>
  <si>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</si>
  <si>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</si>
  <si>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</si>
  <si>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</si>
  <si>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</si>
  <si>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</si>
  <si>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</si>
  <si>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</si>
  <si>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</si>
  <si>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</si>
  <si>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</si>
  <si>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</si>
  <si>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</si>
  <si>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</si>
  <si>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</si>
  <si>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</si>
  <si>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</si>
  <si>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</si>
  <si>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</si>
  <si>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</si>
  <si>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</si>
  <si>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</si>
  <si>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</si>
  <si>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</si>
  <si>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</si>
  <si>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</si>
  <si>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</si>
  <si>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</si>
  <si>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</si>
  <si>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</si>
  <si>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</si>
  <si>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</si>
  <si>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</si>
  <si>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</si>
  <si>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</si>
  <si>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</si>
  <si>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</si>
  <si>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</si>
  <si>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</si>
  <si>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</si>
  <si>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</si>
  <si>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</si>
  <si>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</si>
  <si>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</si>
  <si>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</si>
  <si>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</si>
  <si>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</si>
  <si>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</si>
  <si>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</si>
  <si>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</si>
  <si>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</si>
  <si>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</si>
  <si>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</si>
  <si>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</si>
  <si>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</si>
  <si>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</si>
  <si>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</si>
  <si>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</si>
  <si>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</si>
  <si>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</si>
  <si>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</si>
  <si>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</si>
  <si>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</si>
  <si>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</si>
  <si>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</si>
  <si>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</si>
  <si>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</si>
  <si>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</si>
  <si>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</si>
  <si>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</si>
  <si>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</si>
  <si>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</si>
  <si>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</si>
  <si>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</si>
  <si>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</si>
  <si>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</si>
  <si>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</si>
  <si>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</si>
  <si>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</si>
  <si>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</si>
  <si>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</si>
  <si>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</si>
  <si>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</si>
  <si>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</si>
  <si>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</si>
  <si>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</si>
  <si>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</si>
  <si>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</si>
  <si>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</si>
  <si>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</si>
  <si>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</si>
  <si>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</si>
  <si>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</si>
  <si>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</si>
  <si>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</si>
  <si>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</si>
  <si>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</si>
  <si>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</si>
  <si>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</si>
  <si>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</si>
  <si>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</si>
  <si>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</si>
  <si>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</si>
  <si>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</si>
  <si>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</si>
  <si>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</si>
  <si>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</si>
  <si>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</si>
  <si>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</si>
  <si>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</si>
  <si>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</si>
  <si>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</si>
  <si>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</si>
  <si>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</si>
  <si>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</si>
  <si>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</si>
  <si>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</si>
  <si>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</si>
  <si>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</si>
  <si>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</si>
  <si>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</si>
  <si>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</si>
  <si>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</si>
  <si>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</si>
  <si>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</si>
  <si>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</si>
  <si>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</si>
  <si>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</si>
  <si>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</si>
  <si>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</si>
  <si>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</si>
  <si>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</si>
  <si>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</si>
  <si>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</si>
  <si>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</si>
  <si>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</si>
  <si>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</si>
  <si>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</si>
  <si>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</si>
  <si>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</si>
  <si>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</si>
  <si>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</si>
  <si>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</si>
  <si>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</si>
  <si>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</si>
  <si>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</si>
  <si>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</si>
  <si>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</si>
  <si>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</si>
  <si>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</si>
  <si>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</si>
  <si>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</si>
  <si>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</si>
  <si>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</si>
  <si>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</si>
  <si>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</si>
  <si>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</si>
  <si>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</si>
  <si>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</si>
  <si>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</si>
  <si>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</si>
  <si>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</si>
  <si>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</si>
  <si>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</si>
  <si>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</si>
  <si>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</si>
  <si>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</si>
  <si>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</si>
  <si>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</si>
  <si>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</si>
  <si>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</si>
  <si>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</si>
  <si>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</si>
  <si>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</si>
  <si>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</si>
  <si>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</si>
  <si>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</si>
  <si>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</si>
  <si>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</si>
  <si>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</si>
  <si>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</si>
  <si>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</si>
  <si>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</si>
  <si>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</si>
  <si>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</si>
  <si>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</si>
  <si>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</si>
  <si>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</si>
  <si>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</si>
  <si>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</si>
  <si>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</si>
  <si>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</si>
  <si>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</si>
  <si>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</si>
  <si>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</si>
  <si>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</si>
  <si>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</si>
  <si>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</si>
  <si>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</si>
  <si>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</si>
  <si>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</si>
  <si>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</si>
  <si>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</si>
  <si>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</si>
  <si>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</si>
  <si>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</si>
  <si>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</si>
  <si>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</si>
  <si>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</si>
  <si>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</si>
  <si>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</si>
  <si>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</si>
  <si>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</si>
  <si>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</si>
  <si>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</si>
  <si>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</si>
  <si>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</si>
  <si>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</si>
  <si>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</si>
  <si>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</si>
  <si>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</si>
  <si>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</si>
  <si>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</si>
  <si>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</si>
  <si>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</si>
  <si>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</si>
  <si>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</si>
  <si>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</si>
  <si>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</si>
  <si>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</si>
  <si>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</si>
  <si>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</si>
  <si>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</si>
  <si>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</si>
  <si>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</si>
  <si>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</si>
  <si>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</si>
  <si>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</si>
  <si>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</si>
  <si>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</si>
  <si>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</si>
  <si>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</si>
  <si>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</si>
  <si>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</si>
  <si>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</si>
  <si>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</si>
  <si>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</si>
  <si>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</si>
  <si>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</si>
  <si>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</si>
  <si>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not</t>
  </si>
  <si>
    <t>type</t>
  </si>
  <si>
    <t>dcms</t>
  </si>
  <si>
    <t>only</t>
  </si>
  <si>
    <t>steps</t>
  </si>
  <si>
    <t>T17-1_a</t>
  </si>
  <si>
    <t>T17-1_b</t>
  </si>
  <si>
    <t>T17-2_a</t>
  </si>
  <si>
    <t>T17-2_b</t>
  </si>
  <si>
    <t>Forced DCA Changes*</t>
  </si>
  <si>
    <t>* These are John D's final recommendations. Can be changed to test other forced changes…</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</si>
  <si>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</si>
  <si>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</si>
  <si>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</si>
  <si>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</si>
  <si>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</si>
  <si>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</si>
  <si>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</si>
  <si>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</si>
  <si>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</si>
  <si>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</si>
  <si>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T37-2_e</t>
  </si>
  <si>
    <t>T37-2a</t>
  </si>
  <si>
    <t>T37-2d_c</t>
  </si>
  <si>
    <t>T23-5_a</t>
  </si>
  <si>
    <t>T23-5_b</t>
  </si>
  <si>
    <t>T25N_a</t>
  </si>
  <si>
    <t>T25N_b</t>
  </si>
  <si>
    <t>T25S_a</t>
  </si>
  <si>
    <t>T25S_b</t>
  </si>
  <si>
    <t>T23SW_a</t>
  </si>
  <si>
    <t>T23SW_b</t>
  </si>
  <si>
    <t>T23SE_a</t>
  </si>
  <si>
    <t>T23SE_b</t>
  </si>
  <si>
    <t>T18N_a</t>
  </si>
  <si>
    <t>T18N_b</t>
  </si>
  <si>
    <t>T13-2_a</t>
  </si>
  <si>
    <t>T13-2_b</t>
  </si>
  <si>
    <t>T13-2_c</t>
  </si>
  <si>
    <t>T2-1_a</t>
  </si>
  <si>
    <t>T2-1_b</t>
  </si>
  <si>
    <t>T2-1 Addition_a</t>
  </si>
  <si>
    <t>T2-1 Addition_b</t>
  </si>
  <si>
    <t>T30-2_a</t>
  </si>
  <si>
    <t>T30-2_b</t>
  </si>
  <si>
    <t>T30-3_a</t>
  </si>
  <si>
    <t>T30-3_b</t>
  </si>
  <si>
    <t>Channel Areas</t>
  </si>
  <si>
    <t>email from GR to JV, 9/27/18</t>
  </si>
  <si>
    <t>per email from F. Moreno 10/3/18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</si>
</sst>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6">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3" fillId="0" borderId="0" xfId="1"/>
    <xf numFmtId="0" fontId="3" fillId="0" borderId="0" xfId="1"/>
    <xf numFmtId="0" fontId="3" fillId="0" borderId="0" xfId="1"/>
    <xf numFmtId="0" fontId="0" fillId="0" borderId="59" xfId="0"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0" fillId="0" borderId="0" xfId="0" applyAlignment="1">
      <alignment vertical="top"/>
    </xf>
    <xf numFmtId="0" fontId="15" fillId="0" borderId="0" xfId="53" applyAlignment="1">
      <alignment vertical="top" wrapText="1"/>
    </xf>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1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256"/>
  <sheetViews>
    <sheetView tabSelected="1" topLeftCell="A62" zoomScale="95" workbookViewId="0">
      <selection activeCell="G61" sqref="G61"/>
    </sheetView>
  </sheetViews>
  <sheetFormatPr baseColWidth="10" defaultColWidth="8.83203125" defaultRowHeight="15" x14ac:dyDescent="0.2"/>
  <cols>
    <col min="1" max="1" width="19.5" style="245" customWidth="1"/>
    <col min="2" max="2" width="11.1640625" style="245" customWidth="1"/>
    <col min="3" max="3" width="9.33203125" style="245" customWidth="1"/>
    <col min="4" max="4" width="14" style="245" customWidth="1"/>
    <col min="5" max="5" width="14.5" style="245" customWidth="1"/>
    <col min="6" max="6" width="26.6640625" style="245" customWidth="1"/>
    <col min="7" max="7" width="14" style="245" customWidth="1"/>
    <col min="8" max="8" width="16" style="102" customWidth="1"/>
    <col min="9" max="11" width="16" style="245" customWidth="1"/>
    <col min="12" max="13" width="27.6640625" style="245" customWidth="1"/>
    <col min="14" max="14" width="10.5" style="245" customWidth="1"/>
    <col min="15" max="15" width="5.6640625" style="245" customWidth="1"/>
    <col min="19" max="20" width="10.5" style="245" customWidth="1"/>
    <col min="21" max="21" width="10.5" style="253" customWidth="1"/>
    <col min="22" max="22" width="2.33203125" style="245" customWidth="1"/>
    <col min="23" max="23" width="10.5" style="245" customWidth="1"/>
    <col min="24" max="28" width="8.6640625" style="245" customWidth="1"/>
    <col min="29" max="29" width="5.33203125" style="245" customWidth="1"/>
    <col min="30" max="32" width="8.6640625" style="245" customWidth="1"/>
    <col min="33" max="33" width="11.1640625" style="245" customWidth="1"/>
    <col min="34" max="34" width="8.6640625" style="245" customWidth="1"/>
    <col min="35" max="35" width="10" style="242" customWidth="1"/>
    <col min="36" max="36" width="2.1640625" style="242" customWidth="1"/>
    <col min="37" max="42" width="8.6640625" style="242" customWidth="1"/>
    <col min="43" max="43" width="6.1640625" style="242" customWidth="1"/>
    <col min="44" max="48" width="8.6640625" style="242" customWidth="1"/>
    <col min="49" max="49" width="10" style="242" customWidth="1"/>
    <col min="50" max="50" width="1.83203125" style="242" customWidth="1"/>
    <col min="51" max="56" width="8.6640625" style="242" customWidth="1"/>
    <col min="57" max="57" width="5.1640625" style="242" customWidth="1"/>
    <col min="58" max="62" width="8.6640625" style="242" customWidth="1"/>
    <col min="63" max="63" width="10" style="242" customWidth="1"/>
    <col min="64" max="64" width="8.1640625" style="242" customWidth="1"/>
    <col min="65" max="73" width="8.83203125" style="242" customWidth="1"/>
    <col min="74" max="74" width="9.5" style="242" customWidth="1"/>
    <col min="75" max="94" width="8.6640625" style="242" customWidth="1"/>
    <col min="95" max="98" width="8.83203125" style="245" customWidth="1"/>
    <col min="99" max="16384" width="8.83203125" style="245"/>
  </cols>
  <sheetData>
    <row r="1" spans="1:94" ht="16.5" customHeight="1" x14ac:dyDescent="0.2">
      <c r="L1" s="245" t="s">
        <v>639</v>
      </c>
      <c r="CK1" s="245"/>
      <c r="CL1" s="245"/>
      <c r="CM1" s="245"/>
      <c r="CN1" s="245"/>
      <c r="CO1" s="245"/>
      <c r="CP1" s="245"/>
    </row>
    <row r="2" spans="1:94" ht="21.75" customHeight="1" x14ac:dyDescent="0.2">
      <c r="A2" s="103" t="s">
        <v>0</v>
      </c>
      <c r="B2" s="104" t="s">
        <v>1</v>
      </c>
      <c r="C2" s="104" t="s">
        <v>2</v>
      </c>
      <c r="D2" s="104" t="s">
        <v>3</v>
      </c>
      <c r="E2" s="104" t="s">
        <v>4</v>
      </c>
      <c r="F2" s="104" t="s">
        <v>5</v>
      </c>
      <c r="G2" s="105" t="s">
        <v>6</v>
      </c>
      <c r="H2" s="105" t="s">
        <v>7</v>
      </c>
      <c r="I2" s="105" t="s">
        <v>8</v>
      </c>
      <c r="J2" s="103" t="s">
        <v>9</v>
      </c>
      <c r="L2" s="245" t="s">
        <v>633</v>
      </c>
      <c r="CK2" s="245"/>
      <c r="CL2" s="245"/>
      <c r="CM2" s="245"/>
      <c r="CN2" s="245"/>
      <c r="CO2" s="245"/>
      <c r="CP2" s="245"/>
    </row>
    <row r="3" spans="1:94" ht="15" customHeight="1" x14ac:dyDescent="0.2">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
      <c r="A5" s="106">
        <v>1</v>
      </c>
      <c r="B5" s="254">
        <v>2259.1481884069458</v>
      </c>
      <c r="C5" s="254">
        <v>5712.0836313443333</v>
      </c>
      <c r="D5" s="254">
        <v>4674.6429349306982</v>
      </c>
      <c r="E5" s="254">
        <v>10535.086683035461</v>
      </c>
      <c r="F5" s="254">
        <v>1767.160799644902</v>
      </c>
      <c r="G5" s="254">
        <v>59692.434433137103</v>
      </c>
      <c r="H5" s="112">
        <f>SUMIFS($C$22:$C$256, $I$22:$I$256, "="&amp;$A5,$J$22:$J$256, "hard")</f>
        <v>0</v>
      </c>
      <c r="I5" s="112">
        <f>SUMIFS($C$22:$C$256, $I$22:$I$256, "="&amp;$A5,$J$22:$J$256, "soft")</f>
        <v>0</v>
      </c>
      <c r="J5" s="255">
        <v>5000</v>
      </c>
      <c r="L5" s="111" t="s">
        <v>14</v>
      </c>
      <c r="M5" s="205"/>
      <c r="CK5" s="245"/>
      <c r="CL5" s="245"/>
      <c r="CM5" s="245"/>
      <c r="CN5" s="245"/>
      <c r="CO5" s="245"/>
      <c r="CP5" s="245"/>
    </row>
    <row r="6" spans="1:94" x14ac:dyDescent="0.2">
      <c r="A6" s="106">
        <v>2</v>
      </c>
      <c r="B6" s="254">
        <v>2071.4633826069471</v>
      </c>
      <c r="C6" s="254">
        <v>5526.1245998635768</v>
      </c>
      <c r="D6" s="254">
        <v>4508.7256178707767</v>
      </c>
      <c r="E6" s="254">
        <v>10475.925167612189</v>
      </c>
      <c r="F6" s="254">
        <v>1349.169142965507</v>
      </c>
      <c r="G6" s="254">
        <v>56608.750665878702</v>
      </c>
      <c r="H6" s="112">
        <f>SUMIFS($C$22:$C$256, $I$22:$I$256, "="&amp;$A6,$J$22:$J$256, "hard")</f>
        <v>0</v>
      </c>
      <c r="I6" s="112">
        <f>SUMIFS($C$22:$C$256, $I$22:$I$256, "="&amp;$A6,$J$22:$J$256, "soft")</f>
        <v>0</v>
      </c>
      <c r="J6" s="255">
        <v>9000</v>
      </c>
      <c r="L6" s="113" t="s">
        <v>15</v>
      </c>
      <c r="M6" s="204"/>
      <c r="CK6" s="245"/>
      <c r="CL6" s="245"/>
      <c r="CM6" s="245"/>
      <c r="CN6" s="245"/>
      <c r="CO6" s="245"/>
      <c r="CP6" s="245"/>
    </row>
    <row r="7" spans="1:94" x14ac:dyDescent="0.2">
      <c r="A7" s="106">
        <v>3</v>
      </c>
      <c r="B7" s="254">
        <v>1992.8514372247309</v>
      </c>
      <c r="C7" s="254">
        <v>5519.5187293737217</v>
      </c>
      <c r="D7" s="254">
        <v>4673.2444038716876</v>
      </c>
      <c r="E7" s="254">
        <v>10537.90898092637</v>
      </c>
      <c r="F7" s="254">
        <v>1187.7036103868641</v>
      </c>
      <c r="G7" s="254">
        <v>53633.044233930748</v>
      </c>
      <c r="H7" s="112">
        <f>SUMIFS($C$22:$C$256, $I$22:$I$256, "="&amp;$A7,$J$22:$J$256, "hard")</f>
        <v>0</v>
      </c>
      <c r="I7" s="112">
        <f>SUMIFS($C$22:$C$256, $I$22:$I$256, "="&amp;$A7,$J$22:$J$256, "soft")</f>
        <v>0</v>
      </c>
      <c r="J7" s="255">
        <v>9000</v>
      </c>
      <c r="CK7" s="245"/>
      <c r="CL7" s="245"/>
      <c r="CM7" s="245"/>
      <c r="CN7" s="245"/>
      <c r="CO7" s="245"/>
      <c r="CP7" s="245"/>
    </row>
    <row r="8" spans="1:94" x14ac:dyDescent="0.2">
      <c r="A8" s="106">
        <v>4</v>
      </c>
      <c r="B8" s="254">
        <v>1992.8514372247309</v>
      </c>
      <c r="C8" s="254">
        <v>5652.5434699589032</v>
      </c>
      <c r="D8" s="254">
        <v>4478.944988805908</v>
      </c>
      <c r="E8" s="254">
        <v>10545.523861133081</v>
      </c>
      <c r="F8" s="254">
        <v>1187.30541394127</v>
      </c>
      <c r="G8" s="254">
        <v>52352.474558188667</v>
      </c>
      <c r="H8" s="112">
        <f>SUMIFS($C$22:$C$256, $I$22:$I$256, "="&amp;$A8,$J$22:$J$256, "hard")</f>
        <v>0</v>
      </c>
      <c r="I8" s="112">
        <f>SUMIFS($C$22:$C$256, $I$22:$I$256, "="&amp;$A8,$J$22:$J$256, "soft")</f>
        <v>0</v>
      </c>
      <c r="J8" s="255">
        <v>9000</v>
      </c>
      <c r="CK8" s="245"/>
      <c r="CL8" s="245"/>
      <c r="CM8" s="245"/>
      <c r="CN8" s="245"/>
      <c r="CO8" s="245"/>
      <c r="CP8" s="245"/>
    </row>
    <row r="9" spans="1:94" x14ac:dyDescent="0.2">
      <c r="A9" s="106">
        <v>5</v>
      </c>
      <c r="B9" s="254">
        <v>1992.8514372247309</v>
      </c>
      <c r="C9" s="254">
        <v>5510.5641774523347</v>
      </c>
      <c r="D9" s="254">
        <v>4302.1311708622516</v>
      </c>
      <c r="E9" s="254">
        <v>10542.78783622915</v>
      </c>
      <c r="F9" s="254">
        <v>1186.8663366321839</v>
      </c>
      <c r="G9" s="254">
        <v>51375.193727803387</v>
      </c>
      <c r="H9" s="112">
        <f>SUMIFS($C$22:$C$256, $I$22:$I$256, "="&amp;$A9,$J$22:$J$256, "hard")</f>
        <v>0</v>
      </c>
      <c r="I9" s="112">
        <f>SUMIFS($C$22:$C$256, $I$22:$I$256, "="&amp;$A9,$J$22:$J$256, "soft")</f>
        <v>0</v>
      </c>
      <c r="J9" s="255">
        <v>9000</v>
      </c>
      <c r="CK9" s="245"/>
      <c r="CL9" s="245"/>
      <c r="CM9" s="245"/>
      <c r="CN9" s="245"/>
      <c r="CO9" s="245"/>
      <c r="CP9" s="245"/>
    </row>
    <row r="10" spans="1:94" x14ac:dyDescent="0.2">
      <c r="A10" s="117"/>
      <c r="B10" s="256"/>
      <c r="C10" s="257"/>
      <c r="D10" s="257"/>
      <c r="E10" s="257"/>
      <c r="F10" s="257"/>
      <c r="G10" s="258"/>
      <c r="H10" s="118"/>
      <c r="I10" s="119"/>
      <c r="CK10" s="245"/>
      <c r="CL10" s="245"/>
      <c r="CM10" s="245"/>
      <c r="CN10" s="245"/>
      <c r="CO10" s="245"/>
      <c r="CP10" s="245"/>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
      <c r="L19" s="259"/>
      <c r="CK19" s="245"/>
      <c r="CL19" s="245"/>
      <c r="CM19" s="245"/>
      <c r="CN19" s="245"/>
      <c r="CO19" s="245"/>
      <c r="CP19" s="245"/>
    </row>
    <row r="20" spans="1:94" ht="15.75" customHeight="1" x14ac:dyDescent="0.2">
      <c r="A20" s="123"/>
      <c r="B20" s="123"/>
      <c r="C20" s="123"/>
      <c r="I20" s="124"/>
      <c r="J20" s="124"/>
      <c r="L20" s="259"/>
      <c r="CK20" s="245"/>
      <c r="CL20" s="245"/>
      <c r="CM20" s="245"/>
      <c r="CN20" s="245"/>
      <c r="CO20" s="245"/>
      <c r="CP20" s="245"/>
    </row>
    <row r="21" spans="1:94" ht="33" customHeight="1" x14ac:dyDescent="0.2">
      <c r="A21" s="125" t="s">
        <v>21</v>
      </c>
      <c r="B21" s="126" t="s">
        <v>22</v>
      </c>
      <c r="C21" s="126" t="s">
        <v>23</v>
      </c>
      <c r="D21" s="126" t="s">
        <v>631</v>
      </c>
      <c r="E21" s="127" t="s">
        <v>10</v>
      </c>
      <c r="F21" s="127" t="s">
        <v>24</v>
      </c>
      <c r="G21" s="127" t="s">
        <v>632</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
      <c r="A22" t="s">
        <v>28</v>
      </c>
      <c r="B22" s="260">
        <v>133.67500000000001</v>
      </c>
      <c r="C22" s="260">
        <f t="shared" ref="C22:C94" si="3">B22*0.0015625</f>
        <v>0.20886718750000002</v>
      </c>
      <c r="D22" s="242">
        <v>7</v>
      </c>
      <c r="E22" s="261" t="s">
        <v>29</v>
      </c>
      <c r="F22" s="261" t="s">
        <v>29</v>
      </c>
      <c r="G22" s="234" t="s">
        <v>29</v>
      </c>
      <c r="H22" s="130"/>
      <c r="I22" s="138"/>
      <c r="J22" s="114" t="str">
        <f>IF(EXACT(G22, H22), "none", IF(ISNUMBER(MATCH(H22, 'MP Analysis Input'!$A$15:$A$21, 0)), "soft", "hard"))</f>
        <v>hard</v>
      </c>
      <c r="K22" s="242"/>
      <c r="L22" s="242"/>
    </row>
    <row r="23" spans="1:94" ht="15" customHeight="1" x14ac:dyDescent="0.2">
      <c r="A23" t="s">
        <v>30</v>
      </c>
      <c r="B23" s="260">
        <v>197.95400000000001</v>
      </c>
      <c r="C23" s="260">
        <f t="shared" si="3"/>
        <v>0.30930312500000001</v>
      </c>
      <c r="D23" s="242">
        <v>7</v>
      </c>
      <c r="E23" s="261" t="s">
        <v>29</v>
      </c>
      <c r="F23" s="261" t="s">
        <v>29</v>
      </c>
      <c r="G23" s="234" t="s">
        <v>29</v>
      </c>
      <c r="H23" s="130"/>
      <c r="I23" s="138"/>
      <c r="J23" s="114" t="str">
        <f>IF(EXACT(G23, H23), "none", IF(ISNUMBER(MATCH(H23, 'MP Analysis Input'!$A$15:$A$21, 0)), "soft", "hard"))</f>
        <v>hard</v>
      </c>
      <c r="K23" s="242"/>
      <c r="L23" s="242"/>
    </row>
    <row r="24" spans="1:94" ht="15" customHeight="1" x14ac:dyDescent="0.2">
      <c r="A24" t="s">
        <v>31</v>
      </c>
      <c r="B24" s="260">
        <v>88.391000000000005</v>
      </c>
      <c r="C24" s="260">
        <f t="shared" si="3"/>
        <v>0.1381109375</v>
      </c>
      <c r="D24" s="242">
        <v>5</v>
      </c>
      <c r="E24" s="261" t="s">
        <v>32</v>
      </c>
      <c r="F24" s="261" t="s">
        <v>32</v>
      </c>
      <c r="G24" s="234" t="s">
        <v>32</v>
      </c>
      <c r="H24" s="130"/>
      <c r="I24" s="138"/>
      <c r="J24" s="114" t="str">
        <f>IF(EXACT(G24, H24), "none", IF(ISNUMBER(MATCH(H24, 'MP Analysis Input'!$A$15:$A$21, 0)), "soft", "hard"))</f>
        <v>hard</v>
      </c>
      <c r="K24" s="242"/>
      <c r="L24" s="242"/>
    </row>
    <row r="25" spans="1:94" ht="15" customHeight="1" x14ac:dyDescent="0.2">
      <c r="A25" t="s">
        <v>33</v>
      </c>
      <c r="B25" s="260">
        <v>1.1000000000000001</v>
      </c>
      <c r="C25" s="260">
        <f t="shared" si="3"/>
        <v>1.7187500000000002E-3</v>
      </c>
      <c r="D25" s="242">
        <v>10</v>
      </c>
      <c r="E25" s="261" t="s">
        <v>34</v>
      </c>
      <c r="F25" s="261" t="s">
        <v>34</v>
      </c>
      <c r="G25" s="234" t="s">
        <v>32</v>
      </c>
      <c r="H25" s="130"/>
      <c r="I25" s="138"/>
      <c r="J25" s="114" t="str">
        <f>IF(EXACT(G25, H25), "none", IF(ISNUMBER(MATCH(H25, 'MP Analysis Input'!$A$15:$A$21, 0)), "soft", "hard"))</f>
        <v>hard</v>
      </c>
      <c r="K25" s="242"/>
      <c r="L25" s="242"/>
    </row>
    <row r="26" spans="1:94" ht="15" customHeight="1" x14ac:dyDescent="0.2">
      <c r="A26" t="s">
        <v>35</v>
      </c>
      <c r="B26" s="260">
        <v>1252.0540000000001</v>
      </c>
      <c r="C26" s="260">
        <f t="shared" si="3"/>
        <v>1.9563343750000002</v>
      </c>
      <c r="D26" s="242">
        <v>8</v>
      </c>
      <c r="E26" s="261" t="s">
        <v>32</v>
      </c>
      <c r="F26" s="261" t="s">
        <v>32</v>
      </c>
      <c r="G26" s="234" t="s">
        <v>32</v>
      </c>
      <c r="H26" s="130"/>
      <c r="I26" s="138"/>
      <c r="J26" s="114" t="str">
        <f>IF(EXACT(G26, H26), "none", IF(ISNUMBER(MATCH(H26, 'MP Analysis Input'!$A$15:$A$21, 0)), "soft", "hard"))</f>
        <v>hard</v>
      </c>
      <c r="K26" s="242"/>
      <c r="L26" s="242"/>
    </row>
    <row r="27" spans="1:94" ht="15" customHeight="1" x14ac:dyDescent="0.2">
      <c r="A27" t="s">
        <v>36</v>
      </c>
      <c r="B27" s="260">
        <v>34.537999999999997</v>
      </c>
      <c r="C27" s="260">
        <f t="shared" si="3"/>
        <v>5.3965624999999996E-2</v>
      </c>
      <c r="D27" s="242">
        <v>8</v>
      </c>
      <c r="E27" s="261" t="s">
        <v>32</v>
      </c>
      <c r="F27" s="261" t="s">
        <v>32</v>
      </c>
      <c r="G27" s="234" t="s">
        <v>32</v>
      </c>
      <c r="H27" s="130"/>
      <c r="I27" s="138"/>
      <c r="J27" s="114" t="str">
        <f>IF(EXACT(G27, H27), "none", IF(ISNUMBER(MATCH(H27, 'MP Analysis Input'!$A$15:$A$21, 0)), "soft", "hard"))</f>
        <v>hard</v>
      </c>
      <c r="K27" s="242"/>
      <c r="L27" s="242"/>
    </row>
    <row r="28" spans="1:94" ht="15" customHeight="1" x14ac:dyDescent="0.2">
      <c r="A28" t="s">
        <v>37</v>
      </c>
      <c r="B28" s="260">
        <v>40.901000000000003</v>
      </c>
      <c r="C28" s="260">
        <f t="shared" si="3"/>
        <v>6.3907812500000008E-2</v>
      </c>
      <c r="D28" s="242">
        <v>7</v>
      </c>
      <c r="E28" s="261" t="s">
        <v>38</v>
      </c>
      <c r="F28" s="261" t="s">
        <v>39</v>
      </c>
      <c r="G28" s="234" t="s">
        <v>39</v>
      </c>
      <c r="H28" s="130"/>
      <c r="I28" s="138"/>
      <c r="J28" s="114" t="str">
        <f>IF(EXACT(G28, H28), "none", IF(ISNUMBER(MATCH(H28, 'MP Analysis Input'!$A$15:$A$21, 0)), "soft", "hard"))</f>
        <v>hard</v>
      </c>
      <c r="K28" s="242"/>
      <c r="L28" s="242"/>
    </row>
    <row r="29" spans="1:94" ht="15" customHeight="1" x14ac:dyDescent="0.2">
      <c r="A29" t="s">
        <v>41</v>
      </c>
      <c r="B29" s="260">
        <v>243.08500000000001</v>
      </c>
      <c r="C29" s="260">
        <f t="shared" si="3"/>
        <v>0.37982031250000003</v>
      </c>
      <c r="D29" s="242">
        <v>7</v>
      </c>
      <c r="E29" s="261" t="s">
        <v>38</v>
      </c>
      <c r="F29" s="261" t="s">
        <v>39</v>
      </c>
      <c r="G29" s="234" t="s">
        <v>39</v>
      </c>
      <c r="H29" s="130"/>
      <c r="I29" s="138"/>
      <c r="J29" s="114" t="str">
        <f>IF(EXACT(G29, H29), "none", IF(ISNUMBER(MATCH(H29, 'MP Analysis Input'!$A$15:$A$21, 0)), "soft", "hard"))</f>
        <v>hard</v>
      </c>
      <c r="K29" s="242"/>
      <c r="L29" s="242"/>
    </row>
    <row r="30" spans="1:94" ht="15" customHeight="1" x14ac:dyDescent="0.2">
      <c r="A30" t="s">
        <v>42</v>
      </c>
      <c r="B30" s="260">
        <v>166.435</v>
      </c>
      <c r="C30" s="260">
        <f t="shared" si="3"/>
        <v>0.26005468749999999</v>
      </c>
      <c r="D30" s="242">
        <v>7</v>
      </c>
      <c r="E30" s="261" t="s">
        <v>38</v>
      </c>
      <c r="F30" s="261" t="s">
        <v>39</v>
      </c>
      <c r="G30" s="234" t="s">
        <v>39</v>
      </c>
      <c r="H30" s="130"/>
      <c r="I30" s="138"/>
      <c r="J30" s="114" t="str">
        <f>IF(EXACT(G30, H30), "none", IF(ISNUMBER(MATCH(H30, 'MP Analysis Input'!$A$15:$A$21, 0)), "soft", "hard"))</f>
        <v>hard</v>
      </c>
      <c r="K30" s="242"/>
      <c r="L30" s="242"/>
    </row>
    <row r="31" spans="1:94" ht="15" customHeight="1" x14ac:dyDescent="0.2">
      <c r="A31" t="s">
        <v>43</v>
      </c>
      <c r="B31" s="260">
        <v>41.264000000000003</v>
      </c>
      <c r="C31" s="260">
        <f t="shared" si="3"/>
        <v>6.4475000000000005E-2</v>
      </c>
      <c r="D31" s="242">
        <v>9</v>
      </c>
      <c r="E31" s="261" t="s">
        <v>34</v>
      </c>
      <c r="F31" s="261" t="s">
        <v>40</v>
      </c>
      <c r="G31" s="234" t="s">
        <v>39</v>
      </c>
      <c r="H31" s="130"/>
      <c r="I31" s="138"/>
      <c r="J31" s="114" t="str">
        <f>IF(EXACT(G31, H31), "none", IF(ISNUMBER(MATCH(H31, 'MP Analysis Input'!$A$15:$A$21, 0)), "soft", "hard"))</f>
        <v>hard</v>
      </c>
      <c r="K31" s="242"/>
      <c r="L31" s="242"/>
    </row>
    <row r="32" spans="1:94" ht="15" customHeight="1" x14ac:dyDescent="0.2">
      <c r="A32" t="s">
        <v>44</v>
      </c>
      <c r="B32" s="260">
        <v>201.977</v>
      </c>
      <c r="C32" s="260">
        <f t="shared" si="3"/>
        <v>0.31558906250000002</v>
      </c>
      <c r="D32" s="242">
        <v>7</v>
      </c>
      <c r="E32" s="261" t="s">
        <v>38</v>
      </c>
      <c r="F32" s="261" t="s">
        <v>40</v>
      </c>
      <c r="G32" s="234" t="s">
        <v>40</v>
      </c>
      <c r="H32" s="130"/>
      <c r="I32" s="138"/>
      <c r="J32" s="114" t="str">
        <f>IF(EXACT(G32, H32), "none", IF(ISNUMBER(MATCH(H32, 'MP Analysis Input'!$A$15:$A$21, 0)), "soft", "hard"))</f>
        <v>hard</v>
      </c>
      <c r="K32" s="242"/>
      <c r="L32" s="242"/>
    </row>
    <row r="33" spans="1:94" ht="15" customHeight="1" x14ac:dyDescent="0.2">
      <c r="A33" t="s">
        <v>45</v>
      </c>
      <c r="B33" s="260">
        <v>701.226</v>
      </c>
      <c r="C33" s="260">
        <f t="shared" si="3"/>
        <v>1.0956656250000001</v>
      </c>
      <c r="D33" s="242">
        <v>7</v>
      </c>
      <c r="E33" s="261" t="s">
        <v>46</v>
      </c>
      <c r="F33" s="261" t="s">
        <v>40</v>
      </c>
      <c r="G33" s="234" t="s">
        <v>40</v>
      </c>
      <c r="H33" s="130"/>
      <c r="I33" s="138"/>
      <c r="J33" s="114" t="str">
        <f>IF(EXACT(G33, H33), "none", IF(ISNUMBER(MATCH(H33, 'MP Analysis Input'!$A$15:$A$21, 0)), "soft", "hard"))</f>
        <v>hard</v>
      </c>
      <c r="K33" s="242"/>
      <c r="L33" s="242"/>
    </row>
    <row r="34" spans="1:94" ht="15" customHeight="1" x14ac:dyDescent="0.2">
      <c r="A34" t="s">
        <v>47</v>
      </c>
      <c r="B34" s="260">
        <v>316.48500000000001</v>
      </c>
      <c r="C34" s="260">
        <f t="shared" si="3"/>
        <v>0.49450781250000003</v>
      </c>
      <c r="D34" s="242">
        <v>10</v>
      </c>
      <c r="E34" s="261" t="s">
        <v>34</v>
      </c>
      <c r="F34" s="261" t="s">
        <v>34</v>
      </c>
      <c r="G34" s="234" t="s">
        <v>32</v>
      </c>
      <c r="H34" s="130"/>
      <c r="I34" s="138"/>
      <c r="J34" s="114" t="str">
        <f>IF(EXACT(G34, H34), "none", IF(ISNUMBER(MATCH(H34, 'MP Analysis Input'!$A$15:$A$21, 0)), "soft", "hard"))</f>
        <v>hard</v>
      </c>
      <c r="K34" s="242"/>
      <c r="L34" s="242"/>
    </row>
    <row r="35" spans="1:94" ht="15" customHeight="1" x14ac:dyDescent="0.2">
      <c r="A35" t="s">
        <v>48</v>
      </c>
      <c r="B35" s="260">
        <v>178.59700000000001</v>
      </c>
      <c r="C35" s="260">
        <f t="shared" si="3"/>
        <v>0.2790578125</v>
      </c>
      <c r="D35" s="242">
        <v>7</v>
      </c>
      <c r="E35" s="261" t="s">
        <v>38</v>
      </c>
      <c r="F35" s="261" t="s">
        <v>40</v>
      </c>
      <c r="G35" s="234" t="s">
        <v>40</v>
      </c>
      <c r="H35" s="130"/>
      <c r="I35" s="138"/>
      <c r="J35" s="114" t="str">
        <f>IF(EXACT(G35, H35), "none", IF(ISNUMBER(MATCH(H35, 'MP Analysis Input'!$A$15:$A$21, 0)), "soft", "hard"))</f>
        <v>hard</v>
      </c>
      <c r="K35" s="242"/>
      <c r="L35" s="242"/>
    </row>
    <row r="36" spans="1:94" ht="15" customHeight="1" x14ac:dyDescent="0.2">
      <c r="A36" t="s">
        <v>49</v>
      </c>
      <c r="B36" s="260">
        <v>103.259</v>
      </c>
      <c r="C36" s="260">
        <f t="shared" si="3"/>
        <v>0.16134218750000001</v>
      </c>
      <c r="D36" s="242">
        <v>7</v>
      </c>
      <c r="E36" s="261" t="s">
        <v>50</v>
      </c>
      <c r="F36" s="261" t="s">
        <v>617</v>
      </c>
      <c r="G36" s="261" t="s">
        <v>617</v>
      </c>
      <c r="H36" s="130"/>
      <c r="I36" s="138"/>
      <c r="J36" s="114" t="str">
        <f>IF(EXACT(G36, H36), "none", IF(ISNUMBER(MATCH(H36, 'MP Analysis Input'!$A$15:$A$21, 0)), "soft", "hard"))</f>
        <v>hard</v>
      </c>
      <c r="K36" s="242"/>
      <c r="L36" s="242"/>
    </row>
    <row r="37" spans="1:94" ht="15" customHeight="1" x14ac:dyDescent="0.2">
      <c r="A37" t="s">
        <v>51</v>
      </c>
      <c r="B37" s="260">
        <v>432.983</v>
      </c>
      <c r="C37" s="260">
        <f t="shared" si="3"/>
        <v>0.67653593750000007</v>
      </c>
      <c r="D37" s="242">
        <v>4</v>
      </c>
      <c r="E37" s="261" t="s">
        <v>38</v>
      </c>
      <c r="F37" s="261" t="s">
        <v>38</v>
      </c>
      <c r="G37" s="234" t="s">
        <v>50</v>
      </c>
      <c r="H37" s="130"/>
      <c r="I37" s="138"/>
      <c r="J37" s="114" t="str">
        <f>IF(EXACT(G37, H37), "none", IF(ISNUMBER(MATCH(H37, 'MP Analysis Input'!$A$15:$A$21, 0)), "soft", "hard"))</f>
        <v>hard</v>
      </c>
      <c r="K37" s="242"/>
      <c r="L37" s="242"/>
    </row>
    <row r="38" spans="1:94" ht="15" customHeight="1" x14ac:dyDescent="0.2">
      <c r="A38" t="s">
        <v>52</v>
      </c>
      <c r="B38" s="260">
        <v>150.96199999999999</v>
      </c>
      <c r="C38" s="260">
        <f t="shared" si="3"/>
        <v>0.23587812499999999</v>
      </c>
      <c r="D38" s="242">
        <v>5</v>
      </c>
      <c r="E38" s="261" t="s">
        <v>38</v>
      </c>
      <c r="F38" s="261" t="s">
        <v>39</v>
      </c>
      <c r="G38" s="234" t="s">
        <v>39</v>
      </c>
      <c r="H38" s="130"/>
      <c r="I38" s="138"/>
      <c r="J38" s="114" t="str">
        <f>IF(EXACT(G38, H38), "none", IF(ISNUMBER(MATCH(H38, 'MP Analysis Input'!$A$15:$A$21, 0)), "soft", "hard"))</f>
        <v>hard</v>
      </c>
      <c r="K38" s="242"/>
      <c r="L38" s="242"/>
    </row>
    <row r="39" spans="1:94" ht="15" customHeight="1" x14ac:dyDescent="0.2">
      <c r="A39" t="s">
        <v>54</v>
      </c>
      <c r="B39" s="260">
        <v>216.74199999999999</v>
      </c>
      <c r="C39" s="260">
        <f t="shared" si="3"/>
        <v>0.33865937499999998</v>
      </c>
      <c r="D39" s="242">
        <v>7.1</v>
      </c>
      <c r="E39" s="261" t="s">
        <v>34</v>
      </c>
      <c r="F39" s="261" t="s">
        <v>34</v>
      </c>
      <c r="G39" s="234" t="s">
        <v>55</v>
      </c>
      <c r="H39" s="130"/>
      <c r="I39" s="138"/>
      <c r="J39" s="114" t="str">
        <f>IF(EXACT(G39, H39), "none", IF(ISNUMBER(MATCH(H39, 'MP Analysis Input'!$A$15:$A$21, 0)), "soft", "hard"))</f>
        <v>hard</v>
      </c>
      <c r="K39" s="242"/>
      <c r="L39" s="242"/>
    </row>
    <row r="40" spans="1:94" ht="15" customHeight="1" x14ac:dyDescent="0.2">
      <c r="A40" t="s">
        <v>637</v>
      </c>
      <c r="B40" s="260">
        <v>425.9</v>
      </c>
      <c r="C40" s="260">
        <f t="shared" si="3"/>
        <v>0.66546875000000005</v>
      </c>
      <c r="D40" s="242">
        <v>7</v>
      </c>
      <c r="E40" s="261" t="s">
        <v>46</v>
      </c>
      <c r="F40" s="355" t="s">
        <v>618</v>
      </c>
      <c r="G40" s="355" t="s">
        <v>618</v>
      </c>
      <c r="H40" s="130"/>
      <c r="I40" s="138"/>
      <c r="J40" s="114" t="str">
        <f>IF(EXACT(G40, H40), "none", IF(ISNUMBER(MATCH(H40, 'MP Analysis Input'!$A$15:$A$21, 0)), "soft", "hard"))</f>
        <v>hard</v>
      </c>
      <c r="K40" s="242"/>
      <c r="L40" s="242"/>
    </row>
    <row r="41" spans="1:94" ht="15" customHeight="1" x14ac:dyDescent="0.2">
      <c r="A41" t="s">
        <v>638</v>
      </c>
      <c r="B41" s="260">
        <v>319.2</v>
      </c>
      <c r="C41" s="260">
        <f t="shared" si="3"/>
        <v>0.49875000000000003</v>
      </c>
      <c r="D41" s="242">
        <v>7</v>
      </c>
      <c r="E41" s="261" t="s">
        <v>46</v>
      </c>
      <c r="F41" s="355" t="s">
        <v>618</v>
      </c>
      <c r="G41" s="355" t="s">
        <v>618</v>
      </c>
      <c r="H41" s="130"/>
      <c r="I41" s="138"/>
      <c r="J41" s="114" t="str">
        <f>IF(EXACT(G41, H41), "none", IF(ISNUMBER(MATCH(H41, 'MP Analysis Input'!$A$15:$A$21, 0)), "soft", "hard"))</f>
        <v>hard</v>
      </c>
      <c r="K41" s="242"/>
      <c r="L41" s="242"/>
    </row>
    <row r="42" spans="1:94" ht="15" customHeight="1" x14ac:dyDescent="0.2">
      <c r="A42" t="s">
        <v>56</v>
      </c>
      <c r="B42" s="260">
        <v>4.8559999999999999</v>
      </c>
      <c r="C42" s="260">
        <f t="shared" si="3"/>
        <v>7.5875000000000005E-3</v>
      </c>
      <c r="D42" s="242">
        <v>7</v>
      </c>
      <c r="E42" s="261" t="s">
        <v>46</v>
      </c>
      <c r="F42" s="261" t="s">
        <v>40</v>
      </c>
      <c r="G42" s="261" t="s">
        <v>40</v>
      </c>
      <c r="H42" s="130"/>
      <c r="I42" s="138"/>
      <c r="J42" s="114" t="str">
        <f>IF(EXACT(G42, H42), "none", IF(ISNUMBER(MATCH(H42, 'MP Analysis Input'!$A$15:$A$21, 0)), "soft", "hard"))</f>
        <v>hard</v>
      </c>
      <c r="K42" s="242"/>
      <c r="L42" s="242"/>
    </row>
    <row r="43" spans="1:94" ht="15" customHeight="1" x14ac:dyDescent="0.2">
      <c r="A43" t="s">
        <v>57</v>
      </c>
      <c r="B43" s="260">
        <v>4.9690000000000003</v>
      </c>
      <c r="C43" s="260">
        <f t="shared" si="3"/>
        <v>7.764062500000001E-3</v>
      </c>
      <c r="D43" s="242">
        <v>7</v>
      </c>
      <c r="E43" s="261" t="s">
        <v>46</v>
      </c>
      <c r="F43" s="261" t="s">
        <v>40</v>
      </c>
      <c r="G43" s="261" t="s">
        <v>40</v>
      </c>
      <c r="H43" s="130"/>
      <c r="I43" s="138"/>
      <c r="J43" s="114" t="str">
        <f>IF(EXACT(G43, H43), "none", IF(ISNUMBER(MATCH(H43, 'MP Analysis Input'!$A$15:$A$21, 0)), "soft", "hard"))</f>
        <v>hard</v>
      </c>
      <c r="K43" s="242"/>
      <c r="L43" s="242"/>
    </row>
    <row r="44" spans="1:94" ht="15" customHeight="1" x14ac:dyDescent="0.2">
      <c r="A44" t="s">
        <v>58</v>
      </c>
      <c r="B44" s="260">
        <v>9.94</v>
      </c>
      <c r="C44" s="260">
        <f t="shared" si="3"/>
        <v>1.553125E-2</v>
      </c>
      <c r="D44" s="242">
        <v>7</v>
      </c>
      <c r="E44" s="261" t="s">
        <v>46</v>
      </c>
      <c r="F44" s="261" t="s">
        <v>40</v>
      </c>
      <c r="G44" s="261" t="s">
        <v>40</v>
      </c>
      <c r="H44" s="130"/>
      <c r="I44" s="138"/>
      <c r="J44" s="114" t="str">
        <f>IF(EXACT(G44, H44), "none", IF(ISNUMBER(MATCH(H44, 'MP Analysis Input'!$A$15:$A$21, 0)), "soft", "hard"))</f>
        <v>hard</v>
      </c>
      <c r="K44" s="242"/>
      <c r="L44" s="242"/>
    </row>
    <row r="45" spans="1:94" ht="15" customHeight="1" x14ac:dyDescent="0.2">
      <c r="A45" t="s">
        <v>59</v>
      </c>
      <c r="B45" s="260">
        <v>50.363</v>
      </c>
      <c r="C45" s="260">
        <f t="shared" si="3"/>
        <v>7.869218750000001E-2</v>
      </c>
      <c r="D45" s="242">
        <v>5</v>
      </c>
      <c r="E45" s="261" t="s">
        <v>46</v>
      </c>
      <c r="F45" s="261" t="s">
        <v>40</v>
      </c>
      <c r="G45" s="261" t="s">
        <v>40</v>
      </c>
      <c r="H45" s="130"/>
      <c r="I45" s="138"/>
      <c r="J45" s="114" t="str">
        <f>IF(EXACT(G45, H45), "none", IF(ISNUMBER(MATCH(H45, 'MP Analysis Input'!$A$15:$A$21, 0)), "soft", "hard"))</f>
        <v>hard</v>
      </c>
      <c r="K45" s="242"/>
      <c r="L45" s="242"/>
    </row>
    <row r="46" spans="1:94" ht="15" customHeight="1" x14ac:dyDescent="0.2">
      <c r="A46" t="s">
        <v>60</v>
      </c>
      <c r="B46" s="260">
        <v>9.9719999999999995</v>
      </c>
      <c r="C46" s="260">
        <f t="shared" si="3"/>
        <v>1.558125E-2</v>
      </c>
      <c r="D46" s="242">
        <v>5</v>
      </c>
      <c r="E46" s="261" t="s">
        <v>46</v>
      </c>
      <c r="F46" s="261" t="s">
        <v>40</v>
      </c>
      <c r="G46" s="261" t="s">
        <v>40</v>
      </c>
      <c r="H46" s="130"/>
      <c r="I46" s="138"/>
      <c r="J46" s="114" t="str">
        <f>IF(EXACT(G46, H46), "none", IF(ISNUMBER(MATCH(H46, 'MP Analysis Input'!$A$15:$A$21, 0)), "soft", "hard"))</f>
        <v>hard</v>
      </c>
      <c r="K46" s="242"/>
      <c r="L46" s="242"/>
    </row>
    <row r="47" spans="1:94" ht="15" customHeight="1" x14ac:dyDescent="0.2">
      <c r="A47" t="s">
        <v>656</v>
      </c>
      <c r="B47" s="260">
        <v>142.55699999999999</v>
      </c>
      <c r="C47" s="260">
        <f t="shared" si="3"/>
        <v>0.22274531249999999</v>
      </c>
      <c r="D47" s="242">
        <v>5</v>
      </c>
      <c r="E47" s="261" t="s">
        <v>38</v>
      </c>
      <c r="F47" s="261" t="s">
        <v>38</v>
      </c>
      <c r="G47" s="234" t="s">
        <v>38</v>
      </c>
      <c r="H47" s="130"/>
      <c r="I47" s="138"/>
      <c r="J47" s="114" t="str">
        <f>IF(EXACT(G47, H47), "none", IF(ISNUMBER(MATCH(H47, 'MP Analysis Input'!$A$15:$A$21, 0)), "soft", "hard"))</f>
        <v>hard</v>
      </c>
      <c r="K47" s="242"/>
      <c r="L47" s="242"/>
    </row>
    <row r="48" spans="1:94" s="357" customFormat="1" ht="15" customHeight="1" x14ac:dyDescent="0.2">
      <c r="A48" s="242" t="s">
        <v>657</v>
      </c>
      <c r="B48" s="260">
        <v>107.566</v>
      </c>
      <c r="C48" s="260">
        <f t="shared" si="3"/>
        <v>0.16807187500000001</v>
      </c>
      <c r="D48" s="242">
        <v>5</v>
      </c>
      <c r="E48" s="261" t="s">
        <v>38</v>
      </c>
      <c r="F48" s="261" t="s">
        <v>38</v>
      </c>
      <c r="G48" s="234" t="s">
        <v>38</v>
      </c>
      <c r="H48" s="130"/>
      <c r="I48" s="138"/>
      <c r="J48" s="114" t="str">
        <f>IF(EXACT(G48, H48), "none", IF(ISNUMBER(MATCH(H48, 'MP Analysis Input'!$A$15:$A$21, 0)), "soft", "hard"))</f>
        <v>hard</v>
      </c>
      <c r="K48" s="242"/>
      <c r="L48" s="242"/>
      <c r="P48" s="242"/>
      <c r="Q48" s="242"/>
      <c r="R48" s="242"/>
      <c r="U48" s="253"/>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242"/>
      <c r="CA48" s="242"/>
      <c r="CB48" s="242"/>
      <c r="CC48" s="242"/>
      <c r="CD48" s="242"/>
      <c r="CE48" s="242"/>
      <c r="CF48" s="242"/>
      <c r="CG48" s="242"/>
      <c r="CH48" s="242"/>
      <c r="CI48" s="242"/>
      <c r="CJ48" s="242"/>
      <c r="CK48" s="242"/>
      <c r="CL48" s="242"/>
      <c r="CM48" s="242"/>
      <c r="CN48" s="242"/>
      <c r="CO48" s="242"/>
      <c r="CP48" s="242"/>
    </row>
    <row r="49" spans="1:94" s="357" customFormat="1" ht="15" customHeight="1" x14ac:dyDescent="0.2">
      <c r="A49" s="242" t="s">
        <v>658</v>
      </c>
      <c r="B49" s="260">
        <v>144.69999999999999</v>
      </c>
      <c r="C49" s="260">
        <f t="shared" si="3"/>
        <v>0.22609374999999998</v>
      </c>
      <c r="D49" s="242">
        <v>5</v>
      </c>
      <c r="E49" s="261" t="s">
        <v>38</v>
      </c>
      <c r="F49" s="261" t="s">
        <v>38</v>
      </c>
      <c r="G49" s="234" t="s">
        <v>38</v>
      </c>
      <c r="H49" s="130"/>
      <c r="I49" s="138"/>
      <c r="J49" s="114" t="str">
        <f>IF(EXACT(G49, H49), "none", IF(ISNUMBER(MATCH(H49, 'MP Analysis Input'!$A$15:$A$21, 0)), "soft", "hard"))</f>
        <v>hard</v>
      </c>
      <c r="K49" s="242"/>
      <c r="L49" s="242"/>
      <c r="P49" s="242"/>
      <c r="Q49" s="242"/>
      <c r="R49" s="242"/>
      <c r="U49" s="253"/>
      <c r="AI49" s="242"/>
      <c r="AJ49" s="242"/>
      <c r="AK49" s="242"/>
      <c r="AL49" s="242"/>
      <c r="AM49" s="242"/>
      <c r="AN49" s="242"/>
      <c r="AO49" s="242"/>
      <c r="AP49" s="242"/>
      <c r="AQ49" s="242"/>
      <c r="AR49" s="242"/>
      <c r="AS49" s="242"/>
      <c r="AT49" s="242"/>
      <c r="AU49" s="242"/>
      <c r="AV49" s="242"/>
      <c r="AW49" s="242"/>
      <c r="AX49" s="242"/>
      <c r="AY49" s="242"/>
      <c r="AZ49" s="242"/>
      <c r="BA49" s="242"/>
      <c r="BB49" s="242"/>
      <c r="BC49" s="242"/>
      <c r="BD49" s="242"/>
      <c r="BE49" s="242"/>
      <c r="BF49" s="242"/>
      <c r="BG49" s="242"/>
      <c r="BH49" s="242"/>
      <c r="BI49" s="242"/>
      <c r="BJ49" s="242"/>
      <c r="BK49" s="242"/>
      <c r="BL49" s="242"/>
      <c r="BM49" s="242"/>
      <c r="BN49" s="242"/>
      <c r="BO49" s="242"/>
      <c r="BP49" s="242"/>
      <c r="BQ49" s="242"/>
      <c r="BR49" s="242"/>
      <c r="BS49" s="242"/>
      <c r="BT49" s="242"/>
      <c r="BU49" s="242"/>
      <c r="BV49" s="242"/>
      <c r="BW49" s="242"/>
      <c r="BX49" s="242"/>
      <c r="BY49" s="242"/>
      <c r="BZ49" s="242"/>
      <c r="CA49" s="242"/>
      <c r="CB49" s="242"/>
      <c r="CC49" s="242"/>
      <c r="CD49" s="242"/>
      <c r="CE49" s="242"/>
      <c r="CF49" s="242"/>
      <c r="CG49" s="242"/>
      <c r="CH49" s="242"/>
      <c r="CI49" s="242"/>
      <c r="CJ49" s="242"/>
      <c r="CK49" s="242"/>
      <c r="CL49" s="242"/>
      <c r="CM49" s="242"/>
      <c r="CN49" s="242"/>
      <c r="CO49" s="242"/>
      <c r="CP49" s="242"/>
    </row>
    <row r="50" spans="1:94" ht="15" customHeight="1" x14ac:dyDescent="0.2">
      <c r="A50" t="s">
        <v>62</v>
      </c>
      <c r="B50" s="260">
        <v>231.40700000000001</v>
      </c>
      <c r="C50" s="260">
        <f t="shared" si="3"/>
        <v>0.36157343750000004</v>
      </c>
      <c r="D50" s="242">
        <v>5</v>
      </c>
      <c r="E50" s="261" t="s">
        <v>38</v>
      </c>
      <c r="F50" s="261" t="s">
        <v>38</v>
      </c>
      <c r="G50" s="234" t="s">
        <v>38</v>
      </c>
      <c r="H50" s="130"/>
      <c r="I50" s="138"/>
      <c r="J50" s="114" t="str">
        <f>IF(EXACT(G50, H50), "none", IF(ISNUMBER(MATCH(H50, 'MP Analysis Input'!$A$15:$A$21, 0)), "soft", "hard"))</f>
        <v>hard</v>
      </c>
      <c r="K50" s="242"/>
      <c r="L50" s="242"/>
    </row>
    <row r="51" spans="1:94" ht="15" customHeight="1" x14ac:dyDescent="0.2">
      <c r="A51" t="s">
        <v>63</v>
      </c>
      <c r="B51" s="260">
        <v>205.83799999999999</v>
      </c>
      <c r="C51" s="260">
        <f t="shared" si="3"/>
        <v>0.321621875</v>
      </c>
      <c r="D51" s="242">
        <v>5</v>
      </c>
      <c r="E51" s="261" t="s">
        <v>38</v>
      </c>
      <c r="F51" s="261" t="s">
        <v>38</v>
      </c>
      <c r="G51" s="234" t="s">
        <v>38</v>
      </c>
      <c r="H51" s="130"/>
      <c r="I51" s="138"/>
      <c r="J51" s="114" t="str">
        <f>IF(EXACT(G51, H51), "none", IF(ISNUMBER(MATCH(H51, 'MP Analysis Input'!$A$15:$A$21, 0)), "soft", "hard"))</f>
        <v>hard</v>
      </c>
      <c r="K51" s="242"/>
      <c r="L51" s="242"/>
    </row>
    <row r="52" spans="1:94" ht="15" customHeight="1" x14ac:dyDescent="0.2">
      <c r="A52" t="s">
        <v>64</v>
      </c>
      <c r="B52" s="260">
        <v>76.466999999999999</v>
      </c>
      <c r="C52" s="260">
        <f t="shared" si="3"/>
        <v>0.1194796875</v>
      </c>
      <c r="D52" s="242">
        <v>9</v>
      </c>
      <c r="E52" s="261" t="s">
        <v>34</v>
      </c>
      <c r="F52" s="261" t="s">
        <v>34</v>
      </c>
      <c r="G52" s="234" t="s">
        <v>32</v>
      </c>
      <c r="H52" s="130"/>
      <c r="I52" s="138"/>
      <c r="J52" s="114" t="str">
        <f>IF(EXACT(G52, H52), "none", IF(ISNUMBER(MATCH(H52, 'MP Analysis Input'!$A$15:$A$21, 0)), "soft", "hard"))</f>
        <v>hard</v>
      </c>
      <c r="K52" s="242"/>
      <c r="L52" s="242"/>
    </row>
    <row r="53" spans="1:94" ht="15" customHeight="1" x14ac:dyDescent="0.2">
      <c r="A53" t="s">
        <v>65</v>
      </c>
      <c r="B53" s="260">
        <v>56.064</v>
      </c>
      <c r="C53" s="260">
        <f t="shared" si="3"/>
        <v>8.7600000000000011E-2</v>
      </c>
      <c r="D53" s="242">
        <v>7</v>
      </c>
      <c r="E53" s="261" t="s">
        <v>38</v>
      </c>
      <c r="F53" s="261" t="s">
        <v>40</v>
      </c>
      <c r="G53" s="354" t="s">
        <v>53</v>
      </c>
      <c r="H53" s="130"/>
      <c r="I53" s="138"/>
      <c r="J53" s="114" t="str">
        <f>IF(EXACT(G53, H53), "none", IF(ISNUMBER(MATCH(H53, 'MP Analysis Input'!$A$15:$A$21, 0)), "soft", "hard"))</f>
        <v>hard</v>
      </c>
      <c r="K53" s="242"/>
      <c r="L53" s="242"/>
    </row>
    <row r="54" spans="1:94" ht="15" customHeight="1" x14ac:dyDescent="0.2">
      <c r="A54" t="s">
        <v>66</v>
      </c>
      <c r="B54" s="260">
        <v>309.04899999999998</v>
      </c>
      <c r="C54" s="260">
        <f t="shared" si="3"/>
        <v>0.48288906249999997</v>
      </c>
      <c r="D54" s="242">
        <v>7</v>
      </c>
      <c r="E54" s="261" t="s">
        <v>38</v>
      </c>
      <c r="F54" s="261" t="s">
        <v>40</v>
      </c>
      <c r="G54" s="354" t="s">
        <v>53</v>
      </c>
      <c r="H54" s="130"/>
      <c r="I54" s="138"/>
      <c r="J54" s="114" t="str">
        <f>IF(EXACT(G54, H54), "none", IF(ISNUMBER(MATCH(H54, 'MP Analysis Input'!$A$15:$A$21, 0)), "soft", "hard"))</f>
        <v>hard</v>
      </c>
      <c r="K54" s="242"/>
      <c r="L54" s="242"/>
    </row>
    <row r="55" spans="1:94" ht="15" customHeight="1" x14ac:dyDescent="0.2">
      <c r="A55" t="s">
        <v>67</v>
      </c>
      <c r="B55" s="260">
        <v>151.36000000000001</v>
      </c>
      <c r="C55" s="260">
        <f t="shared" si="3"/>
        <v>0.23650000000000004</v>
      </c>
      <c r="D55" s="242">
        <v>7</v>
      </c>
      <c r="E55" s="261" t="s">
        <v>38</v>
      </c>
      <c r="F55" s="261" t="s">
        <v>40</v>
      </c>
      <c r="G55" s="354" t="s">
        <v>53</v>
      </c>
      <c r="H55" s="130"/>
      <c r="I55" s="138"/>
      <c r="J55" s="114" t="str">
        <f>IF(EXACT(G55, H55), "none", IF(ISNUMBER(MATCH(H55, 'MP Analysis Input'!$A$15:$A$21, 0)), "soft", "hard"))</f>
        <v>hard</v>
      </c>
      <c r="K55" s="242"/>
      <c r="L55" s="242"/>
    </row>
    <row r="56" spans="1:94" ht="15" customHeight="1" x14ac:dyDescent="0.2">
      <c r="A56" t="s">
        <v>68</v>
      </c>
      <c r="B56" s="260">
        <v>159.613</v>
      </c>
      <c r="C56" s="260">
        <f t="shared" si="3"/>
        <v>0.24939531250000002</v>
      </c>
      <c r="D56" s="242">
        <v>7</v>
      </c>
      <c r="E56" s="261" t="s">
        <v>38</v>
      </c>
      <c r="F56" s="261" t="s">
        <v>40</v>
      </c>
      <c r="G56" s="354" t="s">
        <v>53</v>
      </c>
      <c r="H56" s="130"/>
      <c r="I56" s="138"/>
      <c r="J56" s="114" t="str">
        <f>IF(EXACT(G56, H56), "none", IF(ISNUMBER(MATCH(H56, 'MP Analysis Input'!$A$15:$A$21, 0)), "soft", "hard"))</f>
        <v>hard</v>
      </c>
      <c r="K56" s="242"/>
      <c r="L56" s="242"/>
    </row>
    <row r="57" spans="1:94" ht="15" customHeight="1" x14ac:dyDescent="0.2">
      <c r="A57" t="s">
        <v>69</v>
      </c>
      <c r="B57" s="260">
        <v>110.831</v>
      </c>
      <c r="C57" s="260">
        <f t="shared" si="3"/>
        <v>0.17317343750000003</v>
      </c>
      <c r="D57" s="242">
        <v>7</v>
      </c>
      <c r="E57" s="261" t="s">
        <v>38</v>
      </c>
      <c r="F57" s="261" t="s">
        <v>40</v>
      </c>
      <c r="G57" s="354" t="s">
        <v>53</v>
      </c>
      <c r="H57" s="130"/>
      <c r="I57" s="138"/>
      <c r="J57" s="114" t="str">
        <f>IF(EXACT(G57, H57), "none", IF(ISNUMBER(MATCH(H57, 'MP Analysis Input'!$A$15:$A$21, 0)), "soft", "hard"))</f>
        <v>hard</v>
      </c>
      <c r="K57" s="242"/>
      <c r="L57" s="242"/>
    </row>
    <row r="58" spans="1:94" ht="15" customHeight="1" x14ac:dyDescent="0.2">
      <c r="A58" t="s">
        <v>70</v>
      </c>
      <c r="B58" s="260">
        <v>159.52500000000001</v>
      </c>
      <c r="C58" s="260">
        <f t="shared" si="3"/>
        <v>0.24925781250000001</v>
      </c>
      <c r="D58" s="242">
        <v>7</v>
      </c>
      <c r="E58" s="261" t="s">
        <v>38</v>
      </c>
      <c r="F58" s="261" t="s">
        <v>40</v>
      </c>
      <c r="G58" s="354" t="s">
        <v>53</v>
      </c>
      <c r="H58" s="130"/>
      <c r="I58" s="138"/>
      <c r="J58" s="114" t="str">
        <f>IF(EXACT(G58, H58), "none", IF(ISNUMBER(MATCH(H58, 'MP Analysis Input'!$A$15:$A$21, 0)), "soft", "hard"))</f>
        <v>hard</v>
      </c>
      <c r="K58" s="242"/>
      <c r="L58" s="242"/>
    </row>
    <row r="59" spans="1:94" ht="15" customHeight="1" x14ac:dyDescent="0.2">
      <c r="A59" t="s">
        <v>71</v>
      </c>
      <c r="B59" s="260">
        <v>5.2210000000000001</v>
      </c>
      <c r="C59" s="260">
        <f t="shared" si="3"/>
        <v>8.1578125000000001E-3</v>
      </c>
      <c r="D59" s="242">
        <v>7</v>
      </c>
      <c r="E59" s="261" t="s">
        <v>38</v>
      </c>
      <c r="F59" s="261" t="s">
        <v>40</v>
      </c>
      <c r="G59" s="354" t="s">
        <v>53</v>
      </c>
      <c r="H59" s="130"/>
      <c r="I59" s="138"/>
      <c r="J59" s="114" t="str">
        <f>IF(EXACT(G59, H59), "none", IF(ISNUMBER(MATCH(H59, 'MP Analysis Input'!$A$15:$A$21, 0)), "soft", "hard"))</f>
        <v>hard</v>
      </c>
      <c r="K59" s="242"/>
      <c r="L59" s="242"/>
    </row>
    <row r="60" spans="1:94" ht="15" customHeight="1" x14ac:dyDescent="0.2">
      <c r="A60" t="s">
        <v>72</v>
      </c>
      <c r="B60" s="260">
        <v>36.976999999999997</v>
      </c>
      <c r="C60" s="260">
        <f t="shared" si="3"/>
        <v>5.7776562499999996E-2</v>
      </c>
      <c r="D60" s="242">
        <v>7</v>
      </c>
      <c r="E60" s="261" t="s">
        <v>38</v>
      </c>
      <c r="F60" s="261" t="s">
        <v>40</v>
      </c>
      <c r="G60" s="354" t="s">
        <v>53</v>
      </c>
      <c r="H60" s="130"/>
      <c r="I60" s="138"/>
      <c r="J60" s="114" t="str">
        <f>IF(EXACT(G60, H60), "none", IF(ISNUMBER(MATCH(H60, 'MP Analysis Input'!$A$15:$A$21, 0)), "soft", "hard"))</f>
        <v>hard</v>
      </c>
      <c r="K60" s="242"/>
      <c r="L60" s="242"/>
      <c r="U60" s="245"/>
      <c r="CK60" s="245"/>
      <c r="CL60" s="245"/>
      <c r="CM60" s="245"/>
      <c r="CN60" s="245"/>
      <c r="CO60" s="245"/>
      <c r="CP60" s="245"/>
    </row>
    <row r="61" spans="1:94" ht="15" customHeight="1" x14ac:dyDescent="0.2">
      <c r="A61" t="s">
        <v>73</v>
      </c>
      <c r="B61" s="260">
        <v>78.471000000000004</v>
      </c>
      <c r="C61" s="260">
        <f t="shared" si="3"/>
        <v>0.12261093750000002</v>
      </c>
      <c r="D61" s="242">
        <v>7</v>
      </c>
      <c r="E61" s="261" t="s">
        <v>38</v>
      </c>
      <c r="F61" s="261" t="s">
        <v>40</v>
      </c>
      <c r="G61" s="354" t="s">
        <v>53</v>
      </c>
      <c r="H61" s="130"/>
      <c r="I61" s="138"/>
      <c r="J61" s="114" t="str">
        <f>IF(EXACT(G61, H61), "none", IF(ISNUMBER(MATCH(H61, 'MP Analysis Input'!$A$15:$A$21, 0)), "soft", "hard"))</f>
        <v>hard</v>
      </c>
      <c r="K61" s="242"/>
      <c r="L61" s="242"/>
    </row>
    <row r="62" spans="1:94" s="338" customFormat="1" ht="15" customHeight="1" x14ac:dyDescent="0.2">
      <c r="A62" s="242" t="s">
        <v>590</v>
      </c>
      <c r="B62" s="260">
        <v>19.969000000000001</v>
      </c>
      <c r="C62" s="260">
        <f t="shared" si="3"/>
        <v>3.1201562500000002E-2</v>
      </c>
      <c r="D62" s="242">
        <v>7</v>
      </c>
      <c r="E62" s="261" t="s">
        <v>38</v>
      </c>
      <c r="F62" s="261" t="s">
        <v>40</v>
      </c>
      <c r="G62" s="354" t="s">
        <v>53</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
      <c r="A63" t="s">
        <v>625</v>
      </c>
      <c r="B63" s="260">
        <v>368</v>
      </c>
      <c r="C63" s="260">
        <f t="shared" si="3"/>
        <v>0.57500000000000007</v>
      </c>
      <c r="D63" s="242">
        <v>7</v>
      </c>
      <c r="E63" s="261" t="s">
        <v>38</v>
      </c>
      <c r="F63" s="261" t="s">
        <v>75</v>
      </c>
      <c r="G63" s="234" t="s">
        <v>75</v>
      </c>
      <c r="H63" s="130"/>
      <c r="I63" s="138"/>
      <c r="J63" s="114" t="str">
        <f>IF(EXACT(G63, H63), "none", IF(ISNUMBER(MATCH(H63, 'MP Analysis Input'!$A$15:$A$21, 0)), "soft", "hard"))</f>
        <v>hard</v>
      </c>
      <c r="K63" s="242"/>
      <c r="L63" s="242"/>
    </row>
    <row r="64" spans="1:94" s="346" customFormat="1" ht="15" customHeight="1" x14ac:dyDescent="0.2">
      <c r="A64" s="242" t="s">
        <v>626</v>
      </c>
      <c r="B64" s="260">
        <v>155</v>
      </c>
      <c r="C64" s="260">
        <f t="shared" si="3"/>
        <v>0.2421875</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
      <c r="A65" t="s">
        <v>627</v>
      </c>
      <c r="B65" s="260">
        <v>432</v>
      </c>
      <c r="C65" s="260">
        <f t="shared" si="3"/>
        <v>0.67500000000000004</v>
      </c>
      <c r="D65" s="242">
        <v>7</v>
      </c>
      <c r="E65" s="261" t="s">
        <v>38</v>
      </c>
      <c r="F65" s="261" t="s">
        <v>75</v>
      </c>
      <c r="G65" s="234" t="s">
        <v>75</v>
      </c>
      <c r="H65" s="130"/>
      <c r="I65" s="138"/>
      <c r="J65" s="114" t="str">
        <f>IF(EXACT(G65, H65), "none", IF(ISNUMBER(MATCH(H65, 'MP Analysis Input'!$A$15:$A$21, 0)), "soft", "hard"))</f>
        <v>hard</v>
      </c>
      <c r="K65" s="242"/>
      <c r="L65" s="242"/>
    </row>
    <row r="66" spans="1:94" s="346" customFormat="1" ht="15" customHeight="1" x14ac:dyDescent="0.2">
      <c r="A66" s="242" t="s">
        <v>628</v>
      </c>
      <c r="B66" s="260">
        <v>174</v>
      </c>
      <c r="C66" s="260">
        <f t="shared" si="3"/>
        <v>0.27187500000000003</v>
      </c>
      <c r="D66" s="242">
        <v>7</v>
      </c>
      <c r="E66" s="261" t="s">
        <v>38</v>
      </c>
      <c r="F66" s="261" t="s">
        <v>75</v>
      </c>
      <c r="G66" s="234" t="s">
        <v>75</v>
      </c>
      <c r="H66" s="130"/>
      <c r="I66" s="138"/>
      <c r="J66" s="114" t="str">
        <f>IF(EXACT(G66, H66), "none", IF(ISNUMBER(MATCH(H66, 'MP Analysis Input'!$A$15:$A$21, 0)), "soft", "hard"))</f>
        <v>hard</v>
      </c>
      <c r="K66" s="242"/>
      <c r="L66" s="242"/>
      <c r="P66" s="242"/>
      <c r="Q66" s="242"/>
      <c r="R66" s="242"/>
      <c r="U66" s="253"/>
      <c r="AI66" s="242"/>
      <c r="AJ66" s="242"/>
      <c r="AK66" s="242"/>
      <c r="AL66" s="242"/>
      <c r="AM66" s="242"/>
      <c r="AN66" s="242"/>
      <c r="AO66" s="242"/>
      <c r="AP66" s="242"/>
      <c r="AQ66" s="242"/>
      <c r="AR66" s="242"/>
      <c r="AS66" s="242"/>
      <c r="AT66" s="242"/>
      <c r="AU66" s="242"/>
      <c r="AV66" s="242"/>
      <c r="AW66" s="242"/>
      <c r="AX66" s="242"/>
      <c r="AY66" s="242"/>
      <c r="AZ66" s="242"/>
      <c r="BA66" s="242"/>
      <c r="BB66" s="242"/>
      <c r="BC66" s="242"/>
      <c r="BD66" s="242"/>
      <c r="BE66" s="242"/>
      <c r="BF66" s="242"/>
      <c r="BG66" s="242"/>
      <c r="BH66" s="242"/>
      <c r="BI66" s="242"/>
      <c r="BJ66" s="242"/>
      <c r="BK66" s="242"/>
      <c r="BL66" s="242"/>
      <c r="BM66" s="242"/>
      <c r="BN66" s="242"/>
      <c r="BO66" s="242"/>
      <c r="BP66" s="242"/>
      <c r="BQ66" s="242"/>
      <c r="BR66" s="242"/>
      <c r="BS66" s="242"/>
      <c r="BT66" s="242"/>
      <c r="BU66" s="242"/>
      <c r="BV66" s="242"/>
      <c r="BW66" s="242"/>
      <c r="BX66" s="242"/>
      <c r="BY66" s="242"/>
      <c r="BZ66" s="242"/>
      <c r="CA66" s="242"/>
      <c r="CB66" s="242"/>
      <c r="CC66" s="242"/>
      <c r="CD66" s="242"/>
      <c r="CE66" s="242"/>
      <c r="CF66" s="242"/>
      <c r="CG66" s="242"/>
      <c r="CH66" s="242"/>
      <c r="CI66" s="242"/>
      <c r="CJ66" s="242"/>
      <c r="CK66" s="242"/>
      <c r="CL66" s="242"/>
      <c r="CM66" s="242"/>
      <c r="CN66" s="242"/>
      <c r="CO66" s="242"/>
      <c r="CP66" s="242"/>
    </row>
    <row r="67" spans="1:94" ht="15" customHeight="1" x14ac:dyDescent="0.2">
      <c r="A67" t="s">
        <v>77</v>
      </c>
      <c r="B67" s="260">
        <v>343.09699999999998</v>
      </c>
      <c r="C67" s="260">
        <f t="shared" si="3"/>
        <v>0.53608906249999999</v>
      </c>
      <c r="D67" s="242">
        <v>7</v>
      </c>
      <c r="E67" s="261" t="s">
        <v>38</v>
      </c>
      <c r="F67" s="261" t="s">
        <v>40</v>
      </c>
      <c r="G67" s="234" t="s">
        <v>40</v>
      </c>
      <c r="H67" s="130"/>
      <c r="I67" s="138"/>
      <c r="J67" s="114" t="str">
        <f>IF(EXACT(G67, H67), "none", IF(ISNUMBER(MATCH(H67, 'MP Analysis Input'!$A$15:$A$21, 0)), "soft", "hard"))</f>
        <v>hard</v>
      </c>
      <c r="K67" s="242"/>
      <c r="L67" s="242"/>
    </row>
    <row r="68" spans="1:94" ht="15" customHeight="1" x14ac:dyDescent="0.2">
      <c r="A68" t="s">
        <v>654</v>
      </c>
      <c r="B68" s="260">
        <v>174.14099999999999</v>
      </c>
      <c r="C68" s="260">
        <f t="shared" si="3"/>
        <v>0.27209531250000002</v>
      </c>
      <c r="D68" s="242">
        <v>4</v>
      </c>
      <c r="E68" s="261" t="s">
        <v>38</v>
      </c>
      <c r="F68" s="261" t="s">
        <v>38</v>
      </c>
      <c r="G68" s="234" t="s">
        <v>38</v>
      </c>
      <c r="H68" s="130"/>
      <c r="I68" s="138"/>
      <c r="J68" s="114" t="str">
        <f>IF(EXACT(G68, H68), "none", IF(ISNUMBER(MATCH(H68, 'MP Analysis Input'!$A$15:$A$21, 0)), "soft", "hard"))</f>
        <v>hard</v>
      </c>
      <c r="K68" s="242"/>
      <c r="L68" s="242"/>
    </row>
    <row r="69" spans="1:94" s="357" customFormat="1" ht="15" customHeight="1" x14ac:dyDescent="0.2">
      <c r="A69" s="242" t="s">
        <v>655</v>
      </c>
      <c r="B69" s="260">
        <v>370.37</v>
      </c>
      <c r="C69" s="260">
        <f t="shared" si="3"/>
        <v>0.57870312499999998</v>
      </c>
      <c r="D69" s="242">
        <v>4</v>
      </c>
      <c r="E69" s="261" t="s">
        <v>38</v>
      </c>
      <c r="F69" s="261" t="s">
        <v>38</v>
      </c>
      <c r="G69" s="234" t="s">
        <v>38</v>
      </c>
      <c r="H69" s="130"/>
      <c r="I69" s="138"/>
      <c r="J69" s="114" t="str">
        <f>IF(EXACT(G69, H69), "none", IF(ISNUMBER(MATCH(H69, 'MP Analysis Input'!$A$15:$A$21, 0)), "soft", "hard"))</f>
        <v>hard</v>
      </c>
      <c r="K69" s="242"/>
      <c r="L69" s="242"/>
      <c r="P69" s="242"/>
      <c r="Q69" s="242"/>
      <c r="R69" s="242"/>
      <c r="U69" s="253"/>
      <c r="AI69" s="242"/>
      <c r="AJ69" s="242"/>
      <c r="AK69" s="242"/>
      <c r="AL69" s="242"/>
      <c r="AM69" s="242"/>
      <c r="AN69" s="242"/>
      <c r="AO69" s="242"/>
      <c r="AP69" s="242"/>
      <c r="AQ69" s="242"/>
      <c r="AR69" s="242"/>
      <c r="AS69" s="242"/>
      <c r="AT69" s="242"/>
      <c r="AU69" s="242"/>
      <c r="AV69" s="242"/>
      <c r="AW69" s="242"/>
      <c r="AX69" s="242"/>
      <c r="AY69" s="242"/>
      <c r="AZ69" s="242"/>
      <c r="BA69" s="242"/>
      <c r="BB69" s="242"/>
      <c r="BC69" s="242"/>
      <c r="BD69" s="242"/>
      <c r="BE69" s="242"/>
      <c r="BF69" s="242"/>
      <c r="BG69" s="242"/>
      <c r="BH69" s="242"/>
      <c r="BI69" s="242"/>
      <c r="BJ69" s="242"/>
      <c r="BK69" s="242"/>
      <c r="BL69" s="242"/>
      <c r="BM69" s="242"/>
      <c r="BN69" s="242"/>
      <c r="BO69" s="242"/>
      <c r="BP69" s="242"/>
      <c r="BQ69" s="242"/>
      <c r="BR69" s="242"/>
      <c r="BS69" s="242"/>
      <c r="BT69" s="242"/>
      <c r="BU69" s="242"/>
      <c r="BV69" s="242"/>
      <c r="BW69" s="242"/>
      <c r="BX69" s="242"/>
      <c r="BY69" s="242"/>
      <c r="BZ69" s="242"/>
      <c r="CA69" s="242"/>
      <c r="CB69" s="242"/>
      <c r="CC69" s="242"/>
      <c r="CD69" s="242"/>
      <c r="CE69" s="242"/>
      <c r="CF69" s="242"/>
      <c r="CG69" s="242"/>
      <c r="CH69" s="242"/>
      <c r="CI69" s="242"/>
      <c r="CJ69" s="242"/>
      <c r="CK69" s="242"/>
      <c r="CL69" s="242"/>
      <c r="CM69" s="242"/>
      <c r="CN69" s="242"/>
      <c r="CO69" s="242"/>
      <c r="CP69" s="242"/>
    </row>
    <row r="70" spans="1:94" ht="15" customHeight="1" x14ac:dyDescent="0.2">
      <c r="A70" t="s">
        <v>79</v>
      </c>
      <c r="B70" s="260">
        <v>21.404</v>
      </c>
      <c r="C70" s="260">
        <f t="shared" si="3"/>
        <v>3.3443750000000001E-2</v>
      </c>
      <c r="D70" s="242">
        <v>7</v>
      </c>
      <c r="E70" s="261" t="s">
        <v>38</v>
      </c>
      <c r="F70" s="261" t="s">
        <v>38</v>
      </c>
      <c r="G70" s="234" t="s">
        <v>38</v>
      </c>
      <c r="H70" s="130"/>
      <c r="I70" s="138"/>
      <c r="J70" s="114" t="str">
        <f>IF(EXACT(G70, H70), "none", IF(ISNUMBER(MATCH(H70, 'MP Analysis Input'!$A$15:$A$21, 0)), "soft", "hard"))</f>
        <v>hard</v>
      </c>
      <c r="K70" s="242"/>
      <c r="L70" s="242"/>
    </row>
    <row r="71" spans="1:94" ht="15" customHeight="1" x14ac:dyDescent="0.2">
      <c r="A71" t="s">
        <v>80</v>
      </c>
      <c r="B71" s="260">
        <v>669.56299999999999</v>
      </c>
      <c r="C71" s="260">
        <f t="shared" si="3"/>
        <v>1.0461921875</v>
      </c>
      <c r="D71" s="242">
        <v>4</v>
      </c>
      <c r="E71" s="261" t="s">
        <v>38</v>
      </c>
      <c r="F71" s="261" t="s">
        <v>38</v>
      </c>
      <c r="G71" s="234" t="s">
        <v>636</v>
      </c>
      <c r="H71" s="130"/>
      <c r="I71" s="138"/>
      <c r="J71" s="114" t="str">
        <f>IF(EXACT(G71, H71), "none", IF(ISNUMBER(MATCH(H71, 'MP Analysis Input'!$A$15:$A$21, 0)), "soft", "hard"))</f>
        <v>hard</v>
      </c>
      <c r="K71" s="242"/>
      <c r="L71" s="242"/>
    </row>
    <row r="72" spans="1:94" ht="15" customHeight="1" x14ac:dyDescent="0.2">
      <c r="A72" t="s">
        <v>81</v>
      </c>
      <c r="B72" s="260">
        <v>421.589</v>
      </c>
      <c r="C72" s="260">
        <f t="shared" si="3"/>
        <v>0.65873281250000004</v>
      </c>
      <c r="D72" s="242">
        <v>4</v>
      </c>
      <c r="E72" s="261" t="s">
        <v>38</v>
      </c>
      <c r="F72" s="261" t="s">
        <v>38</v>
      </c>
      <c r="G72" s="234" t="s">
        <v>50</v>
      </c>
      <c r="H72" s="130"/>
      <c r="I72" s="138"/>
      <c r="J72" s="114" t="str">
        <f>IF(EXACT(G72, H72), "none", IF(ISNUMBER(MATCH(H72, 'MP Analysis Input'!$A$15:$A$21, 0)), "soft", "hard"))</f>
        <v>hard</v>
      </c>
      <c r="K72" s="242"/>
      <c r="L72" s="242"/>
    </row>
    <row r="73" spans="1:94" s="338" customFormat="1" ht="15" customHeight="1" x14ac:dyDescent="0.2">
      <c r="A73" s="242" t="s">
        <v>591</v>
      </c>
      <c r="B73" s="260">
        <v>69.152000000000001</v>
      </c>
      <c r="C73" s="260">
        <f t="shared" si="3"/>
        <v>0.10805000000000001</v>
      </c>
      <c r="D73" s="242">
        <v>4</v>
      </c>
      <c r="E73" s="261" t="s">
        <v>38</v>
      </c>
      <c r="F73" s="261" t="s">
        <v>38</v>
      </c>
      <c r="G73" s="234" t="s">
        <v>636</v>
      </c>
      <c r="H73" s="130"/>
      <c r="I73" s="138"/>
      <c r="J73" s="114" t="str">
        <f>IF(EXACT(G73, H73), "none", IF(ISNUMBER(MATCH(H73, 'MP Analysis Input'!$A$15:$A$21, 0)), "soft", "hard"))</f>
        <v>hard</v>
      </c>
      <c r="K73" s="242"/>
      <c r="L73" s="242"/>
      <c r="P73" s="242"/>
      <c r="Q73" s="242"/>
      <c r="R73" s="242"/>
      <c r="U73" s="253"/>
      <c r="AI73" s="242"/>
      <c r="AJ73" s="242"/>
      <c r="AK73" s="242"/>
      <c r="AL73" s="242"/>
      <c r="AM73" s="242"/>
      <c r="AN73" s="242"/>
      <c r="AO73" s="242"/>
      <c r="AP73" s="242"/>
      <c r="AQ73" s="242"/>
      <c r="AR73" s="242"/>
      <c r="AS73" s="242"/>
      <c r="AT73" s="242"/>
      <c r="AU73" s="242"/>
      <c r="AV73" s="242"/>
      <c r="AW73" s="242"/>
      <c r="AX73" s="242"/>
      <c r="AY73" s="242"/>
      <c r="AZ73" s="242"/>
      <c r="BA73" s="242"/>
      <c r="BB73" s="242"/>
      <c r="BC73" s="242"/>
      <c r="BD73" s="242"/>
      <c r="BE73" s="242"/>
      <c r="BF73" s="242"/>
      <c r="BG73" s="242"/>
      <c r="BH73" s="242"/>
      <c r="BI73" s="242"/>
      <c r="BJ73" s="242"/>
      <c r="BK73" s="242"/>
      <c r="BL73" s="242"/>
      <c r="BM73" s="242"/>
      <c r="BN73" s="242"/>
      <c r="BO73" s="242"/>
      <c r="BP73" s="242"/>
      <c r="BQ73" s="242"/>
      <c r="BR73" s="242"/>
      <c r="BS73" s="242"/>
      <c r="BT73" s="242"/>
      <c r="BU73" s="242"/>
      <c r="BV73" s="242"/>
      <c r="BW73" s="242"/>
      <c r="BX73" s="242"/>
      <c r="BY73" s="242"/>
      <c r="BZ73" s="242"/>
      <c r="CA73" s="242"/>
      <c r="CB73" s="242"/>
      <c r="CC73" s="242"/>
      <c r="CD73" s="242"/>
      <c r="CE73" s="242"/>
      <c r="CF73" s="242"/>
      <c r="CG73" s="242"/>
      <c r="CH73" s="242"/>
      <c r="CI73" s="242"/>
      <c r="CJ73" s="242"/>
      <c r="CK73" s="242"/>
      <c r="CL73" s="242"/>
      <c r="CM73" s="242"/>
      <c r="CN73" s="242"/>
      <c r="CO73" s="242"/>
      <c r="CP73" s="242"/>
    </row>
    <row r="74" spans="1:94" ht="15" customHeight="1" x14ac:dyDescent="0.2">
      <c r="A74" t="s">
        <v>82</v>
      </c>
      <c r="B74" s="260">
        <v>249.56299999999999</v>
      </c>
      <c r="C74" s="260">
        <f t="shared" si="3"/>
        <v>0.38994218749999998</v>
      </c>
      <c r="D74" s="242">
        <v>7</v>
      </c>
      <c r="E74" s="261" t="s">
        <v>83</v>
      </c>
      <c r="F74" s="261" t="s">
        <v>83</v>
      </c>
      <c r="G74" s="234" t="s">
        <v>83</v>
      </c>
      <c r="H74" s="130"/>
      <c r="I74" s="138"/>
      <c r="J74" s="114" t="str">
        <f>IF(EXACT(G74, H74), "none", IF(ISNUMBER(MATCH(H74, 'MP Analysis Input'!$A$15:$A$21, 0)), "soft", "hard"))</f>
        <v>hard</v>
      </c>
      <c r="K74" s="242"/>
      <c r="L74" s="242"/>
    </row>
    <row r="75" spans="1:94" ht="15" customHeight="1" x14ac:dyDescent="0.2">
      <c r="A75" t="s">
        <v>84</v>
      </c>
      <c r="B75" s="260">
        <v>446.28300000000002</v>
      </c>
      <c r="C75" s="260">
        <f t="shared" si="3"/>
        <v>0.69731718750000005</v>
      </c>
      <c r="D75" s="242">
        <v>7</v>
      </c>
      <c r="E75" s="261" t="s">
        <v>46</v>
      </c>
      <c r="F75" s="261" t="s">
        <v>46</v>
      </c>
      <c r="G75" s="234" t="s">
        <v>598</v>
      </c>
      <c r="H75" s="130"/>
      <c r="I75" s="138"/>
      <c r="J75" s="114" t="str">
        <f>IF(EXACT(G75, H75), "none", IF(ISNUMBER(MATCH(H75, 'MP Analysis Input'!$A$15:$A$21, 0)), "soft", "hard"))</f>
        <v>hard</v>
      </c>
      <c r="K75" s="242"/>
      <c r="L75" s="242"/>
    </row>
    <row r="76" spans="1:94" ht="15" customHeight="1" x14ac:dyDescent="0.2">
      <c r="A76" t="s">
        <v>85</v>
      </c>
      <c r="B76" s="260">
        <v>28.524999999999999</v>
      </c>
      <c r="C76" s="260">
        <f t="shared" si="3"/>
        <v>4.4570312500000001E-2</v>
      </c>
      <c r="D76" s="242">
        <v>7.1</v>
      </c>
      <c r="E76" s="261" t="s">
        <v>46</v>
      </c>
      <c r="F76" s="261" t="s">
        <v>46</v>
      </c>
      <c r="G76" s="234" t="s">
        <v>598</v>
      </c>
      <c r="H76" s="130"/>
      <c r="I76" s="138"/>
      <c r="J76" s="114" t="str">
        <f>IF(EXACT(G76, H76), "none", IF(ISNUMBER(MATCH(H76, 'MP Analysis Input'!$A$15:$A$21, 0)), "soft", "hard"))</f>
        <v>hard</v>
      </c>
      <c r="K76" s="242"/>
      <c r="L76" s="242"/>
    </row>
    <row r="77" spans="1:94" ht="15" customHeight="1" x14ac:dyDescent="0.2">
      <c r="A77" t="s">
        <v>86</v>
      </c>
      <c r="B77" s="260">
        <v>1.2010000000000001</v>
      </c>
      <c r="C77" s="260">
        <f t="shared" si="3"/>
        <v>1.8765625000000002E-3</v>
      </c>
      <c r="D77" s="242">
        <v>7.1</v>
      </c>
      <c r="E77" s="261" t="s">
        <v>46</v>
      </c>
      <c r="F77" s="261" t="s">
        <v>46</v>
      </c>
      <c r="G77" s="234" t="s">
        <v>598</v>
      </c>
      <c r="H77" s="130"/>
      <c r="I77" s="138"/>
      <c r="J77" s="114" t="str">
        <f>IF(EXACT(G77, H77), "none", IF(ISNUMBER(MATCH(H77, 'MP Analysis Input'!$A$15:$A$21, 0)), "soft", "hard"))</f>
        <v>hard</v>
      </c>
      <c r="K77" s="242"/>
      <c r="L77" s="242"/>
    </row>
    <row r="78" spans="1:94" ht="15" customHeight="1" x14ac:dyDescent="0.2">
      <c r="A78" t="s">
        <v>87</v>
      </c>
      <c r="B78" s="260">
        <v>33.003</v>
      </c>
      <c r="C78" s="260">
        <f t="shared" si="3"/>
        <v>5.15671875E-2</v>
      </c>
      <c r="D78" s="242">
        <v>7.1</v>
      </c>
      <c r="E78" s="261" t="s">
        <v>46</v>
      </c>
      <c r="F78" s="261" t="s">
        <v>46</v>
      </c>
      <c r="G78" s="234" t="s">
        <v>598</v>
      </c>
      <c r="H78" s="130"/>
      <c r="I78" s="138"/>
      <c r="J78" s="114" t="str">
        <f>IF(EXACT(G78, H78), "none", IF(ISNUMBER(MATCH(H78, 'MP Analysis Input'!$A$15:$A$21, 0)), "soft", "hard"))</f>
        <v>hard</v>
      </c>
      <c r="K78" s="242"/>
      <c r="L78" s="242"/>
    </row>
    <row r="79" spans="1:94" ht="15" customHeight="1" x14ac:dyDescent="0.2">
      <c r="A79" t="s">
        <v>88</v>
      </c>
      <c r="B79" s="260">
        <v>194.69399999999999</v>
      </c>
      <c r="C79" s="260">
        <f t="shared" si="3"/>
        <v>0.304209375</v>
      </c>
      <c r="D79" s="242">
        <v>7.1</v>
      </c>
      <c r="E79" s="261" t="s">
        <v>46</v>
      </c>
      <c r="F79" s="261" t="s">
        <v>46</v>
      </c>
      <c r="G79" s="234" t="s">
        <v>598</v>
      </c>
      <c r="H79" s="130"/>
      <c r="I79" s="138"/>
      <c r="J79" s="114" t="str">
        <f>IF(EXACT(G79, H79), "none", IF(ISNUMBER(MATCH(H79, 'MP Analysis Input'!$A$15:$A$21, 0)), "soft", "hard"))</f>
        <v>hard</v>
      </c>
      <c r="K79" s="242"/>
      <c r="L79" s="242"/>
    </row>
    <row r="80" spans="1:94" ht="15" customHeight="1" x14ac:dyDescent="0.2">
      <c r="A80" t="s">
        <v>89</v>
      </c>
      <c r="B80" s="260">
        <v>303.93799999999999</v>
      </c>
      <c r="C80" s="260">
        <f t="shared" si="3"/>
        <v>0.47490312499999998</v>
      </c>
      <c r="D80" s="242">
        <v>7.1</v>
      </c>
      <c r="E80" s="261" t="s">
        <v>34</v>
      </c>
      <c r="F80" s="261" t="s">
        <v>34</v>
      </c>
      <c r="G80" s="234" t="s">
        <v>32</v>
      </c>
      <c r="H80" s="130"/>
      <c r="I80" s="138"/>
      <c r="J80" s="114" t="str">
        <f>IF(EXACT(G80, H80), "none", IF(ISNUMBER(MATCH(H80, 'MP Analysis Input'!$A$15:$A$21, 0)), "soft", "hard"))</f>
        <v>hard</v>
      </c>
      <c r="K80" s="242"/>
      <c r="L80" s="242"/>
    </row>
    <row r="81" spans="1:94" ht="15" customHeight="1" x14ac:dyDescent="0.2">
      <c r="A81" t="s">
        <v>90</v>
      </c>
      <c r="B81" s="260">
        <v>162.589</v>
      </c>
      <c r="C81" s="260">
        <f t="shared" si="3"/>
        <v>0.25404531250000001</v>
      </c>
      <c r="D81" s="242">
        <v>7.1</v>
      </c>
      <c r="E81" s="261" t="s">
        <v>34</v>
      </c>
      <c r="F81" s="261" t="s">
        <v>34</v>
      </c>
      <c r="G81" s="234" t="s">
        <v>32</v>
      </c>
      <c r="H81" s="130"/>
      <c r="I81" s="138"/>
      <c r="J81" s="114" t="str">
        <f>IF(EXACT(G81, H81), "none", IF(ISNUMBER(MATCH(H81, 'MP Analysis Input'!$A$15:$A$21, 0)), "soft", "hard"))</f>
        <v>hard</v>
      </c>
      <c r="K81" s="242"/>
      <c r="L81" s="242"/>
    </row>
    <row r="82" spans="1:94" ht="15" customHeight="1" x14ac:dyDescent="0.2">
      <c r="A82" t="s">
        <v>91</v>
      </c>
      <c r="B82" s="260">
        <v>41.963000000000001</v>
      </c>
      <c r="C82" s="260">
        <f t="shared" si="3"/>
        <v>6.5567187499999999E-2</v>
      </c>
      <c r="D82" s="242">
        <v>7.2</v>
      </c>
      <c r="E82" s="261" t="s">
        <v>34</v>
      </c>
      <c r="F82" s="261" t="s">
        <v>34</v>
      </c>
      <c r="G82" s="234" t="s">
        <v>34</v>
      </c>
      <c r="H82" s="130"/>
      <c r="I82" s="138"/>
      <c r="J82" s="114" t="str">
        <f>IF(EXACT(G82, H82), "none", IF(ISNUMBER(MATCH(H82, 'MP Analysis Input'!$A$15:$A$21, 0)), "soft", "hard"))</f>
        <v>hard</v>
      </c>
      <c r="K82" s="242"/>
      <c r="L82" s="242"/>
    </row>
    <row r="83" spans="1:94" ht="15" customHeight="1" x14ac:dyDescent="0.2">
      <c r="A83" t="s">
        <v>92</v>
      </c>
      <c r="B83" s="260">
        <v>617.93499999999995</v>
      </c>
      <c r="C83" s="260">
        <f t="shared" si="3"/>
        <v>0.96552343749999991</v>
      </c>
      <c r="D83" s="242">
        <v>7.1</v>
      </c>
      <c r="E83" s="261" t="s">
        <v>34</v>
      </c>
      <c r="F83" s="261" t="s">
        <v>34</v>
      </c>
      <c r="G83" s="234" t="s">
        <v>93</v>
      </c>
      <c r="H83" s="130"/>
      <c r="I83" s="138"/>
      <c r="J83" s="114" t="str">
        <f>IF(EXACT(G83, H83), "none", IF(ISNUMBER(MATCH(H83, 'MP Analysis Input'!$A$15:$A$21, 0)), "soft", "hard"))</f>
        <v>hard</v>
      </c>
      <c r="K83" s="242"/>
      <c r="L83" s="242"/>
    </row>
    <row r="84" spans="1:94" ht="15" customHeight="1" x14ac:dyDescent="0.2">
      <c r="A84" t="s">
        <v>94</v>
      </c>
      <c r="B84" s="260">
        <v>139.09299999999999</v>
      </c>
      <c r="C84" s="260">
        <f t="shared" si="3"/>
        <v>0.2173328125</v>
      </c>
      <c r="D84" s="242">
        <v>9</v>
      </c>
      <c r="E84" s="261" t="s">
        <v>34</v>
      </c>
      <c r="F84" s="261" t="s">
        <v>34</v>
      </c>
      <c r="G84" s="234" t="s">
        <v>32</v>
      </c>
      <c r="H84" s="130"/>
      <c r="I84" s="138"/>
      <c r="J84" s="114" t="str">
        <f>IF(EXACT(G84, H84), "none", IF(ISNUMBER(MATCH(H84, 'MP Analysis Input'!$A$15:$A$21, 0)), "soft", "hard"))</f>
        <v>hard</v>
      </c>
      <c r="K84" s="242"/>
      <c r="L84" s="242"/>
    </row>
    <row r="85" spans="1:94" ht="15" customHeight="1" x14ac:dyDescent="0.2">
      <c r="A85" t="s">
        <v>659</v>
      </c>
      <c r="B85" s="260">
        <v>88.771000000000001</v>
      </c>
      <c r="C85" s="260">
        <f t="shared" si="3"/>
        <v>0.13870468750000001</v>
      </c>
      <c r="D85" s="242">
        <v>5</v>
      </c>
      <c r="E85" s="261" t="s">
        <v>46</v>
      </c>
      <c r="F85" s="261" t="s">
        <v>46</v>
      </c>
      <c r="G85" s="234" t="s">
        <v>96</v>
      </c>
      <c r="H85" s="130"/>
      <c r="I85" s="138"/>
      <c r="J85" s="114" t="str">
        <f>IF(EXACT(G85, H85), "none", IF(ISNUMBER(MATCH(H85, 'MP Analysis Input'!$A$15:$A$21, 0)), "soft", "hard"))</f>
        <v>hard</v>
      </c>
      <c r="K85" s="242"/>
      <c r="L85" s="242"/>
    </row>
    <row r="86" spans="1:94" s="357" customFormat="1" ht="15" customHeight="1" x14ac:dyDescent="0.2">
      <c r="A86" s="242" t="s">
        <v>660</v>
      </c>
      <c r="B86" s="260">
        <v>244.01599999999999</v>
      </c>
      <c r="C86" s="260">
        <f t="shared" si="3"/>
        <v>0.38127500000000003</v>
      </c>
      <c r="D86" s="242">
        <v>5</v>
      </c>
      <c r="E86" s="261" t="s">
        <v>46</v>
      </c>
      <c r="F86" s="261" t="s">
        <v>46</v>
      </c>
      <c r="G86" s="234" t="s">
        <v>96</v>
      </c>
      <c r="H86" s="130"/>
      <c r="I86" s="138"/>
      <c r="J86" s="114" t="str">
        <f>IF(EXACT(G86, H86), "none", IF(ISNUMBER(MATCH(H86, 'MP Analysis Input'!$A$15:$A$21, 0)), "soft", "hard"))</f>
        <v>hard</v>
      </c>
      <c r="K86" s="242"/>
      <c r="L86" s="242"/>
      <c r="P86" s="242"/>
      <c r="Q86" s="242"/>
      <c r="R86" s="242"/>
      <c r="U86" s="253"/>
      <c r="AI86" s="242"/>
      <c r="AJ86" s="242"/>
      <c r="AK86" s="242"/>
      <c r="AL86" s="242"/>
      <c r="AM86" s="242"/>
      <c r="AN86" s="242"/>
      <c r="AO86" s="242"/>
      <c r="AP86" s="242"/>
      <c r="AQ86" s="242"/>
      <c r="AR86" s="242"/>
      <c r="AS86" s="242"/>
      <c r="AT86" s="242"/>
      <c r="AU86" s="242"/>
      <c r="AV86" s="242"/>
      <c r="AW86" s="242"/>
      <c r="AX86" s="242"/>
      <c r="AY86" s="242"/>
      <c r="AZ86" s="242"/>
      <c r="BA86" s="242"/>
      <c r="BB86" s="242"/>
      <c r="BC86" s="242"/>
      <c r="BD86" s="242"/>
      <c r="BE86" s="242"/>
      <c r="BF86" s="242"/>
      <c r="BG86" s="242"/>
      <c r="BH86" s="242"/>
      <c r="BI86" s="242"/>
      <c r="BJ86" s="242"/>
      <c r="BK86" s="242"/>
      <c r="BL86" s="242"/>
      <c r="BM86" s="242"/>
      <c r="BN86" s="242"/>
      <c r="BO86" s="242"/>
      <c r="BP86" s="242"/>
      <c r="BQ86" s="242"/>
      <c r="BR86" s="242"/>
      <c r="BS86" s="242"/>
      <c r="BT86" s="242"/>
      <c r="BU86" s="242"/>
      <c r="BV86" s="242"/>
      <c r="BW86" s="242"/>
      <c r="BX86" s="242"/>
      <c r="BY86" s="242"/>
      <c r="BZ86" s="242"/>
      <c r="CA86" s="242"/>
      <c r="CB86" s="242"/>
      <c r="CC86" s="242"/>
      <c r="CD86" s="242"/>
      <c r="CE86" s="242"/>
      <c r="CF86" s="242"/>
      <c r="CG86" s="242"/>
      <c r="CH86" s="242"/>
      <c r="CI86" s="242"/>
      <c r="CJ86" s="242"/>
      <c r="CK86" s="242"/>
      <c r="CL86" s="242"/>
      <c r="CM86" s="242"/>
      <c r="CN86" s="242"/>
      <c r="CO86" s="242"/>
      <c r="CP86" s="242"/>
    </row>
    <row r="87" spans="1:94" ht="15" customHeight="1" x14ac:dyDescent="0.2">
      <c r="A87" t="s">
        <v>661</v>
      </c>
      <c r="B87" s="260">
        <v>15.81</v>
      </c>
      <c r="C87" s="260">
        <f>B87*0.0015625</f>
        <v>2.4703125000000003E-2</v>
      </c>
      <c r="D87" s="242">
        <v>7</v>
      </c>
      <c r="E87" s="261" t="s">
        <v>46</v>
      </c>
      <c r="F87" s="261" t="s">
        <v>46</v>
      </c>
      <c r="G87" s="234" t="s">
        <v>46</v>
      </c>
      <c r="H87" s="130"/>
      <c r="I87" s="138"/>
      <c r="J87" s="114" t="str">
        <f>IF(EXACT(G87, H87), "none", IF(ISNUMBER(MATCH(H87, 'MP Analysis Input'!$A$15:$A$21, 0)), "soft", "hard"))</f>
        <v>hard</v>
      </c>
      <c r="K87" s="242"/>
      <c r="L87" s="242"/>
    </row>
    <row r="88" spans="1:94" s="357" customFormat="1" ht="15" customHeight="1" x14ac:dyDescent="0.2">
      <c r="A88" s="242" t="s">
        <v>662</v>
      </c>
      <c r="B88" s="260">
        <v>157.54400000000001</v>
      </c>
      <c r="C88" s="260">
        <f t="shared" si="3"/>
        <v>0.24616250000000003</v>
      </c>
      <c r="D88" s="242">
        <v>7</v>
      </c>
      <c r="E88" s="261" t="s">
        <v>46</v>
      </c>
      <c r="F88" s="261" t="s">
        <v>46</v>
      </c>
      <c r="G88" s="234" t="s">
        <v>46</v>
      </c>
      <c r="H88" s="130"/>
      <c r="I88" s="138"/>
      <c r="J88" s="114" t="str">
        <f>IF(EXACT(G88, H88), "none", IF(ISNUMBER(MATCH(H88, 'MP Analysis Input'!$A$15:$A$21, 0)), "soft", "hard"))</f>
        <v>hard</v>
      </c>
      <c r="K88" s="242"/>
      <c r="L88" s="242"/>
      <c r="P88" s="242"/>
      <c r="Q88" s="242"/>
      <c r="R88" s="242"/>
      <c r="U88" s="253"/>
      <c r="AI88" s="242"/>
      <c r="AJ88" s="242"/>
      <c r="AK88" s="242"/>
      <c r="AL88" s="242"/>
      <c r="AM88" s="242"/>
      <c r="AN88" s="242"/>
      <c r="AO88" s="242"/>
      <c r="AP88" s="242"/>
      <c r="AQ88" s="242"/>
      <c r="AR88" s="242"/>
      <c r="AS88" s="242"/>
      <c r="AT88" s="242"/>
      <c r="AU88" s="242"/>
      <c r="AV88" s="242"/>
      <c r="AW88" s="242"/>
      <c r="AX88" s="242"/>
      <c r="AY88" s="242"/>
      <c r="AZ88" s="242"/>
      <c r="BA88" s="242"/>
      <c r="BB88" s="242"/>
      <c r="BC88" s="242"/>
      <c r="BD88" s="242"/>
      <c r="BE88" s="242"/>
      <c r="BF88" s="242"/>
      <c r="BG88" s="242"/>
      <c r="BH88" s="242"/>
      <c r="BI88" s="242"/>
      <c r="BJ88" s="242"/>
      <c r="BK88" s="242"/>
      <c r="BL88" s="242"/>
      <c r="BM88" s="242"/>
      <c r="BN88" s="242"/>
      <c r="BO88" s="242"/>
      <c r="BP88" s="242"/>
      <c r="BQ88" s="242"/>
      <c r="BR88" s="242"/>
      <c r="BS88" s="242"/>
      <c r="BT88" s="242"/>
      <c r="BU88" s="242"/>
      <c r="BV88" s="242"/>
      <c r="BW88" s="242"/>
      <c r="BX88" s="242"/>
      <c r="BY88" s="242"/>
      <c r="BZ88" s="242"/>
      <c r="CA88" s="242"/>
      <c r="CB88" s="242"/>
      <c r="CC88" s="242"/>
      <c r="CD88" s="242"/>
      <c r="CE88" s="242"/>
      <c r="CF88" s="242"/>
      <c r="CG88" s="242"/>
      <c r="CH88" s="242"/>
      <c r="CI88" s="242"/>
      <c r="CJ88" s="242"/>
      <c r="CK88" s="242"/>
      <c r="CL88" s="242"/>
      <c r="CM88" s="242"/>
      <c r="CN88" s="242"/>
      <c r="CO88" s="242"/>
      <c r="CP88" s="242"/>
    </row>
    <row r="89" spans="1:94" ht="15" customHeight="1" x14ac:dyDescent="0.2">
      <c r="A89" t="s">
        <v>98</v>
      </c>
      <c r="B89" s="260">
        <v>104.304</v>
      </c>
      <c r="C89" s="260">
        <f t="shared" si="3"/>
        <v>0.16297500000000001</v>
      </c>
      <c r="D89" s="242">
        <v>10</v>
      </c>
      <c r="E89" s="261" t="s">
        <v>34</v>
      </c>
      <c r="F89" s="261" t="s">
        <v>34</v>
      </c>
      <c r="G89" s="234" t="s">
        <v>32</v>
      </c>
      <c r="H89" s="130"/>
      <c r="I89" s="138"/>
      <c r="J89" s="114" t="str">
        <f>IF(EXACT(G89, H89), "none", IF(ISNUMBER(MATCH(H89, 'MP Analysis Input'!$A$15:$A$21, 0)), "soft", "hard"))</f>
        <v>hard</v>
      </c>
      <c r="K89" s="242"/>
      <c r="L89" s="242"/>
    </row>
    <row r="90" spans="1:94" ht="15" customHeight="1" x14ac:dyDescent="0.2">
      <c r="A90" t="s">
        <v>99</v>
      </c>
      <c r="B90" s="260">
        <v>55.835000000000001</v>
      </c>
      <c r="C90" s="260">
        <f t="shared" si="3"/>
        <v>8.7242187500000012E-2</v>
      </c>
      <c r="D90" s="242">
        <v>10</v>
      </c>
      <c r="E90" s="261" t="s">
        <v>34</v>
      </c>
      <c r="F90" s="261" t="s">
        <v>34</v>
      </c>
      <c r="G90" s="234" t="s">
        <v>32</v>
      </c>
      <c r="H90" s="130"/>
      <c r="I90" s="138"/>
      <c r="J90" s="114" t="str">
        <f>IF(EXACT(G90, H90), "none", IF(ISNUMBER(MATCH(H90, 'MP Analysis Input'!$A$15:$A$21, 0)), "soft", "hard"))</f>
        <v>hard</v>
      </c>
      <c r="K90" s="242"/>
      <c r="L90" s="242"/>
    </row>
    <row r="91" spans="1:94" ht="15" customHeight="1" x14ac:dyDescent="0.2">
      <c r="A91" t="s">
        <v>100</v>
      </c>
      <c r="B91" s="260">
        <v>50.402999999999999</v>
      </c>
      <c r="C91" s="260">
        <f t="shared" si="3"/>
        <v>7.8754687500000004E-2</v>
      </c>
      <c r="D91" s="242">
        <v>9</v>
      </c>
      <c r="E91" s="261" t="s">
        <v>34</v>
      </c>
      <c r="F91" s="261" t="s">
        <v>34</v>
      </c>
      <c r="G91" s="234" t="s">
        <v>101</v>
      </c>
      <c r="H91" s="130"/>
      <c r="I91" s="138"/>
      <c r="J91" s="114" t="str">
        <f>IF(EXACT(G91, H91), "none", IF(ISNUMBER(MATCH(H91, 'MP Analysis Input'!$A$15:$A$21, 0)), "soft", "hard"))</f>
        <v>hard</v>
      </c>
      <c r="K91" s="242"/>
      <c r="L91" s="242"/>
    </row>
    <row r="92" spans="1:94" ht="15" customHeight="1" x14ac:dyDescent="0.2">
      <c r="A92" t="s">
        <v>102</v>
      </c>
      <c r="B92" s="260">
        <v>101.733</v>
      </c>
      <c r="C92" s="260">
        <f t="shared" si="3"/>
        <v>0.15895781250000002</v>
      </c>
      <c r="D92" s="242">
        <v>9</v>
      </c>
      <c r="E92" s="261" t="s">
        <v>34</v>
      </c>
      <c r="F92" s="261" t="s">
        <v>34</v>
      </c>
      <c r="G92" s="234" t="s">
        <v>101</v>
      </c>
      <c r="H92" s="130"/>
      <c r="I92" s="138"/>
      <c r="J92" s="114" t="str">
        <f>IF(EXACT(G92, H92), "none", IF(ISNUMBER(MATCH(H92, 'MP Analysis Input'!$A$15:$A$21, 0)), "soft", "hard"))</f>
        <v>hard</v>
      </c>
      <c r="K92" s="242"/>
      <c r="L92" s="242"/>
    </row>
    <row r="93" spans="1:94" ht="15" customHeight="1" x14ac:dyDescent="0.2">
      <c r="A93" t="s">
        <v>103</v>
      </c>
      <c r="B93" s="260">
        <v>274.48</v>
      </c>
      <c r="C93" s="260">
        <f t="shared" si="3"/>
        <v>0.42887500000000006</v>
      </c>
      <c r="D93" s="242">
        <v>7</v>
      </c>
      <c r="E93" s="261" t="s">
        <v>38</v>
      </c>
      <c r="F93" s="261" t="s">
        <v>38</v>
      </c>
      <c r="G93" s="234" t="s">
        <v>96</v>
      </c>
      <c r="H93" s="130"/>
      <c r="I93" s="138"/>
      <c r="J93" s="114" t="str">
        <f>IF(EXACT(G93, H93), "none", IF(ISNUMBER(MATCH(H93, 'MP Analysis Input'!$A$15:$A$21, 0)), "soft", "hard"))</f>
        <v>hard</v>
      </c>
      <c r="K93" s="242"/>
      <c r="L93" s="242"/>
    </row>
    <row r="94" spans="1:94" ht="15" customHeight="1" x14ac:dyDescent="0.2">
      <c r="A94" t="s">
        <v>104</v>
      </c>
      <c r="B94" s="260">
        <v>43.76</v>
      </c>
      <c r="C94" s="260">
        <f t="shared" si="3"/>
        <v>6.8375000000000005E-2</v>
      </c>
      <c r="D94" s="242">
        <v>7</v>
      </c>
      <c r="E94" s="261" t="s">
        <v>46</v>
      </c>
      <c r="F94" s="261" t="s">
        <v>40</v>
      </c>
      <c r="G94" s="234" t="s">
        <v>40</v>
      </c>
      <c r="H94" s="130"/>
      <c r="I94" s="138"/>
      <c r="J94" s="114" t="str">
        <f>IF(EXACT(G94, H94), "none", IF(ISNUMBER(MATCH(H94, 'MP Analysis Input'!$A$15:$A$21, 0)), "soft", "hard"))</f>
        <v>hard</v>
      </c>
      <c r="K94" s="242"/>
      <c r="L94" s="242"/>
    </row>
    <row r="95" spans="1:94" ht="15" customHeight="1" x14ac:dyDescent="0.2">
      <c r="A95" t="s">
        <v>105</v>
      </c>
      <c r="B95" s="260">
        <v>367.71899999999999</v>
      </c>
      <c r="C95" s="260">
        <f t="shared" ref="C95:C165" si="4">B95*0.0015625</f>
        <v>0.57456093750000004</v>
      </c>
      <c r="D95" s="242">
        <v>9</v>
      </c>
      <c r="E95" s="261" t="s">
        <v>34</v>
      </c>
      <c r="F95" s="261" t="s">
        <v>34</v>
      </c>
      <c r="G95" s="234" t="s">
        <v>32</v>
      </c>
      <c r="H95" s="130"/>
      <c r="I95" s="138"/>
      <c r="J95" s="114" t="str">
        <f>IF(EXACT(G95, H95), "none", IF(ISNUMBER(MATCH(H95, 'MP Analysis Input'!$A$15:$A$21, 0)), "soft", "hard"))</f>
        <v>hard</v>
      </c>
      <c r="K95" s="242"/>
      <c r="L95" s="242"/>
    </row>
    <row r="96" spans="1:94" ht="15" customHeight="1" x14ac:dyDescent="0.2">
      <c r="A96" t="s">
        <v>106</v>
      </c>
      <c r="B96" s="260">
        <v>119.238</v>
      </c>
      <c r="C96" s="260">
        <f t="shared" si="4"/>
        <v>0.186309375</v>
      </c>
      <c r="D96" s="242">
        <v>5</v>
      </c>
      <c r="E96" s="261" t="s">
        <v>38</v>
      </c>
      <c r="F96" s="261" t="s">
        <v>38</v>
      </c>
      <c r="G96" s="234" t="s">
        <v>96</v>
      </c>
      <c r="H96" s="130"/>
      <c r="I96" s="138"/>
      <c r="J96" s="114" t="str">
        <f>IF(EXACT(G96, H96), "none", IF(ISNUMBER(MATCH(H96, 'MP Analysis Input'!$A$15:$A$21, 0)), "soft", "hard"))</f>
        <v>hard</v>
      </c>
      <c r="K96" s="242"/>
      <c r="L96" s="242"/>
    </row>
    <row r="97" spans="1:94" ht="15" customHeight="1" x14ac:dyDescent="0.2">
      <c r="A97" t="s">
        <v>107</v>
      </c>
      <c r="B97" s="260">
        <v>14.401</v>
      </c>
      <c r="C97" s="260">
        <f t="shared" si="4"/>
        <v>2.2501562500000002E-2</v>
      </c>
      <c r="D97" s="242">
        <v>5</v>
      </c>
      <c r="E97" s="261" t="s">
        <v>38</v>
      </c>
      <c r="F97" s="261" t="s">
        <v>38</v>
      </c>
      <c r="G97" s="234" t="s">
        <v>55</v>
      </c>
      <c r="H97" s="130"/>
      <c r="I97" s="138"/>
      <c r="J97" s="114" t="str">
        <f>IF(EXACT(G97, H97), "none", IF(ISNUMBER(MATCH(H97, 'MP Analysis Input'!$A$15:$A$21, 0)), "soft", "hard"))</f>
        <v>hard</v>
      </c>
      <c r="K97" s="242"/>
      <c r="L97" s="242"/>
    </row>
    <row r="98" spans="1:94" ht="15" customHeight="1" x14ac:dyDescent="0.2">
      <c r="A98" t="s">
        <v>108</v>
      </c>
      <c r="B98" s="260">
        <v>75.102999999999994</v>
      </c>
      <c r="C98" s="260">
        <f t="shared" si="4"/>
        <v>0.1173484375</v>
      </c>
      <c r="D98" s="242">
        <v>5</v>
      </c>
      <c r="E98" s="261" t="s">
        <v>46</v>
      </c>
      <c r="F98" s="261" t="s">
        <v>46</v>
      </c>
      <c r="G98" s="234" t="s">
        <v>55</v>
      </c>
      <c r="H98" s="130"/>
      <c r="I98" s="138"/>
      <c r="J98" s="114" t="str">
        <f>IF(EXACT(G98, H98), "none", IF(ISNUMBER(MATCH(H98, 'MP Analysis Input'!$A$15:$A$21, 0)), "soft", "hard"))</f>
        <v>hard</v>
      </c>
      <c r="K98" s="242"/>
      <c r="L98" s="242"/>
    </row>
    <row r="99" spans="1:94" ht="15" customHeight="1" x14ac:dyDescent="0.2">
      <c r="A99" t="s">
        <v>644</v>
      </c>
      <c r="B99" s="260">
        <v>63.258000000000003</v>
      </c>
      <c r="C99" s="260">
        <f t="shared" si="4"/>
        <v>9.8840625000000015E-2</v>
      </c>
      <c r="D99" s="242">
        <v>7</v>
      </c>
      <c r="E99" s="261" t="s">
        <v>38</v>
      </c>
      <c r="F99" s="355" t="s">
        <v>619</v>
      </c>
      <c r="G99" s="355" t="s">
        <v>619</v>
      </c>
      <c r="H99" s="130"/>
      <c r="I99" s="138"/>
      <c r="J99" s="114" t="str">
        <f>IF(EXACT(G99, H99), "none", IF(ISNUMBER(MATCH(H99, 'MP Analysis Input'!$A$15:$A$21, 0)), "soft", "hard"))</f>
        <v>hard</v>
      </c>
      <c r="K99" s="242"/>
      <c r="L99" s="242"/>
    </row>
    <row r="100" spans="1:94" s="357" customFormat="1" ht="15" customHeight="1" x14ac:dyDescent="0.2">
      <c r="A100" s="242" t="s">
        <v>645</v>
      </c>
      <c r="B100" s="260">
        <v>130.32300000000001</v>
      </c>
      <c r="C100" s="260">
        <f t="shared" si="4"/>
        <v>0.20362968750000002</v>
      </c>
      <c r="D100" s="242">
        <v>7</v>
      </c>
      <c r="E100" s="261" t="s">
        <v>38</v>
      </c>
      <c r="F100" s="357" t="s">
        <v>619</v>
      </c>
      <c r="G100" s="357" t="s">
        <v>619</v>
      </c>
      <c r="H100" s="130"/>
      <c r="I100" s="138"/>
      <c r="J100" s="114" t="str">
        <f>IF(EXACT(G100, H100), "none", IF(ISNUMBER(MATCH(H100, 'MP Analysis Input'!$A$15:$A$21, 0)), "soft", "hard"))</f>
        <v>hard</v>
      </c>
      <c r="K100" s="242"/>
      <c r="L100" s="242"/>
      <c r="P100" s="242"/>
      <c r="Q100" s="242"/>
      <c r="R100" s="242"/>
      <c r="U100" s="253"/>
      <c r="AI100" s="242"/>
      <c r="AJ100" s="242"/>
      <c r="AK100" s="242"/>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c r="BQ100" s="242"/>
      <c r="BR100" s="242"/>
      <c r="BS100" s="242"/>
      <c r="BT100" s="242"/>
      <c r="BU100" s="242"/>
      <c r="BV100" s="242"/>
      <c r="BW100" s="242"/>
      <c r="BX100" s="242"/>
      <c r="BY100" s="242"/>
      <c r="BZ100" s="242"/>
      <c r="CA100" s="242"/>
      <c r="CB100" s="242"/>
      <c r="CC100" s="242"/>
      <c r="CD100" s="242"/>
      <c r="CE100" s="242"/>
      <c r="CF100" s="242"/>
      <c r="CG100" s="242"/>
      <c r="CH100" s="242"/>
      <c r="CI100" s="242"/>
      <c r="CJ100" s="242"/>
      <c r="CK100" s="242"/>
      <c r="CL100" s="242"/>
      <c r="CM100" s="242"/>
      <c r="CN100" s="242"/>
      <c r="CO100" s="242"/>
      <c r="CP100" s="242"/>
    </row>
    <row r="101" spans="1:94" ht="15" customHeight="1" x14ac:dyDescent="0.2">
      <c r="A101" t="s">
        <v>110</v>
      </c>
      <c r="B101" s="260">
        <v>74.637</v>
      </c>
      <c r="C101" s="260">
        <f t="shared" si="4"/>
        <v>0.1166203125</v>
      </c>
      <c r="D101" s="242">
        <v>1</v>
      </c>
      <c r="E101" s="261" t="s">
        <v>46</v>
      </c>
      <c r="F101" s="261" t="s">
        <v>46</v>
      </c>
      <c r="G101" s="234" t="s">
        <v>50</v>
      </c>
      <c r="H101" s="130"/>
      <c r="I101" s="138"/>
      <c r="J101" s="114" t="str">
        <f>IF(EXACT(G101, H101), "none", IF(ISNUMBER(MATCH(H101, 'MP Analysis Input'!$A$15:$A$21, 0)), "soft", "hard"))</f>
        <v>hard</v>
      </c>
      <c r="K101" s="242"/>
      <c r="L101" s="242"/>
    </row>
    <row r="102" spans="1:94" ht="15" customHeight="1" x14ac:dyDescent="0.2">
      <c r="A102" t="s">
        <v>111</v>
      </c>
      <c r="B102" s="260">
        <v>102.91500000000001</v>
      </c>
      <c r="C102" s="260">
        <f t="shared" si="4"/>
        <v>0.16080468750000002</v>
      </c>
      <c r="D102" s="242">
        <v>1</v>
      </c>
      <c r="E102" s="261" t="s">
        <v>46</v>
      </c>
      <c r="F102" s="261" t="s">
        <v>46</v>
      </c>
      <c r="G102" s="234" t="s">
        <v>46</v>
      </c>
      <c r="H102" s="130"/>
      <c r="I102" s="138"/>
      <c r="J102" s="114" t="str">
        <f>IF(EXACT(G102, H102), "none", IF(ISNUMBER(MATCH(H102, 'MP Analysis Input'!$A$15:$A$21, 0)), "soft", "hard"))</f>
        <v>hard</v>
      </c>
      <c r="K102" s="242"/>
      <c r="L102" s="242"/>
    </row>
    <row r="103" spans="1:94" ht="15" customHeight="1" x14ac:dyDescent="0.2">
      <c r="A103" t="s">
        <v>112</v>
      </c>
      <c r="B103" s="260">
        <v>36.168999999999997</v>
      </c>
      <c r="C103" s="260">
        <f t="shared" si="4"/>
        <v>5.6514062499999997E-2</v>
      </c>
      <c r="D103" s="242">
        <v>1</v>
      </c>
      <c r="E103" s="261" t="s">
        <v>46</v>
      </c>
      <c r="F103" s="261" t="s">
        <v>46</v>
      </c>
      <c r="G103" s="234" t="s">
        <v>50</v>
      </c>
      <c r="H103" s="130"/>
      <c r="I103" s="138"/>
      <c r="J103" s="114" t="str">
        <f>IF(EXACT(G103, H103), "none", IF(ISNUMBER(MATCH(H103, 'MP Analysis Input'!$A$15:$A$21, 0)), "soft", "hard"))</f>
        <v>hard</v>
      </c>
      <c r="K103" s="242"/>
      <c r="L103" s="242"/>
    </row>
    <row r="104" spans="1:94" ht="15" customHeight="1" x14ac:dyDescent="0.2">
      <c r="A104" t="s">
        <v>113</v>
      </c>
      <c r="B104" s="260">
        <v>38.795000000000002</v>
      </c>
      <c r="C104" s="260">
        <f t="shared" si="4"/>
        <v>6.0617187500000003E-2</v>
      </c>
      <c r="D104" s="242">
        <v>1</v>
      </c>
      <c r="E104" s="261" t="s">
        <v>46</v>
      </c>
      <c r="F104" s="261" t="s">
        <v>46</v>
      </c>
      <c r="G104" s="234" t="s">
        <v>46</v>
      </c>
      <c r="H104" s="130"/>
      <c r="I104" s="138"/>
      <c r="J104" s="114" t="str">
        <f>IF(EXACT(G104, H104), "none", IF(ISNUMBER(MATCH(H104, 'MP Analysis Input'!$A$15:$A$21, 0)), "soft", "hard"))</f>
        <v>hard</v>
      </c>
      <c r="K104" s="242"/>
      <c r="L104" s="242"/>
    </row>
    <row r="105" spans="1:94" ht="15" customHeight="1" x14ac:dyDescent="0.2">
      <c r="A105" t="s">
        <v>114</v>
      </c>
      <c r="B105" s="260">
        <v>159.33099999999999</v>
      </c>
      <c r="C105" s="260">
        <f t="shared" si="4"/>
        <v>0.24895468749999999</v>
      </c>
      <c r="D105" s="242">
        <v>1</v>
      </c>
      <c r="E105" s="261" t="s">
        <v>46</v>
      </c>
      <c r="F105" s="261" t="s">
        <v>46</v>
      </c>
      <c r="G105" s="234" t="s">
        <v>46</v>
      </c>
      <c r="H105" s="130"/>
      <c r="I105" s="138"/>
      <c r="J105" s="114" t="str">
        <f>IF(EXACT(G105, H105), "none", IF(ISNUMBER(MATCH(H105, 'MP Analysis Input'!$A$15:$A$21, 0)), "soft", "hard"))</f>
        <v>hard</v>
      </c>
      <c r="K105" s="242"/>
      <c r="L105" s="242"/>
    </row>
    <row r="106" spans="1:94" ht="15" customHeight="1" x14ac:dyDescent="0.2">
      <c r="A106" t="s">
        <v>115</v>
      </c>
      <c r="B106" s="260">
        <v>61.792000000000002</v>
      </c>
      <c r="C106" s="260">
        <f t="shared" si="4"/>
        <v>9.6550000000000011E-2</v>
      </c>
      <c r="D106" s="242">
        <v>1</v>
      </c>
      <c r="E106" s="261" t="s">
        <v>46</v>
      </c>
      <c r="F106" s="261" t="s">
        <v>46</v>
      </c>
      <c r="G106" s="234" t="s">
        <v>46</v>
      </c>
      <c r="H106" s="130"/>
      <c r="I106" s="138"/>
      <c r="J106" s="114" t="str">
        <f>IF(EXACT(G106, H106), "none", IF(ISNUMBER(MATCH(H106, 'MP Analysis Input'!$A$15:$A$21, 0)), "soft", "hard"))</f>
        <v>hard</v>
      </c>
      <c r="K106" s="242"/>
      <c r="L106" s="242"/>
    </row>
    <row r="107" spans="1:94" ht="15" customHeight="1" x14ac:dyDescent="0.2">
      <c r="A107" t="s">
        <v>652</v>
      </c>
      <c r="B107" s="260">
        <v>66.433000000000007</v>
      </c>
      <c r="C107" s="260">
        <f t="shared" si="4"/>
        <v>0.10380156250000001</v>
      </c>
      <c r="D107" s="242">
        <v>1</v>
      </c>
      <c r="E107" s="261" t="s">
        <v>46</v>
      </c>
      <c r="F107" s="261" t="s">
        <v>46</v>
      </c>
      <c r="G107" s="234" t="s">
        <v>46</v>
      </c>
      <c r="H107" s="130"/>
      <c r="I107" s="138"/>
      <c r="J107" s="114" t="str">
        <f>IF(EXACT(G107, H107), "none", IF(ISNUMBER(MATCH(H107, 'MP Analysis Input'!$A$15:$A$21, 0)), "soft", "hard"))</f>
        <v>hard</v>
      </c>
      <c r="K107" s="242"/>
      <c r="L107" s="242"/>
    </row>
    <row r="108" spans="1:94" s="357" customFormat="1" ht="15" customHeight="1" x14ac:dyDescent="0.2">
      <c r="A108" s="242" t="s">
        <v>653</v>
      </c>
      <c r="B108" s="260">
        <v>409.36500000000001</v>
      </c>
      <c r="C108" s="260">
        <f t="shared" si="4"/>
        <v>0.63963281250000004</v>
      </c>
      <c r="D108" s="242">
        <v>1</v>
      </c>
      <c r="E108" s="261" t="s">
        <v>46</v>
      </c>
      <c r="F108" s="261" t="s">
        <v>46</v>
      </c>
      <c r="G108" s="234" t="s">
        <v>46</v>
      </c>
      <c r="H108" s="130"/>
      <c r="I108" s="138"/>
      <c r="J108" s="114" t="str">
        <f>IF(EXACT(G108, H108), "none", IF(ISNUMBER(MATCH(H108, 'MP Analysis Input'!$A$15:$A$21, 0)), "soft", "hard"))</f>
        <v>hard</v>
      </c>
      <c r="K108" s="242"/>
      <c r="L108" s="242"/>
      <c r="P108" s="242"/>
      <c r="Q108" s="242"/>
      <c r="R108" s="242"/>
      <c r="U108" s="253"/>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c r="BT108" s="242"/>
      <c r="BU108" s="242"/>
      <c r="BV108" s="242"/>
      <c r="BW108" s="242"/>
      <c r="BX108" s="242"/>
      <c r="BY108" s="242"/>
      <c r="BZ108" s="242"/>
      <c r="CA108" s="242"/>
      <c r="CB108" s="242"/>
      <c r="CC108" s="242"/>
      <c r="CD108" s="242"/>
      <c r="CE108" s="242"/>
      <c r="CF108" s="242"/>
      <c r="CG108" s="242"/>
      <c r="CH108" s="242"/>
      <c r="CI108" s="242"/>
      <c r="CJ108" s="242"/>
      <c r="CK108" s="242"/>
      <c r="CL108" s="242"/>
      <c r="CM108" s="242"/>
      <c r="CN108" s="242"/>
      <c r="CO108" s="242"/>
      <c r="CP108" s="242"/>
    </row>
    <row r="109" spans="1:94" ht="15" customHeight="1" x14ac:dyDescent="0.2">
      <c r="A109" t="s">
        <v>650</v>
      </c>
      <c r="B109" s="260">
        <v>42.996000000000002</v>
      </c>
      <c r="C109" s="260">
        <f t="shared" si="4"/>
        <v>6.7181250000000012E-2</v>
      </c>
      <c r="D109" s="242">
        <v>1</v>
      </c>
      <c r="E109" s="261" t="s">
        <v>46</v>
      </c>
      <c r="F109" s="261" t="s">
        <v>46</v>
      </c>
      <c r="G109" s="234" t="s">
        <v>46</v>
      </c>
      <c r="H109" s="130"/>
      <c r="I109" s="138"/>
      <c r="J109" s="114" t="str">
        <f>IF(EXACT(G109, H109), "none", IF(ISNUMBER(MATCH(H109, 'MP Analysis Input'!$A$15:$A$21, 0)), "soft", "hard"))</f>
        <v>hard</v>
      </c>
      <c r="K109" s="242"/>
      <c r="L109" s="242"/>
    </row>
    <row r="110" spans="1:94" s="357" customFormat="1" ht="15" customHeight="1" x14ac:dyDescent="0.2">
      <c r="A110" s="242" t="s">
        <v>651</v>
      </c>
      <c r="B110" s="260">
        <v>182.45099999999999</v>
      </c>
      <c r="C110" s="260">
        <f t="shared" si="4"/>
        <v>0.28507968750000001</v>
      </c>
      <c r="D110" s="242">
        <v>1</v>
      </c>
      <c r="E110" s="261" t="s">
        <v>46</v>
      </c>
      <c r="F110" s="261" t="s">
        <v>46</v>
      </c>
      <c r="G110" s="234" t="s">
        <v>46</v>
      </c>
      <c r="H110" s="130"/>
      <c r="I110" s="138"/>
      <c r="J110" s="114" t="str">
        <f>IF(EXACT(G110, H110), "none", IF(ISNUMBER(MATCH(H110, 'MP Analysis Input'!$A$15:$A$21, 0)), "soft", "hard"))</f>
        <v>hard</v>
      </c>
      <c r="K110" s="242"/>
      <c r="L110" s="242"/>
      <c r="P110" s="242"/>
      <c r="Q110" s="242"/>
      <c r="R110" s="242"/>
      <c r="U110" s="253"/>
      <c r="AI110" s="242"/>
      <c r="AJ110" s="242"/>
      <c r="AK110" s="242"/>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c r="BT110" s="242"/>
      <c r="BU110" s="242"/>
      <c r="BV110" s="242"/>
      <c r="BW110" s="242"/>
      <c r="BX110" s="242"/>
      <c r="BY110" s="242"/>
      <c r="BZ110" s="242"/>
      <c r="CA110" s="242"/>
      <c r="CB110" s="242"/>
      <c r="CC110" s="242"/>
      <c r="CD110" s="242"/>
      <c r="CE110" s="242"/>
      <c r="CF110" s="242"/>
      <c r="CG110" s="242"/>
      <c r="CH110" s="242"/>
      <c r="CI110" s="242"/>
      <c r="CJ110" s="242"/>
      <c r="CK110" s="242"/>
      <c r="CL110" s="242"/>
      <c r="CM110" s="242"/>
      <c r="CN110" s="242"/>
      <c r="CO110" s="242"/>
      <c r="CP110" s="242"/>
    </row>
    <row r="111" spans="1:94" ht="15" customHeight="1" x14ac:dyDescent="0.2">
      <c r="A111" t="s">
        <v>118</v>
      </c>
      <c r="B111" s="260">
        <v>1027.5170000000001</v>
      </c>
      <c r="C111" s="260">
        <f t="shared" si="4"/>
        <v>1.6054953125000002</v>
      </c>
      <c r="D111" s="242">
        <v>1</v>
      </c>
      <c r="E111" s="261" t="s">
        <v>46</v>
      </c>
      <c r="F111" s="261" t="s">
        <v>46</v>
      </c>
      <c r="G111" s="234" t="s">
        <v>46</v>
      </c>
      <c r="H111" s="130"/>
      <c r="I111" s="138"/>
      <c r="J111" s="114" t="str">
        <f>IF(EXACT(G111, H111), "none", IF(ISNUMBER(MATCH(H111, 'MP Analysis Input'!$A$15:$A$21, 0)), "soft", "hard"))</f>
        <v>hard</v>
      </c>
      <c r="K111" s="242"/>
      <c r="L111" s="242"/>
    </row>
    <row r="112" spans="1:94" ht="15" customHeight="1" x14ac:dyDescent="0.2">
      <c r="A112" t="s">
        <v>119</v>
      </c>
      <c r="B112" s="260">
        <v>72.033000000000001</v>
      </c>
      <c r="C112" s="260">
        <f t="shared" si="4"/>
        <v>0.11255156250000001</v>
      </c>
      <c r="D112" s="242">
        <v>1</v>
      </c>
      <c r="E112" s="261" t="s">
        <v>46</v>
      </c>
      <c r="F112" s="261" t="s">
        <v>46</v>
      </c>
      <c r="G112" s="234" t="s">
        <v>46</v>
      </c>
      <c r="H112" s="130"/>
      <c r="I112" s="138"/>
      <c r="J112" s="114" t="str">
        <f>IF(EXACT(G112, H112), "none", IF(ISNUMBER(MATCH(H112, 'MP Analysis Input'!$A$15:$A$21, 0)), "soft", "hard"))</f>
        <v>hard</v>
      </c>
      <c r="K112" s="242"/>
      <c r="L112" s="242"/>
    </row>
    <row r="113" spans="1:94" ht="15" customHeight="1" x14ac:dyDescent="0.2">
      <c r="A113" t="s">
        <v>120</v>
      </c>
      <c r="B113" s="260">
        <v>92.734999999999999</v>
      </c>
      <c r="C113" s="260">
        <f t="shared" si="4"/>
        <v>0.1448984375</v>
      </c>
      <c r="D113" s="242">
        <v>5</v>
      </c>
      <c r="E113" s="261" t="s">
        <v>46</v>
      </c>
      <c r="F113" s="261" t="s">
        <v>46</v>
      </c>
      <c r="G113" s="234" t="s">
        <v>50</v>
      </c>
      <c r="H113" s="130"/>
      <c r="I113" s="138"/>
      <c r="J113" s="114" t="str">
        <f>IF(EXACT(G113, H113), "none", IF(ISNUMBER(MATCH(H113, 'MP Analysis Input'!$A$15:$A$21, 0)), "soft", "hard"))</f>
        <v>hard</v>
      </c>
      <c r="K113" s="242"/>
      <c r="L113" s="242"/>
    </row>
    <row r="114" spans="1:94" ht="15" customHeight="1" x14ac:dyDescent="0.2">
      <c r="A114" t="s">
        <v>121</v>
      </c>
      <c r="B114" s="260">
        <v>57.237000000000002</v>
      </c>
      <c r="C114" s="260">
        <f t="shared" si="4"/>
        <v>8.9432812500000014E-2</v>
      </c>
      <c r="D114" s="242">
        <v>5</v>
      </c>
      <c r="E114" s="261" t="s">
        <v>46</v>
      </c>
      <c r="F114" s="261" t="s">
        <v>46</v>
      </c>
      <c r="G114" s="234" t="s">
        <v>55</v>
      </c>
      <c r="H114" s="130"/>
      <c r="I114" s="138"/>
      <c r="J114" s="114" t="str">
        <f>IF(EXACT(G114, H114), "none", IF(ISNUMBER(MATCH(H114, 'MP Analysis Input'!$A$15:$A$21, 0)), "soft", "hard"))</f>
        <v>hard</v>
      </c>
      <c r="K114" s="242"/>
      <c r="L114" s="242"/>
    </row>
    <row r="115" spans="1:94" ht="15" customHeight="1" x14ac:dyDescent="0.2">
      <c r="A115" t="s">
        <v>122</v>
      </c>
      <c r="B115" s="260">
        <v>31.074999999999999</v>
      </c>
      <c r="C115" s="260">
        <f t="shared" si="4"/>
        <v>4.8554687499999999E-2</v>
      </c>
      <c r="D115" s="242">
        <v>5</v>
      </c>
      <c r="E115" s="261" t="s">
        <v>46</v>
      </c>
      <c r="F115" s="261" t="s">
        <v>46</v>
      </c>
      <c r="G115" s="234" t="s">
        <v>55</v>
      </c>
      <c r="H115" s="130"/>
      <c r="I115" s="138"/>
      <c r="J115" s="114" t="str">
        <f>IF(EXACT(G115, H115), "none", IF(ISNUMBER(MATCH(H115, 'MP Analysis Input'!$A$15:$A$21, 0)), "soft", "hard"))</f>
        <v>hard</v>
      </c>
      <c r="K115" s="242"/>
      <c r="L115" s="242"/>
    </row>
    <row r="116" spans="1:94" ht="15" customHeight="1" x14ac:dyDescent="0.2">
      <c r="A116" t="s">
        <v>123</v>
      </c>
      <c r="B116" s="260">
        <v>42.511000000000003</v>
      </c>
      <c r="C116" s="260">
        <f t="shared" si="4"/>
        <v>6.6423437500000002E-2</v>
      </c>
      <c r="D116" s="242">
        <v>4</v>
      </c>
      <c r="E116" s="261" t="s">
        <v>46</v>
      </c>
      <c r="F116" s="261" t="s">
        <v>46</v>
      </c>
      <c r="G116" s="234" t="s">
        <v>55</v>
      </c>
      <c r="H116" s="130"/>
      <c r="I116" s="138"/>
      <c r="J116" s="114" t="str">
        <f>IF(EXACT(G116, H116), "none", IF(ISNUMBER(MATCH(H116, 'MP Analysis Input'!$A$15:$A$21, 0)), "soft", "hard"))</f>
        <v>hard</v>
      </c>
      <c r="K116" s="242"/>
      <c r="L116" s="242"/>
    </row>
    <row r="117" spans="1:94" ht="15" customHeight="1" x14ac:dyDescent="0.2">
      <c r="A117" t="s">
        <v>124</v>
      </c>
      <c r="B117" s="260">
        <v>65.525999999999996</v>
      </c>
      <c r="C117" s="260">
        <f t="shared" si="4"/>
        <v>0.102384375</v>
      </c>
      <c r="D117" s="242">
        <v>5</v>
      </c>
      <c r="E117" s="261" t="s">
        <v>50</v>
      </c>
      <c r="F117" s="261" t="s">
        <v>50</v>
      </c>
      <c r="G117" s="234" t="s">
        <v>50</v>
      </c>
      <c r="H117" s="130"/>
      <c r="I117" s="138"/>
      <c r="J117" s="114" t="str">
        <f>IF(EXACT(G117, H117), "none", IF(ISNUMBER(MATCH(H117, 'MP Analysis Input'!$A$15:$A$21, 0)), "soft", "hard"))</f>
        <v>hard</v>
      </c>
      <c r="K117" s="242"/>
      <c r="L117" s="242"/>
    </row>
    <row r="118" spans="1:94" ht="15" customHeight="1" x14ac:dyDescent="0.2">
      <c r="A118" t="s">
        <v>125</v>
      </c>
      <c r="B118" s="260">
        <v>161.25800000000001</v>
      </c>
      <c r="C118" s="260">
        <f t="shared" si="4"/>
        <v>0.25196562500000003</v>
      </c>
      <c r="D118" s="242">
        <v>7</v>
      </c>
      <c r="E118" s="261" t="s">
        <v>46</v>
      </c>
      <c r="F118" s="261" t="s">
        <v>40</v>
      </c>
      <c r="G118" s="234" t="s">
        <v>40</v>
      </c>
      <c r="H118" s="130"/>
      <c r="I118" s="138"/>
      <c r="J118" s="114" t="str">
        <f>IF(EXACT(G118, H118), "none", IF(ISNUMBER(MATCH(H118, 'MP Analysis Input'!$A$15:$A$21, 0)), "soft", "hard"))</f>
        <v>hard</v>
      </c>
      <c r="K118" s="242"/>
      <c r="L118" s="242"/>
    </row>
    <row r="119" spans="1:94" ht="15" customHeight="1" x14ac:dyDescent="0.2">
      <c r="A119" t="s">
        <v>646</v>
      </c>
      <c r="B119" s="260">
        <v>53.758000000000003</v>
      </c>
      <c r="C119" s="260">
        <f t="shared" si="4"/>
        <v>8.3996875000000013E-2</v>
      </c>
      <c r="D119" s="242">
        <v>1</v>
      </c>
      <c r="E119" s="261" t="s">
        <v>46</v>
      </c>
      <c r="F119" s="261" t="s">
        <v>46</v>
      </c>
      <c r="G119" s="234" t="s">
        <v>46</v>
      </c>
      <c r="H119" s="130"/>
      <c r="I119" s="138"/>
      <c r="J119" s="114" t="str">
        <f>IF(EXACT(G119, H119), "none", IF(ISNUMBER(MATCH(H119, 'MP Analysis Input'!$A$15:$A$21, 0)), "soft", "hard"))</f>
        <v>hard</v>
      </c>
      <c r="K119" s="242"/>
      <c r="L119" s="242"/>
    </row>
    <row r="120" spans="1:94" s="357" customFormat="1" ht="15" customHeight="1" x14ac:dyDescent="0.2">
      <c r="A120" s="242" t="s">
        <v>647</v>
      </c>
      <c r="B120" s="260">
        <v>203.55699999999999</v>
      </c>
      <c r="C120" s="260">
        <f t="shared" si="4"/>
        <v>0.31805781249999998</v>
      </c>
      <c r="D120" s="242">
        <v>1</v>
      </c>
      <c r="E120" s="261" t="s">
        <v>46</v>
      </c>
      <c r="F120" s="261" t="s">
        <v>46</v>
      </c>
      <c r="G120" s="234" t="s">
        <v>46</v>
      </c>
      <c r="H120" s="130"/>
      <c r="I120" s="138"/>
      <c r="J120" s="114" t="str">
        <f>IF(EXACT(G120, H120), "none", IF(ISNUMBER(MATCH(H120, 'MP Analysis Input'!$A$15:$A$21, 0)), "soft", "hard"))</f>
        <v>hard</v>
      </c>
      <c r="K120" s="242"/>
      <c r="L120" s="242"/>
      <c r="P120" s="242"/>
      <c r="Q120" s="242"/>
      <c r="R120" s="242"/>
      <c r="U120" s="253"/>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242"/>
      <c r="BG120" s="242"/>
      <c r="BH120" s="242"/>
      <c r="BI120" s="242"/>
      <c r="BJ120" s="242"/>
      <c r="BK120" s="242"/>
      <c r="BL120" s="242"/>
      <c r="BM120" s="242"/>
      <c r="BN120" s="242"/>
      <c r="BO120" s="242"/>
      <c r="BP120" s="242"/>
      <c r="BQ120" s="242"/>
      <c r="BR120" s="242"/>
      <c r="BS120" s="242"/>
      <c r="BT120" s="242"/>
      <c r="BU120" s="242"/>
      <c r="BV120" s="242"/>
      <c r="BW120" s="242"/>
      <c r="BX120" s="242"/>
      <c r="BY120" s="242"/>
      <c r="BZ120" s="242"/>
      <c r="CA120" s="242"/>
      <c r="CB120" s="242"/>
      <c r="CC120" s="242"/>
      <c r="CD120" s="242"/>
      <c r="CE120" s="242"/>
      <c r="CF120" s="242"/>
      <c r="CG120" s="242"/>
      <c r="CH120" s="242"/>
      <c r="CI120" s="242"/>
      <c r="CJ120" s="242"/>
      <c r="CK120" s="242"/>
      <c r="CL120" s="242"/>
      <c r="CM120" s="242"/>
      <c r="CN120" s="242"/>
      <c r="CO120" s="242"/>
      <c r="CP120" s="242"/>
    </row>
    <row r="121" spans="1:94" ht="15" customHeight="1" x14ac:dyDescent="0.2">
      <c r="A121" t="s">
        <v>648</v>
      </c>
      <c r="B121" s="260">
        <v>52.88</v>
      </c>
      <c r="C121" s="260">
        <f t="shared" si="4"/>
        <v>8.2625000000000004E-2</v>
      </c>
      <c r="D121" s="242">
        <v>1</v>
      </c>
      <c r="E121" s="261" t="s">
        <v>46</v>
      </c>
      <c r="F121" s="355" t="s">
        <v>618</v>
      </c>
      <c r="G121" s="355" t="s">
        <v>618</v>
      </c>
      <c r="H121" s="130"/>
      <c r="I121" s="138"/>
      <c r="J121" s="114" t="str">
        <f>IF(EXACT(G121, H121), "none", IF(ISNUMBER(MATCH(H121, 'MP Analysis Input'!$A$15:$A$21, 0)), "soft", "hard"))</f>
        <v>hard</v>
      </c>
      <c r="K121" s="242"/>
      <c r="L121" s="242"/>
    </row>
    <row r="122" spans="1:94" s="357" customFormat="1" ht="15" customHeight="1" x14ac:dyDescent="0.2">
      <c r="A122" s="242" t="s">
        <v>649</v>
      </c>
      <c r="B122" s="260">
        <v>765.38599999999997</v>
      </c>
      <c r="C122" s="260">
        <f t="shared" si="4"/>
        <v>1.195915625</v>
      </c>
      <c r="D122" s="242">
        <v>1</v>
      </c>
      <c r="E122" s="261" t="s">
        <v>46</v>
      </c>
      <c r="F122" s="357" t="s">
        <v>618</v>
      </c>
      <c r="G122" s="357" t="s">
        <v>618</v>
      </c>
      <c r="H122" s="130"/>
      <c r="I122" s="138"/>
      <c r="J122" s="114" t="str">
        <f>IF(EXACT(G122, H122), "none", IF(ISNUMBER(MATCH(H122, 'MP Analysis Input'!$A$15:$A$21, 0)), "soft", "hard"))</f>
        <v>hard</v>
      </c>
      <c r="K122" s="242"/>
      <c r="L122" s="242"/>
      <c r="P122" s="242"/>
      <c r="Q122" s="242"/>
      <c r="R122" s="242"/>
      <c r="U122" s="253"/>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242"/>
      <c r="BG122" s="242"/>
      <c r="BH122" s="242"/>
      <c r="BI122" s="242"/>
      <c r="BJ122" s="242"/>
      <c r="BK122" s="242"/>
      <c r="BL122" s="242"/>
      <c r="BM122" s="242"/>
      <c r="BN122" s="242"/>
      <c r="BO122" s="242"/>
      <c r="BP122" s="242"/>
      <c r="BQ122" s="242"/>
      <c r="BR122" s="242"/>
      <c r="BS122" s="242"/>
      <c r="BT122" s="242"/>
      <c r="BU122" s="242"/>
      <c r="BV122" s="242"/>
      <c r="BW122" s="242"/>
      <c r="BX122" s="242"/>
      <c r="BY122" s="242"/>
      <c r="BZ122" s="242"/>
      <c r="CA122" s="242"/>
      <c r="CB122" s="242"/>
      <c r="CC122" s="242"/>
      <c r="CD122" s="242"/>
      <c r="CE122" s="242"/>
      <c r="CF122" s="242"/>
      <c r="CG122" s="242"/>
      <c r="CH122" s="242"/>
      <c r="CI122" s="242"/>
      <c r="CJ122" s="242"/>
      <c r="CK122" s="242"/>
      <c r="CL122" s="242"/>
      <c r="CM122" s="242"/>
      <c r="CN122" s="242"/>
      <c r="CO122" s="242"/>
      <c r="CP122" s="242"/>
    </row>
    <row r="123" spans="1:94" ht="15" customHeight="1" x14ac:dyDescent="0.2">
      <c r="A123" t="s">
        <v>128</v>
      </c>
      <c r="B123" s="260">
        <v>491.51499999999999</v>
      </c>
      <c r="C123" s="260">
        <f t="shared" si="4"/>
        <v>0.76799218749999998</v>
      </c>
      <c r="D123" s="242">
        <v>1</v>
      </c>
      <c r="E123" s="261" t="s">
        <v>46</v>
      </c>
      <c r="F123" s="355" t="s">
        <v>618</v>
      </c>
      <c r="G123" s="355" t="s">
        <v>618</v>
      </c>
      <c r="H123" s="130"/>
      <c r="I123" s="138"/>
      <c r="J123" s="114" t="str">
        <f>IF(EXACT(G123, H123), "none", IF(ISNUMBER(MATCH(H123, 'MP Analysis Input'!$A$15:$A$21, 0)), "soft", "hard"))</f>
        <v>hard</v>
      </c>
      <c r="K123" s="242"/>
      <c r="L123" s="242"/>
    </row>
    <row r="124" spans="1:94" ht="15" customHeight="1" x14ac:dyDescent="0.2">
      <c r="A124" t="s">
        <v>129</v>
      </c>
      <c r="B124" s="260">
        <v>363.63900000000001</v>
      </c>
      <c r="C124" s="260">
        <f t="shared" si="4"/>
        <v>0.56818593750000002</v>
      </c>
      <c r="D124" s="242">
        <v>1</v>
      </c>
      <c r="E124" s="261" t="s">
        <v>46</v>
      </c>
      <c r="F124" s="355" t="s">
        <v>618</v>
      </c>
      <c r="G124" s="355" t="s">
        <v>618</v>
      </c>
      <c r="H124" s="130"/>
      <c r="I124" s="138"/>
      <c r="J124" s="114" t="str">
        <f>IF(EXACT(G124, H124), "none", IF(ISNUMBER(MATCH(H124, 'MP Analysis Input'!$A$15:$A$21, 0)), "soft", "hard"))</f>
        <v>hard</v>
      </c>
      <c r="K124" s="242"/>
      <c r="L124" s="242"/>
    </row>
    <row r="125" spans="1:94" ht="15" customHeight="1" x14ac:dyDescent="0.2">
      <c r="A125" t="s">
        <v>130</v>
      </c>
      <c r="B125" s="260">
        <v>50.593000000000004</v>
      </c>
      <c r="C125" s="260">
        <f t="shared" si="4"/>
        <v>7.9051562500000006E-2</v>
      </c>
      <c r="D125" s="242">
        <v>5</v>
      </c>
      <c r="E125" s="261" t="s">
        <v>46</v>
      </c>
      <c r="F125" s="261" t="s">
        <v>46</v>
      </c>
      <c r="G125" s="234" t="s">
        <v>50</v>
      </c>
      <c r="H125" s="130"/>
      <c r="I125" s="138"/>
      <c r="J125" s="114" t="str">
        <f>IF(EXACT(G125, H125), "none", IF(ISNUMBER(MATCH(H125, 'MP Analysis Input'!$A$15:$A$21, 0)), "soft", "hard"))</f>
        <v>hard</v>
      </c>
      <c r="K125" s="242"/>
      <c r="L125" s="242"/>
    </row>
    <row r="126" spans="1:94" ht="15" customHeight="1" x14ac:dyDescent="0.2">
      <c r="A126" t="s">
        <v>131</v>
      </c>
      <c r="B126" s="260">
        <v>550.13699999999994</v>
      </c>
      <c r="C126" s="260">
        <f t="shared" si="4"/>
        <v>0.8595890625</v>
      </c>
      <c r="D126" s="242">
        <v>1</v>
      </c>
      <c r="E126" s="261" t="s">
        <v>46</v>
      </c>
      <c r="F126" s="261" t="s">
        <v>46</v>
      </c>
      <c r="G126" s="234" t="s">
        <v>46</v>
      </c>
      <c r="H126" s="130"/>
      <c r="I126" s="138"/>
      <c r="J126" s="114" t="str">
        <f>IF(EXACT(G126, H126), "none", IF(ISNUMBER(MATCH(H126, 'MP Analysis Input'!$A$15:$A$21, 0)), "soft", "hard"))</f>
        <v>hard</v>
      </c>
      <c r="K126" s="242"/>
      <c r="L126" s="242"/>
    </row>
    <row r="127" spans="1:94" ht="15" customHeight="1" x14ac:dyDescent="0.2">
      <c r="A127" t="s">
        <v>132</v>
      </c>
      <c r="B127" s="260">
        <v>547.74800000000005</v>
      </c>
      <c r="C127" s="260">
        <f t="shared" si="4"/>
        <v>0.8558562500000001</v>
      </c>
      <c r="D127" s="242">
        <v>1</v>
      </c>
      <c r="E127" s="261" t="s">
        <v>46</v>
      </c>
      <c r="F127" s="261" t="s">
        <v>46</v>
      </c>
      <c r="G127" s="234" t="s">
        <v>46</v>
      </c>
      <c r="H127" s="130"/>
      <c r="I127" s="138"/>
      <c r="J127" s="114" t="str">
        <f>IF(EXACT(G127, H127), "none", IF(ISNUMBER(MATCH(H127, 'MP Analysis Input'!$A$15:$A$21, 0)), "soft", "hard"))</f>
        <v>hard</v>
      </c>
      <c r="K127" s="242"/>
      <c r="L127" s="242"/>
    </row>
    <row r="128" spans="1:94" ht="15" customHeight="1" x14ac:dyDescent="0.2">
      <c r="A128" t="s">
        <v>133</v>
      </c>
      <c r="B128" s="260">
        <v>106.684</v>
      </c>
      <c r="C128" s="260">
        <f t="shared" si="4"/>
        <v>0.16669375</v>
      </c>
      <c r="D128" s="242">
        <v>7.1</v>
      </c>
      <c r="E128" s="261" t="s">
        <v>46</v>
      </c>
      <c r="F128" s="261" t="s">
        <v>46</v>
      </c>
      <c r="G128" s="234" t="s">
        <v>599</v>
      </c>
      <c r="H128" s="130"/>
      <c r="I128" s="138"/>
      <c r="J128" s="114" t="str">
        <f>IF(EXACT(G128, H128), "none", IF(ISNUMBER(MATCH(H128, 'MP Analysis Input'!$A$15:$A$21, 0)), "soft", "hard"))</f>
        <v>hard</v>
      </c>
      <c r="K128" s="242"/>
      <c r="L128" s="242"/>
    </row>
    <row r="129" spans="1:12" ht="15" customHeight="1" x14ac:dyDescent="0.2">
      <c r="A129" t="s">
        <v>134</v>
      </c>
      <c r="B129" s="260">
        <v>19.771999999999998</v>
      </c>
      <c r="C129" s="260">
        <f t="shared" si="4"/>
        <v>3.0893749999999998E-2</v>
      </c>
      <c r="D129" s="242">
        <v>7.1</v>
      </c>
      <c r="E129" s="261" t="s">
        <v>46</v>
      </c>
      <c r="F129" s="261" t="s">
        <v>46</v>
      </c>
      <c r="G129" s="234" t="s">
        <v>599</v>
      </c>
      <c r="H129" s="130"/>
      <c r="I129" s="138"/>
      <c r="J129" s="114" t="str">
        <f>IF(EXACT(G129, H129), "none", IF(ISNUMBER(MATCH(H129, 'MP Analysis Input'!$A$15:$A$21, 0)), "soft", "hard"))</f>
        <v>hard</v>
      </c>
      <c r="K129" s="242"/>
      <c r="L129" s="242"/>
    </row>
    <row r="130" spans="1:12" ht="15" customHeight="1" x14ac:dyDescent="0.2">
      <c r="A130" t="s">
        <v>135</v>
      </c>
      <c r="B130" s="260">
        <v>23.013000000000002</v>
      </c>
      <c r="C130" s="260">
        <f t="shared" si="4"/>
        <v>3.5957812500000005E-2</v>
      </c>
      <c r="D130" s="242">
        <v>7.1</v>
      </c>
      <c r="E130" s="261" t="s">
        <v>46</v>
      </c>
      <c r="F130" s="261" t="s">
        <v>46</v>
      </c>
      <c r="G130" s="234" t="s">
        <v>599</v>
      </c>
      <c r="H130" s="130"/>
      <c r="I130" s="138"/>
      <c r="J130" s="114" t="str">
        <f>IF(EXACT(G130, H130), "none", IF(ISNUMBER(MATCH(H130, 'MP Analysis Input'!$A$15:$A$21, 0)), "soft", "hard"))</f>
        <v>hard</v>
      </c>
      <c r="K130" s="242"/>
      <c r="L130" s="242"/>
    </row>
    <row r="131" spans="1:12" ht="15" customHeight="1" x14ac:dyDescent="0.2">
      <c r="A131" t="s">
        <v>136</v>
      </c>
      <c r="B131" s="260">
        <v>62.124000000000002</v>
      </c>
      <c r="C131" s="260">
        <f t="shared" si="4"/>
        <v>9.7068750000000009E-2</v>
      </c>
      <c r="D131" s="242">
        <v>7.1</v>
      </c>
      <c r="E131" s="261" t="s">
        <v>46</v>
      </c>
      <c r="F131" s="261" t="s">
        <v>46</v>
      </c>
      <c r="G131" s="234" t="s">
        <v>599</v>
      </c>
      <c r="H131" s="130"/>
      <c r="I131" s="138"/>
      <c r="J131" s="114" t="str">
        <f>IF(EXACT(G131, H131), "none", IF(ISNUMBER(MATCH(H131, 'MP Analysis Input'!$A$15:$A$21, 0)), "soft", "hard"))</f>
        <v>hard</v>
      </c>
      <c r="K131" s="242"/>
      <c r="L131" s="242"/>
    </row>
    <row r="132" spans="1:12" ht="15" customHeight="1" x14ac:dyDescent="0.2">
      <c r="A132" t="s">
        <v>137</v>
      </c>
      <c r="B132" s="260">
        <v>18.916</v>
      </c>
      <c r="C132" s="260">
        <f t="shared" si="4"/>
        <v>2.9556250000000003E-2</v>
      </c>
      <c r="D132" s="242">
        <v>7.1</v>
      </c>
      <c r="E132" s="261" t="s">
        <v>46</v>
      </c>
      <c r="F132" s="261" t="s">
        <v>46</v>
      </c>
      <c r="G132" s="234" t="s">
        <v>599</v>
      </c>
      <c r="H132" s="130"/>
      <c r="I132" s="138"/>
      <c r="J132" s="114" t="str">
        <f>IF(EXACT(G132, H132), "none", IF(ISNUMBER(MATCH(H132, 'MP Analysis Input'!$A$15:$A$21, 0)), "soft", "hard"))</f>
        <v>hard</v>
      </c>
      <c r="K132" s="242"/>
      <c r="L132" s="242"/>
    </row>
    <row r="133" spans="1:12" ht="15" customHeight="1" x14ac:dyDescent="0.2">
      <c r="A133" t="s">
        <v>138</v>
      </c>
      <c r="B133" s="260">
        <v>11.4</v>
      </c>
      <c r="C133" s="260">
        <f t="shared" si="4"/>
        <v>1.7812500000000002E-2</v>
      </c>
      <c r="D133" s="242">
        <v>7.1</v>
      </c>
      <c r="E133" s="261" t="s">
        <v>46</v>
      </c>
      <c r="F133" s="261" t="s">
        <v>46</v>
      </c>
      <c r="G133" s="234" t="s">
        <v>599</v>
      </c>
      <c r="H133" s="130"/>
      <c r="I133" s="138"/>
      <c r="J133" s="114" t="str">
        <f>IF(EXACT(G133, H133), "none", IF(ISNUMBER(MATCH(H133, 'MP Analysis Input'!$A$15:$A$21, 0)), "soft", "hard"))</f>
        <v>hard</v>
      </c>
      <c r="K133" s="242"/>
      <c r="L133" s="242"/>
    </row>
    <row r="134" spans="1:12" ht="15" customHeight="1" x14ac:dyDescent="0.2">
      <c r="A134" t="s">
        <v>139</v>
      </c>
      <c r="B134" s="260">
        <v>192.54499999999999</v>
      </c>
      <c r="C134" s="260">
        <f t="shared" si="4"/>
        <v>0.3008515625</v>
      </c>
      <c r="D134" s="242">
        <v>7.1</v>
      </c>
      <c r="E134" s="261" t="s">
        <v>46</v>
      </c>
      <c r="F134" s="261" t="s">
        <v>46</v>
      </c>
      <c r="G134" s="234" t="s">
        <v>599</v>
      </c>
      <c r="H134" s="130"/>
      <c r="I134" s="138"/>
      <c r="J134" s="114" t="str">
        <f>IF(EXACT(G134, H134), "none", IF(ISNUMBER(MATCH(H134, 'MP Analysis Input'!$A$15:$A$21, 0)), "soft", "hard"))</f>
        <v>hard</v>
      </c>
      <c r="K134" s="242"/>
      <c r="L134" s="242"/>
    </row>
    <row r="135" spans="1:12" ht="15" customHeight="1" x14ac:dyDescent="0.2">
      <c r="A135" t="s">
        <v>140</v>
      </c>
      <c r="B135" s="260">
        <v>13.319000000000001</v>
      </c>
      <c r="C135" s="260">
        <f t="shared" si="4"/>
        <v>2.0810937500000001E-2</v>
      </c>
      <c r="D135" s="242">
        <v>7.1</v>
      </c>
      <c r="E135" s="261" t="s">
        <v>46</v>
      </c>
      <c r="F135" s="261" t="s">
        <v>46</v>
      </c>
      <c r="G135" s="234" t="s">
        <v>599</v>
      </c>
      <c r="H135" s="130"/>
      <c r="I135" s="138"/>
      <c r="J135" s="114" t="str">
        <f>IF(EXACT(G135, H135), "none", IF(ISNUMBER(MATCH(H135, 'MP Analysis Input'!$A$15:$A$21, 0)), "soft", "hard"))</f>
        <v>hard</v>
      </c>
      <c r="K135" s="242"/>
      <c r="L135" s="242"/>
    </row>
    <row r="136" spans="1:12" ht="15" customHeight="1" x14ac:dyDescent="0.2">
      <c r="A136" t="s">
        <v>141</v>
      </c>
      <c r="B136" s="260">
        <v>7.54</v>
      </c>
      <c r="C136" s="260">
        <f t="shared" si="4"/>
        <v>1.178125E-2</v>
      </c>
      <c r="D136" s="242">
        <v>7.1</v>
      </c>
      <c r="E136" s="261" t="s">
        <v>46</v>
      </c>
      <c r="F136" s="261" t="s">
        <v>46</v>
      </c>
      <c r="G136" s="234" t="s">
        <v>599</v>
      </c>
      <c r="H136" s="130"/>
      <c r="I136" s="138"/>
      <c r="J136" s="114" t="str">
        <f>IF(EXACT(G136, H136), "none", IF(ISNUMBER(MATCH(H136, 'MP Analysis Input'!$A$15:$A$21, 0)), "soft", "hard"))</f>
        <v>hard</v>
      </c>
      <c r="K136" s="242"/>
      <c r="L136" s="242"/>
    </row>
    <row r="137" spans="1:12" ht="15" customHeight="1" x14ac:dyDescent="0.2">
      <c r="A137" t="s">
        <v>142</v>
      </c>
      <c r="B137" s="260">
        <v>174.50299999999999</v>
      </c>
      <c r="C137" s="260">
        <f t="shared" si="4"/>
        <v>0.27266093749999998</v>
      </c>
      <c r="D137" s="242">
        <v>7.1</v>
      </c>
      <c r="E137" s="261" t="s">
        <v>46</v>
      </c>
      <c r="F137" s="261" t="s">
        <v>46</v>
      </c>
      <c r="G137" s="234" t="s">
        <v>600</v>
      </c>
      <c r="H137" s="130"/>
      <c r="I137" s="138"/>
      <c r="J137" s="114" t="str">
        <f>IF(EXACT(G137, H137), "none", IF(ISNUMBER(MATCH(H137, 'MP Analysis Input'!$A$15:$A$21, 0)), "soft", "hard"))</f>
        <v>hard</v>
      </c>
      <c r="K137" s="242"/>
      <c r="L137" s="242"/>
    </row>
    <row r="138" spans="1:12" ht="15" customHeight="1" x14ac:dyDescent="0.2">
      <c r="A138" t="s">
        <v>143</v>
      </c>
      <c r="B138" s="260">
        <v>38.743000000000002</v>
      </c>
      <c r="C138" s="260">
        <f t="shared" si="4"/>
        <v>6.0535937500000005E-2</v>
      </c>
      <c r="D138" s="242">
        <v>7.1</v>
      </c>
      <c r="E138" s="261" t="s">
        <v>46</v>
      </c>
      <c r="F138" s="261" t="s">
        <v>46</v>
      </c>
      <c r="G138" s="234" t="s">
        <v>600</v>
      </c>
      <c r="H138" s="130"/>
      <c r="I138" s="138"/>
      <c r="J138" s="114" t="str">
        <f>IF(EXACT(G138, H138), "none", IF(ISNUMBER(MATCH(H138, 'MP Analysis Input'!$A$15:$A$21, 0)), "soft", "hard"))</f>
        <v>hard</v>
      </c>
      <c r="K138" s="242"/>
      <c r="L138" s="242"/>
    </row>
    <row r="139" spans="1:12" ht="15" customHeight="1" x14ac:dyDescent="0.2">
      <c r="A139" t="s">
        <v>144</v>
      </c>
      <c r="B139" s="260">
        <v>19.064</v>
      </c>
      <c r="C139" s="260">
        <f t="shared" si="4"/>
        <v>2.9787500000000001E-2</v>
      </c>
      <c r="D139" s="242">
        <v>7.1</v>
      </c>
      <c r="E139" s="261" t="s">
        <v>46</v>
      </c>
      <c r="F139" s="261" t="s">
        <v>46</v>
      </c>
      <c r="G139" s="234" t="s">
        <v>600</v>
      </c>
      <c r="H139" s="130"/>
      <c r="I139" s="138"/>
      <c r="J139" s="114" t="str">
        <f>IF(EXACT(G139, H139), "none", IF(ISNUMBER(MATCH(H139, 'MP Analysis Input'!$A$15:$A$21, 0)), "soft", "hard"))</f>
        <v>hard</v>
      </c>
      <c r="K139" s="242"/>
      <c r="L139" s="242"/>
    </row>
    <row r="140" spans="1:12" ht="15" customHeight="1" x14ac:dyDescent="0.2">
      <c r="A140" t="s">
        <v>145</v>
      </c>
      <c r="B140" s="260">
        <v>69.334000000000003</v>
      </c>
      <c r="C140" s="260">
        <f t="shared" si="4"/>
        <v>0.10833437500000001</v>
      </c>
      <c r="D140" s="242">
        <v>7.1</v>
      </c>
      <c r="E140" s="261" t="s">
        <v>46</v>
      </c>
      <c r="F140" s="261" t="s">
        <v>46</v>
      </c>
      <c r="G140" s="234" t="s">
        <v>600</v>
      </c>
      <c r="H140" s="130"/>
      <c r="I140" s="138"/>
      <c r="J140" s="114" t="str">
        <f>IF(EXACT(G140, H140), "none", IF(ISNUMBER(MATCH(H140, 'MP Analysis Input'!$A$15:$A$21, 0)), "soft", "hard"))</f>
        <v>hard</v>
      </c>
      <c r="K140" s="242"/>
      <c r="L140" s="242"/>
    </row>
    <row r="141" spans="1:12" ht="15" customHeight="1" x14ac:dyDescent="0.2">
      <c r="A141" t="s">
        <v>146</v>
      </c>
      <c r="B141" s="260">
        <v>220.75800000000001</v>
      </c>
      <c r="C141" s="260">
        <f t="shared" si="4"/>
        <v>0.34493437500000002</v>
      </c>
      <c r="D141" s="242">
        <v>5</v>
      </c>
      <c r="E141" s="261" t="s">
        <v>38</v>
      </c>
      <c r="F141" s="355" t="s">
        <v>619</v>
      </c>
      <c r="G141" s="355" t="s">
        <v>619</v>
      </c>
      <c r="H141" s="130"/>
      <c r="I141" s="138"/>
      <c r="J141" s="114" t="str">
        <f>IF(EXACT(G141, H141), "none", IF(ISNUMBER(MATCH(H141, 'MP Analysis Input'!$A$15:$A$21, 0)), "soft", "hard"))</f>
        <v>hard</v>
      </c>
      <c r="K141" s="242"/>
      <c r="L141" s="242"/>
    </row>
    <row r="142" spans="1:12" ht="15" customHeight="1" x14ac:dyDescent="0.2">
      <c r="A142" t="s">
        <v>147</v>
      </c>
      <c r="B142" s="260">
        <v>363.166</v>
      </c>
      <c r="C142" s="260">
        <f t="shared" si="4"/>
        <v>0.56744687500000002</v>
      </c>
      <c r="D142" s="242">
        <v>5</v>
      </c>
      <c r="E142" s="261" t="s">
        <v>38</v>
      </c>
      <c r="F142" s="355" t="s">
        <v>619</v>
      </c>
      <c r="G142" s="355" t="s">
        <v>619</v>
      </c>
      <c r="H142" s="130"/>
      <c r="I142" s="138"/>
      <c r="J142" s="114" t="str">
        <f>IF(EXACT(G142, H142), "none", IF(ISNUMBER(MATCH(H142, 'MP Analysis Input'!$A$15:$A$21, 0)), "soft", "hard"))</f>
        <v>hard</v>
      </c>
      <c r="K142" s="242"/>
      <c r="L142" s="242"/>
    </row>
    <row r="143" spans="1:12" ht="15" customHeight="1" x14ac:dyDescent="0.2">
      <c r="A143" t="s">
        <v>148</v>
      </c>
      <c r="B143" s="260">
        <v>118.499</v>
      </c>
      <c r="C143" s="260">
        <f t="shared" si="4"/>
        <v>0.1851546875</v>
      </c>
      <c r="D143" s="242">
        <v>5</v>
      </c>
      <c r="E143" s="261" t="s">
        <v>38</v>
      </c>
      <c r="F143" s="355" t="s">
        <v>619</v>
      </c>
      <c r="G143" s="355" t="s">
        <v>619</v>
      </c>
      <c r="H143" s="130"/>
      <c r="I143" s="138"/>
      <c r="J143" s="114" t="str">
        <f>IF(EXACT(G143, H143), "none", IF(ISNUMBER(MATCH(H143, 'MP Analysis Input'!$A$15:$A$21, 0)), "soft", "hard"))</f>
        <v>hard</v>
      </c>
      <c r="K143" s="242"/>
      <c r="L143" s="242"/>
    </row>
    <row r="144" spans="1:12" ht="15" customHeight="1" x14ac:dyDescent="0.2">
      <c r="A144" t="s">
        <v>149</v>
      </c>
      <c r="B144" s="260">
        <v>259.24700000000001</v>
      </c>
      <c r="C144" s="260">
        <f t="shared" si="4"/>
        <v>0.40507343750000002</v>
      </c>
      <c r="D144" s="242">
        <v>5</v>
      </c>
      <c r="E144" s="261" t="s">
        <v>38</v>
      </c>
      <c r="F144" s="261" t="s">
        <v>38</v>
      </c>
      <c r="G144" s="234" t="s">
        <v>50</v>
      </c>
      <c r="H144" s="130"/>
      <c r="I144" s="138"/>
      <c r="J144" s="114" t="str">
        <f>IF(EXACT(G144, H144), "none", IF(ISNUMBER(MATCH(H144, 'MP Analysis Input'!$A$15:$A$21, 0)), "soft", "hard"))</f>
        <v>hard</v>
      </c>
      <c r="K144" s="242"/>
      <c r="L144" s="242"/>
    </row>
    <row r="145" spans="1:94" ht="15" customHeight="1" x14ac:dyDescent="0.2">
      <c r="A145" t="s">
        <v>150</v>
      </c>
      <c r="B145" s="260">
        <v>108.56699999999999</v>
      </c>
      <c r="C145" s="260">
        <f t="shared" si="4"/>
        <v>0.1696359375</v>
      </c>
      <c r="D145" s="242">
        <v>5</v>
      </c>
      <c r="E145" s="261" t="s">
        <v>46</v>
      </c>
      <c r="F145" s="261" t="s">
        <v>46</v>
      </c>
      <c r="G145" s="234" t="s">
        <v>46</v>
      </c>
      <c r="H145" s="130"/>
      <c r="I145" s="138"/>
      <c r="J145" s="114" t="str">
        <f>IF(EXACT(G145, H145), "none", IF(ISNUMBER(MATCH(H145, 'MP Analysis Input'!$A$15:$A$21, 0)), "soft", "hard"))</f>
        <v>hard</v>
      </c>
      <c r="K145" s="242"/>
      <c r="L145" s="242"/>
    </row>
    <row r="146" spans="1:94" ht="15" customHeight="1" x14ac:dyDescent="0.2">
      <c r="A146" t="s">
        <v>151</v>
      </c>
      <c r="B146" s="260">
        <v>55.082999999999998</v>
      </c>
      <c r="C146" s="260">
        <f t="shared" si="4"/>
        <v>8.6067187500000003E-2</v>
      </c>
      <c r="D146" s="242">
        <v>5</v>
      </c>
      <c r="E146" s="261" t="s">
        <v>46</v>
      </c>
      <c r="F146" s="261" t="s">
        <v>46</v>
      </c>
      <c r="G146" s="234" t="s">
        <v>50</v>
      </c>
      <c r="H146" s="130"/>
      <c r="I146" s="138"/>
      <c r="J146" s="114" t="str">
        <f>IF(EXACT(G146, H146), "none", IF(ISNUMBER(MATCH(H146, 'MP Analysis Input'!$A$15:$A$21, 0)), "soft", "hard"))</f>
        <v>hard</v>
      </c>
      <c r="K146" s="242"/>
      <c r="L146" s="242"/>
    </row>
    <row r="147" spans="1:94" ht="15" customHeight="1" x14ac:dyDescent="0.2">
      <c r="A147" t="s">
        <v>152</v>
      </c>
      <c r="B147" s="260">
        <v>226.95500000000001</v>
      </c>
      <c r="C147" s="260">
        <f t="shared" si="4"/>
        <v>0.35461718750000004</v>
      </c>
      <c r="D147" s="242">
        <v>7.1</v>
      </c>
      <c r="E147" s="261" t="s">
        <v>46</v>
      </c>
      <c r="F147" s="261" t="s">
        <v>46</v>
      </c>
      <c r="G147" s="262" t="s">
        <v>601</v>
      </c>
      <c r="H147" s="130"/>
      <c r="I147" s="138"/>
      <c r="J147" s="114" t="str">
        <f>IF(EXACT(G147, H147), "none", IF(ISNUMBER(MATCH(H147, 'MP Analysis Input'!$A$15:$A$21, 0)), "soft", "hard"))</f>
        <v>hard</v>
      </c>
      <c r="K147" s="242"/>
      <c r="L147" s="242"/>
    </row>
    <row r="148" spans="1:94" ht="15" customHeight="1" x14ac:dyDescent="0.2">
      <c r="A148" t="s">
        <v>154</v>
      </c>
      <c r="B148" s="260">
        <v>39.997</v>
      </c>
      <c r="C148" s="260">
        <f t="shared" si="4"/>
        <v>6.2495312500000004E-2</v>
      </c>
      <c r="D148" s="242">
        <v>7.1</v>
      </c>
      <c r="E148" s="261" t="s">
        <v>46</v>
      </c>
      <c r="F148" s="261" t="s">
        <v>46</v>
      </c>
      <c r="G148" s="262" t="s">
        <v>601</v>
      </c>
      <c r="H148" s="130"/>
      <c r="I148" s="138"/>
      <c r="J148" s="114" t="str">
        <f>IF(EXACT(G148, H148), "none", IF(ISNUMBER(MATCH(H148, 'MP Analysis Input'!$A$15:$A$21, 0)), "soft", "hard"))</f>
        <v>hard</v>
      </c>
      <c r="K148" s="242"/>
      <c r="L148" s="242"/>
    </row>
    <row r="149" spans="1:94" ht="15" customHeight="1" x14ac:dyDescent="0.2">
      <c r="A149" t="s">
        <v>155</v>
      </c>
      <c r="B149" s="260">
        <v>422.64</v>
      </c>
      <c r="C149" s="260">
        <f t="shared" si="4"/>
        <v>0.66037500000000005</v>
      </c>
      <c r="D149" s="242">
        <v>7.1</v>
      </c>
      <c r="E149" s="261" t="s">
        <v>46</v>
      </c>
      <c r="F149" s="261" t="s">
        <v>46</v>
      </c>
      <c r="G149" s="262" t="s">
        <v>601</v>
      </c>
      <c r="H149" s="130"/>
      <c r="I149" s="138"/>
      <c r="J149" s="114" t="str">
        <f>IF(EXACT(G149, H149), "none", IF(ISNUMBER(MATCH(H149, 'MP Analysis Input'!$A$15:$A$21, 0)), "soft", "hard"))</f>
        <v>hard</v>
      </c>
      <c r="K149" s="242"/>
      <c r="L149" s="242"/>
    </row>
    <row r="150" spans="1:94" ht="15" customHeight="1" x14ac:dyDescent="0.2">
      <c r="A150" t="s">
        <v>663</v>
      </c>
      <c r="B150" s="260">
        <v>153.92500000000001</v>
      </c>
      <c r="C150" s="260">
        <f t="shared" si="4"/>
        <v>0.24050781250000003</v>
      </c>
      <c r="D150" s="242">
        <v>5</v>
      </c>
      <c r="E150" s="261" t="s">
        <v>38</v>
      </c>
      <c r="F150" s="355" t="s">
        <v>619</v>
      </c>
      <c r="G150" s="355" t="s">
        <v>619</v>
      </c>
      <c r="H150" s="130"/>
      <c r="I150" s="138"/>
      <c r="J150" s="114" t="str">
        <f>IF(EXACT(G150, H150), "none", IF(ISNUMBER(MATCH(H150, 'MP Analysis Input'!$A$15:$A$21, 0)), "soft", "hard"))</f>
        <v>hard</v>
      </c>
      <c r="K150" s="242"/>
      <c r="L150" s="242"/>
    </row>
    <row r="151" spans="1:94" s="357" customFormat="1" ht="15" customHeight="1" x14ac:dyDescent="0.2">
      <c r="A151" s="242" t="s">
        <v>664</v>
      </c>
      <c r="B151" s="260">
        <v>162.98500000000001</v>
      </c>
      <c r="C151" s="260">
        <f t="shared" si="4"/>
        <v>0.25466406250000001</v>
      </c>
      <c r="D151" s="242">
        <v>5</v>
      </c>
      <c r="E151" s="261" t="s">
        <v>38</v>
      </c>
      <c r="F151" s="357" t="s">
        <v>619</v>
      </c>
      <c r="G151" s="357" t="s">
        <v>619</v>
      </c>
      <c r="H151" s="130"/>
      <c r="I151" s="138"/>
      <c r="J151" s="114" t="str">
        <f>IF(EXACT(G151, H151), "none", IF(ISNUMBER(MATCH(H151, 'MP Analysis Input'!$A$15:$A$21, 0)), "soft", "hard"))</f>
        <v>hard</v>
      </c>
      <c r="K151" s="242"/>
      <c r="L151" s="242"/>
      <c r="P151" s="242"/>
      <c r="Q151" s="242"/>
      <c r="R151" s="242"/>
      <c r="U151" s="253"/>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2"/>
      <c r="BE151" s="242"/>
      <c r="BF151" s="242"/>
      <c r="BG151" s="242"/>
      <c r="BH151" s="242"/>
      <c r="BI151" s="242"/>
      <c r="BJ151" s="242"/>
      <c r="BK151" s="242"/>
      <c r="BL151" s="242"/>
      <c r="BM151" s="242"/>
      <c r="BN151" s="242"/>
      <c r="BO151" s="242"/>
      <c r="BP151" s="242"/>
      <c r="BQ151" s="242"/>
      <c r="BR151" s="242"/>
      <c r="BS151" s="242"/>
      <c r="BT151" s="242"/>
      <c r="BU151" s="242"/>
      <c r="BV151" s="242"/>
      <c r="BW151" s="242"/>
      <c r="BX151" s="242"/>
      <c r="BY151" s="242"/>
      <c r="BZ151" s="242"/>
      <c r="CA151" s="242"/>
      <c r="CB151" s="242"/>
      <c r="CC151" s="242"/>
      <c r="CD151" s="242"/>
      <c r="CE151" s="242"/>
      <c r="CF151" s="242"/>
      <c r="CG151" s="242"/>
      <c r="CH151" s="242"/>
      <c r="CI151" s="242"/>
      <c r="CJ151" s="242"/>
      <c r="CK151" s="242"/>
      <c r="CL151" s="242"/>
      <c r="CM151" s="242"/>
      <c r="CN151" s="242"/>
      <c r="CO151" s="242"/>
      <c r="CP151" s="242"/>
    </row>
    <row r="152" spans="1:94" ht="15" customHeight="1" x14ac:dyDescent="0.2">
      <c r="A152" t="s">
        <v>665</v>
      </c>
      <c r="B152" s="260">
        <v>72.081000000000003</v>
      </c>
      <c r="C152" s="260">
        <f t="shared" si="4"/>
        <v>0.11262656250000001</v>
      </c>
      <c r="D152" s="242">
        <v>5</v>
      </c>
      <c r="E152" s="261" t="s">
        <v>38</v>
      </c>
      <c r="F152" s="261" t="s">
        <v>38</v>
      </c>
      <c r="G152" s="234" t="s">
        <v>38</v>
      </c>
      <c r="H152" s="130"/>
      <c r="I152" s="138"/>
      <c r="J152" s="114" t="str">
        <f>IF(EXACT(G152, H152), "none", IF(ISNUMBER(MATCH(H152, 'MP Analysis Input'!$A$15:$A$21, 0)), "soft", "hard"))</f>
        <v>hard</v>
      </c>
      <c r="K152" s="242"/>
      <c r="L152" s="242"/>
    </row>
    <row r="153" spans="1:94" s="357" customFormat="1" ht="15" customHeight="1" x14ac:dyDescent="0.2">
      <c r="A153" s="242" t="s">
        <v>666</v>
      </c>
      <c r="B153" s="260">
        <v>100.76</v>
      </c>
      <c r="C153" s="260">
        <f t="shared" si="4"/>
        <v>0.15743750000000001</v>
      </c>
      <c r="D153" s="242">
        <v>5</v>
      </c>
      <c r="E153" s="261" t="s">
        <v>38</v>
      </c>
      <c r="F153" s="261" t="s">
        <v>38</v>
      </c>
      <c r="G153" s="234" t="s">
        <v>38</v>
      </c>
      <c r="H153" s="130"/>
      <c r="I153" s="138"/>
      <c r="J153" s="114" t="str">
        <f>IF(EXACT(G153, H153), "none", IF(ISNUMBER(MATCH(H153, 'MP Analysis Input'!$A$15:$A$21, 0)), "soft", "hard"))</f>
        <v>hard</v>
      </c>
      <c r="K153" s="242"/>
      <c r="L153" s="242"/>
      <c r="P153" s="242"/>
      <c r="Q153" s="242"/>
      <c r="R153" s="242"/>
      <c r="U153" s="253"/>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2"/>
      <c r="BE153" s="242"/>
      <c r="BF153" s="242"/>
      <c r="BG153" s="242"/>
      <c r="BH153" s="242"/>
      <c r="BI153" s="242"/>
      <c r="BJ153" s="242"/>
      <c r="BK153" s="242"/>
      <c r="BL153" s="242"/>
      <c r="BM153" s="242"/>
      <c r="BN153" s="242"/>
      <c r="BO153" s="242"/>
      <c r="BP153" s="242"/>
      <c r="BQ153" s="242"/>
      <c r="BR153" s="242"/>
      <c r="BS153" s="242"/>
      <c r="BT153" s="242"/>
      <c r="BU153" s="242"/>
      <c r="BV153" s="242"/>
      <c r="BW153" s="242"/>
      <c r="BX153" s="242"/>
      <c r="BY153" s="242"/>
      <c r="BZ153" s="242"/>
      <c r="CA153" s="242"/>
      <c r="CB153" s="242"/>
      <c r="CC153" s="242"/>
      <c r="CD153" s="242"/>
      <c r="CE153" s="242"/>
      <c r="CF153" s="242"/>
      <c r="CG153" s="242"/>
      <c r="CH153" s="242"/>
      <c r="CI153" s="242"/>
      <c r="CJ153" s="242"/>
      <c r="CK153" s="242"/>
      <c r="CL153" s="242"/>
      <c r="CM153" s="242"/>
      <c r="CN153" s="242"/>
      <c r="CO153" s="242"/>
      <c r="CP153" s="242"/>
    </row>
    <row r="154" spans="1:94" ht="15" customHeight="1" x14ac:dyDescent="0.2">
      <c r="A154" t="s">
        <v>158</v>
      </c>
      <c r="B154" s="260">
        <v>74.540999999999997</v>
      </c>
      <c r="C154" s="260">
        <f t="shared" si="4"/>
        <v>0.11647031250000001</v>
      </c>
      <c r="D154" s="242">
        <v>7.1</v>
      </c>
      <c r="E154" s="261" t="s">
        <v>34</v>
      </c>
      <c r="F154" s="261" t="s">
        <v>34</v>
      </c>
      <c r="G154" s="262" t="s">
        <v>602</v>
      </c>
      <c r="H154" s="130"/>
      <c r="I154" s="138"/>
      <c r="J154" s="114" t="str">
        <f>IF(EXACT(G154, H154), "none", IF(ISNUMBER(MATCH(H154, 'MP Analysis Input'!$A$15:$A$21, 0)), "soft", "hard"))</f>
        <v>hard</v>
      </c>
      <c r="K154" s="242"/>
      <c r="L154" s="242"/>
    </row>
    <row r="155" spans="1:94" ht="15" customHeight="1" x14ac:dyDescent="0.2">
      <c r="A155" t="s">
        <v>159</v>
      </c>
      <c r="B155" s="260">
        <v>38.154000000000003</v>
      </c>
      <c r="C155" s="260">
        <f t="shared" si="4"/>
        <v>5.9615625000000005E-2</v>
      </c>
      <c r="D155" s="242">
        <v>7.2</v>
      </c>
      <c r="E155" s="261" t="s">
        <v>34</v>
      </c>
      <c r="F155" s="261" t="s">
        <v>34</v>
      </c>
      <c r="G155" s="262" t="s">
        <v>34</v>
      </c>
      <c r="H155" s="130"/>
      <c r="I155" s="138"/>
      <c r="J155" s="114" t="str">
        <f>IF(EXACT(G155, H155), "none", IF(ISNUMBER(MATCH(H155, 'MP Analysis Input'!$A$15:$A$21, 0)), "soft", "hard"))</f>
        <v>hard</v>
      </c>
      <c r="K155" s="242"/>
      <c r="L155" s="242"/>
    </row>
    <row r="156" spans="1:94" ht="15" customHeight="1" x14ac:dyDescent="0.2">
      <c r="A156" t="s">
        <v>160</v>
      </c>
      <c r="B156" s="260">
        <v>604.01400000000001</v>
      </c>
      <c r="C156" s="260">
        <f t="shared" si="4"/>
        <v>0.94377187500000004</v>
      </c>
      <c r="D156" s="242">
        <v>9</v>
      </c>
      <c r="E156" s="261" t="s">
        <v>34</v>
      </c>
      <c r="F156" s="261" t="s">
        <v>34</v>
      </c>
      <c r="G156" s="234" t="s">
        <v>32</v>
      </c>
      <c r="H156" s="130"/>
      <c r="I156" s="138"/>
      <c r="J156" s="114" t="str">
        <f>IF(EXACT(G156, H156), "none", IF(ISNUMBER(MATCH(H156, 'MP Analysis Input'!$A$15:$A$21, 0)), "soft", "hard"))</f>
        <v>hard</v>
      </c>
      <c r="K156" s="242"/>
      <c r="L156" s="242"/>
    </row>
    <row r="157" spans="1:94" ht="15" customHeight="1" x14ac:dyDescent="0.2">
      <c r="A157" t="s">
        <v>161</v>
      </c>
      <c r="B157" s="260">
        <v>67.614000000000004</v>
      </c>
      <c r="C157" s="260">
        <f t="shared" si="4"/>
        <v>0.10564687500000002</v>
      </c>
      <c r="D157" s="242">
        <v>5</v>
      </c>
      <c r="E157" s="261" t="s">
        <v>38</v>
      </c>
      <c r="F157" s="261" t="s">
        <v>38</v>
      </c>
      <c r="G157" s="234" t="s">
        <v>32</v>
      </c>
      <c r="H157" s="130"/>
      <c r="I157" s="138"/>
      <c r="J157" s="114" t="str">
        <f>IF(EXACT(G157, H157), "none", IF(ISNUMBER(MATCH(H157, 'MP Analysis Input'!$A$15:$A$21, 0)), "soft", "hard"))</f>
        <v>hard</v>
      </c>
      <c r="K157" s="242"/>
      <c r="L157" s="242"/>
    </row>
    <row r="158" spans="1:94" ht="15" customHeight="1" x14ac:dyDescent="0.2">
      <c r="A158" t="s">
        <v>162</v>
      </c>
      <c r="B158" s="260">
        <v>91.647000000000006</v>
      </c>
      <c r="C158" s="260">
        <f t="shared" si="4"/>
        <v>0.14319843750000003</v>
      </c>
      <c r="D158" s="242">
        <v>5</v>
      </c>
      <c r="E158" s="261" t="s">
        <v>38</v>
      </c>
      <c r="F158" s="261" t="s">
        <v>38</v>
      </c>
      <c r="G158" s="234" t="s">
        <v>32</v>
      </c>
      <c r="H158" s="130"/>
      <c r="I158" s="138"/>
      <c r="J158" s="114" t="str">
        <f>IF(EXACT(G158, H158), "none", IF(ISNUMBER(MATCH(H158, 'MP Analysis Input'!$A$15:$A$21, 0)), "soft", "hard"))</f>
        <v>hard</v>
      </c>
      <c r="K158" s="242"/>
      <c r="L158" s="242"/>
    </row>
    <row r="159" spans="1:94" ht="15" customHeight="1" x14ac:dyDescent="0.2">
      <c r="A159" t="s">
        <v>163</v>
      </c>
      <c r="B159" s="260">
        <v>31.122</v>
      </c>
      <c r="C159" s="260">
        <f t="shared" si="4"/>
        <v>4.8628125000000001E-2</v>
      </c>
      <c r="D159" s="242">
        <v>9</v>
      </c>
      <c r="E159" s="261" t="s">
        <v>34</v>
      </c>
      <c r="F159" s="261" t="s">
        <v>34</v>
      </c>
      <c r="G159" s="234" t="s">
        <v>32</v>
      </c>
      <c r="H159" s="130"/>
      <c r="I159" s="138"/>
      <c r="J159" s="114" t="str">
        <f>IF(EXACT(G159, H159), "none", IF(ISNUMBER(MATCH(H159, 'MP Analysis Input'!$A$15:$A$21, 0)), "soft", "hard"))</f>
        <v>hard</v>
      </c>
      <c r="K159" s="242"/>
      <c r="L159" s="242"/>
    </row>
    <row r="160" spans="1:94" ht="15" customHeight="1" x14ac:dyDescent="0.2">
      <c r="A160" t="s">
        <v>164</v>
      </c>
      <c r="B160" s="260">
        <v>161.40799999999999</v>
      </c>
      <c r="C160" s="260">
        <f t="shared" si="4"/>
        <v>0.25219999999999998</v>
      </c>
      <c r="D160" s="242">
        <v>5</v>
      </c>
      <c r="E160" s="261" t="s">
        <v>46</v>
      </c>
      <c r="F160" s="261" t="s">
        <v>46</v>
      </c>
      <c r="G160" s="262" t="s">
        <v>603</v>
      </c>
      <c r="H160" s="130"/>
      <c r="I160" s="138"/>
      <c r="J160" s="114" t="str">
        <f>IF(EXACT(G160, H160), "none", IF(ISNUMBER(MATCH(H160, 'MP Analysis Input'!$A$15:$A$21, 0)), "soft", "hard"))</f>
        <v>hard</v>
      </c>
      <c r="K160" s="242"/>
      <c r="L160" s="242"/>
    </row>
    <row r="161" spans="1:94" ht="15" customHeight="1" x14ac:dyDescent="0.2">
      <c r="A161" t="s">
        <v>165</v>
      </c>
      <c r="B161" s="260">
        <v>128.26599999999999</v>
      </c>
      <c r="C161" s="260">
        <f t="shared" si="4"/>
        <v>0.20041562499999999</v>
      </c>
      <c r="D161" s="242">
        <v>7.1</v>
      </c>
      <c r="E161" s="261" t="s">
        <v>46</v>
      </c>
      <c r="F161" s="261" t="s">
        <v>46</v>
      </c>
      <c r="G161" s="262" t="s">
        <v>603</v>
      </c>
      <c r="H161" s="130"/>
      <c r="I161" s="138"/>
      <c r="J161" s="114" t="str">
        <f>IF(EXACT(G161, H161), "none", IF(ISNUMBER(MATCH(H161, 'MP Analysis Input'!$A$15:$A$21, 0)), "soft", "hard"))</f>
        <v>hard</v>
      </c>
      <c r="K161" s="242"/>
      <c r="L161" s="242"/>
    </row>
    <row r="162" spans="1:94" ht="15" customHeight="1" x14ac:dyDescent="0.2">
      <c r="A162" t="s">
        <v>166</v>
      </c>
      <c r="B162" s="260">
        <v>181.74</v>
      </c>
      <c r="C162" s="260">
        <f t="shared" si="4"/>
        <v>0.28396875000000005</v>
      </c>
      <c r="D162" s="242">
        <v>5</v>
      </c>
      <c r="E162" s="261" t="s">
        <v>46</v>
      </c>
      <c r="F162" s="261" t="s">
        <v>46</v>
      </c>
      <c r="G162" s="262" t="s">
        <v>604</v>
      </c>
      <c r="H162" s="130"/>
      <c r="I162" s="138"/>
      <c r="J162" s="114" t="str">
        <f>IF(EXACT(G162, H162), "none", IF(ISNUMBER(MATCH(H162, 'MP Analysis Input'!$A$15:$A$21, 0)), "soft", "hard"))</f>
        <v>hard</v>
      </c>
      <c r="K162" s="242"/>
      <c r="L162" s="242"/>
    </row>
    <row r="163" spans="1:94" ht="15" customHeight="1" x14ac:dyDescent="0.2">
      <c r="A163" t="s">
        <v>167</v>
      </c>
      <c r="B163" s="260">
        <v>177.11799999999999</v>
      </c>
      <c r="C163" s="260">
        <f t="shared" si="4"/>
        <v>0.276746875</v>
      </c>
      <c r="D163" s="242">
        <v>7.1</v>
      </c>
      <c r="E163" s="261" t="s">
        <v>46</v>
      </c>
      <c r="F163" s="261" t="s">
        <v>46</v>
      </c>
      <c r="G163" s="262" t="s">
        <v>604</v>
      </c>
      <c r="H163" s="130"/>
      <c r="I163" s="138"/>
      <c r="J163" s="114" t="str">
        <f>IF(EXACT(G163, H163), "none", IF(ISNUMBER(MATCH(H163, 'MP Analysis Input'!$A$15:$A$21, 0)), "soft", "hard"))</f>
        <v>hard</v>
      </c>
      <c r="K163" s="242"/>
      <c r="L163" s="242"/>
    </row>
    <row r="164" spans="1:94" ht="15" customHeight="1" x14ac:dyDescent="0.2">
      <c r="A164" t="s">
        <v>168</v>
      </c>
      <c r="B164" s="260">
        <v>274.81900000000002</v>
      </c>
      <c r="C164" s="260">
        <f t="shared" si="4"/>
        <v>0.42940468750000005</v>
      </c>
      <c r="D164" s="242">
        <v>5</v>
      </c>
      <c r="E164" s="261" t="s">
        <v>38</v>
      </c>
      <c r="F164" s="355" t="s">
        <v>619</v>
      </c>
      <c r="G164" s="355" t="s">
        <v>619</v>
      </c>
      <c r="H164" s="130"/>
      <c r="I164" s="138"/>
      <c r="J164" s="114" t="str">
        <f>IF(EXACT(G164, H164), "none", IF(ISNUMBER(MATCH(H164, 'MP Analysis Input'!$A$15:$A$21, 0)), "soft", "hard"))</f>
        <v>hard</v>
      </c>
      <c r="K164" s="242"/>
      <c r="L164" s="242"/>
    </row>
    <row r="165" spans="1:94" ht="15" customHeight="1" x14ac:dyDescent="0.2">
      <c r="A165" t="s">
        <v>169</v>
      </c>
      <c r="B165" s="260">
        <v>248.619</v>
      </c>
      <c r="C165" s="260">
        <f t="shared" si="4"/>
        <v>0.38846718750000003</v>
      </c>
      <c r="D165" s="242">
        <v>5</v>
      </c>
      <c r="E165" s="261" t="s">
        <v>38</v>
      </c>
      <c r="F165" s="261" t="s">
        <v>38</v>
      </c>
      <c r="G165" s="234" t="s">
        <v>38</v>
      </c>
      <c r="H165" s="130"/>
      <c r="I165" s="138"/>
      <c r="J165" s="114" t="str">
        <f>IF(EXACT(G165, H165), "none", IF(ISNUMBER(MATCH(H165, 'MP Analysis Input'!$A$15:$A$21, 0)), "soft", "hard"))</f>
        <v>hard</v>
      </c>
      <c r="K165" s="242"/>
      <c r="L165" s="242"/>
    </row>
    <row r="166" spans="1:94" ht="15" customHeight="1" x14ac:dyDescent="0.2">
      <c r="A166" t="s">
        <v>170</v>
      </c>
      <c r="B166" s="260">
        <v>143.232</v>
      </c>
      <c r="C166" s="260">
        <f t="shared" ref="C166:C233" si="5">B166*0.0015625</f>
        <v>0.2238</v>
      </c>
      <c r="D166" s="242">
        <v>5</v>
      </c>
      <c r="E166" s="261" t="s">
        <v>38</v>
      </c>
      <c r="F166" s="261" t="s">
        <v>38</v>
      </c>
      <c r="G166" s="234" t="s">
        <v>50</v>
      </c>
      <c r="H166" s="130"/>
      <c r="I166" s="138"/>
      <c r="J166" s="114" t="str">
        <f>IF(EXACT(G166, H166), "none", IF(ISNUMBER(MATCH(H166, 'MP Analysis Input'!$A$15:$A$21, 0)), "soft", "hard"))</f>
        <v>hard</v>
      </c>
      <c r="K166" s="242"/>
      <c r="L166" s="242"/>
    </row>
    <row r="167" spans="1:94" ht="15" customHeight="1" x14ac:dyDescent="0.2">
      <c r="A167" t="s">
        <v>171</v>
      </c>
      <c r="B167" s="260">
        <v>22.895</v>
      </c>
      <c r="C167" s="260">
        <f t="shared" si="5"/>
        <v>3.5773437499999998E-2</v>
      </c>
      <c r="D167" s="242">
        <v>7</v>
      </c>
      <c r="E167" s="261" t="s">
        <v>50</v>
      </c>
      <c r="F167" s="261" t="s">
        <v>50</v>
      </c>
      <c r="G167" s="234" t="s">
        <v>50</v>
      </c>
      <c r="H167" s="130"/>
      <c r="I167" s="138"/>
      <c r="J167" s="114" t="str">
        <f>IF(EXACT(G167, H167), "none", IF(ISNUMBER(MATCH(H167, 'MP Analysis Input'!$A$15:$A$21, 0)), "soft", "hard"))</f>
        <v>hard</v>
      </c>
      <c r="K167" s="242"/>
      <c r="L167" s="242"/>
    </row>
    <row r="168" spans="1:94" ht="15" customHeight="1" x14ac:dyDescent="0.2">
      <c r="A168" t="s">
        <v>172</v>
      </c>
      <c r="B168" s="260">
        <v>139.511</v>
      </c>
      <c r="C168" s="260">
        <f t="shared" si="5"/>
        <v>0.2179859375</v>
      </c>
      <c r="D168" s="242">
        <v>5</v>
      </c>
      <c r="E168" s="261" t="s">
        <v>50</v>
      </c>
      <c r="F168" s="261" t="s">
        <v>50</v>
      </c>
      <c r="G168" s="234" t="s">
        <v>50</v>
      </c>
      <c r="H168" s="130"/>
      <c r="I168" s="138"/>
      <c r="J168" s="114" t="str">
        <f>IF(EXACT(G168, H168), "none", IF(ISNUMBER(MATCH(H168, 'MP Analysis Input'!$A$15:$A$21, 0)), "soft", "hard"))</f>
        <v>hard</v>
      </c>
      <c r="K168" s="242"/>
      <c r="L168" s="242"/>
    </row>
    <row r="169" spans="1:94" ht="15" customHeight="1" x14ac:dyDescent="0.2">
      <c r="A169" t="s">
        <v>173</v>
      </c>
      <c r="B169" s="260">
        <v>78.438999999999993</v>
      </c>
      <c r="C169" s="260">
        <f t="shared" si="5"/>
        <v>0.12256093749999999</v>
      </c>
      <c r="D169" s="242">
        <v>5</v>
      </c>
      <c r="E169" s="261" t="s">
        <v>50</v>
      </c>
      <c r="F169" s="261" t="s">
        <v>50</v>
      </c>
      <c r="G169" s="234" t="s">
        <v>50</v>
      </c>
      <c r="H169" s="130"/>
      <c r="I169" s="138"/>
      <c r="J169" s="114" t="str">
        <f>IF(EXACT(G169, H169), "none", IF(ISNUMBER(MATCH(H169, 'MP Analysis Input'!$A$15:$A$21, 0)), "soft", "hard"))</f>
        <v>hard</v>
      </c>
      <c r="K169" s="242"/>
      <c r="L169" s="242"/>
    </row>
    <row r="170" spans="1:94" ht="15" customHeight="1" x14ac:dyDescent="0.2">
      <c r="A170" t="s">
        <v>174</v>
      </c>
      <c r="B170" s="260">
        <v>137.94999999999999</v>
      </c>
      <c r="C170" s="260">
        <f t="shared" si="5"/>
        <v>0.215546875</v>
      </c>
      <c r="D170" s="242">
        <v>7.2</v>
      </c>
      <c r="E170" s="261" t="s">
        <v>34</v>
      </c>
      <c r="F170" s="261" t="s">
        <v>34</v>
      </c>
      <c r="G170" s="234" t="s">
        <v>34</v>
      </c>
      <c r="H170" s="130"/>
      <c r="I170" s="138"/>
      <c r="J170" s="114" t="str">
        <f>IF(EXACT(G170, H170), "none", IF(ISNUMBER(MATCH(H170, 'MP Analysis Input'!$A$15:$A$21, 0)), "soft", "hard"))</f>
        <v>hard</v>
      </c>
      <c r="K170" s="242"/>
      <c r="L170" s="242"/>
    </row>
    <row r="171" spans="1:94" ht="15" customHeight="1" x14ac:dyDescent="0.2">
      <c r="A171" t="s">
        <v>175</v>
      </c>
      <c r="B171" s="260">
        <v>116.148</v>
      </c>
      <c r="C171" s="260">
        <f t="shared" si="5"/>
        <v>0.18148125000000001</v>
      </c>
      <c r="D171" s="242">
        <v>9</v>
      </c>
      <c r="E171" s="261" t="s">
        <v>34</v>
      </c>
      <c r="F171" s="261" t="s">
        <v>34</v>
      </c>
      <c r="G171" s="234" t="s">
        <v>34</v>
      </c>
      <c r="H171" s="130"/>
      <c r="I171" s="138"/>
      <c r="J171" s="114" t="str">
        <f>IF(EXACT(G171, H171), "none", IF(ISNUMBER(MATCH(H171, 'MP Analysis Input'!$A$15:$A$21, 0)), "soft", "hard"))</f>
        <v>hard</v>
      </c>
      <c r="K171" s="242"/>
      <c r="L171" s="242"/>
    </row>
    <row r="172" spans="1:94" ht="15" customHeight="1" x14ac:dyDescent="0.2">
      <c r="A172" t="s">
        <v>176</v>
      </c>
      <c r="B172" s="260">
        <v>126.23099999999999</v>
      </c>
      <c r="C172" s="260">
        <f t="shared" si="5"/>
        <v>0.19723593750000001</v>
      </c>
      <c r="D172" s="242">
        <v>7.1</v>
      </c>
      <c r="E172" s="261" t="s">
        <v>34</v>
      </c>
      <c r="F172" s="261" t="s">
        <v>34</v>
      </c>
      <c r="G172" s="234" t="s">
        <v>40</v>
      </c>
      <c r="H172" s="130"/>
      <c r="I172" s="138"/>
      <c r="J172" s="114" t="str">
        <f>IF(EXACT(G172, H172), "none", IF(ISNUMBER(MATCH(H172, 'MP Analysis Input'!$A$15:$A$21, 0)), "soft", "hard"))</f>
        <v>hard</v>
      </c>
      <c r="K172" s="242"/>
      <c r="L172" s="242"/>
    </row>
    <row r="173" spans="1:94" ht="15" customHeight="1" x14ac:dyDescent="0.2">
      <c r="A173" t="s">
        <v>177</v>
      </c>
      <c r="B173" s="260">
        <v>17.968</v>
      </c>
      <c r="C173" s="260">
        <f t="shared" si="5"/>
        <v>2.8075000000000003E-2</v>
      </c>
      <c r="D173" s="242">
        <v>7.1</v>
      </c>
      <c r="E173" s="261" t="s">
        <v>34</v>
      </c>
      <c r="F173" s="261" t="s">
        <v>34</v>
      </c>
      <c r="G173" s="234" t="s">
        <v>34</v>
      </c>
      <c r="H173" s="130"/>
      <c r="I173" s="138"/>
      <c r="J173" s="114" t="str">
        <f>IF(EXACT(G173, H173), "none", IF(ISNUMBER(MATCH(H173, 'MP Analysis Input'!$A$15:$A$21, 0)), "soft", "hard"))</f>
        <v>hard</v>
      </c>
      <c r="K173" s="242"/>
      <c r="L173" s="242"/>
    </row>
    <row r="174" spans="1:94" ht="15" customHeight="1" x14ac:dyDescent="0.2">
      <c r="A174" t="s">
        <v>178</v>
      </c>
      <c r="B174" s="260">
        <v>73.62</v>
      </c>
      <c r="C174" s="260">
        <f t="shared" si="5"/>
        <v>0.11503125000000002</v>
      </c>
      <c r="D174" s="242">
        <v>7.2</v>
      </c>
      <c r="E174" s="261" t="s">
        <v>34</v>
      </c>
      <c r="F174" s="261" t="s">
        <v>34</v>
      </c>
      <c r="G174" s="234" t="s">
        <v>34</v>
      </c>
      <c r="H174" s="130"/>
      <c r="I174" s="138"/>
      <c r="J174" s="114" t="str">
        <f>IF(EXACT(G174, H174), "none", IF(ISNUMBER(MATCH(H174, 'MP Analysis Input'!$A$15:$A$21, 0)), "soft", "hard"))</f>
        <v>hard</v>
      </c>
      <c r="K174" s="242"/>
      <c r="L174" s="242"/>
    </row>
    <row r="175" spans="1:94" s="338" customFormat="1" ht="15" customHeight="1" x14ac:dyDescent="0.2">
      <c r="A175" s="242" t="s">
        <v>592</v>
      </c>
      <c r="B175" s="260">
        <v>100.786</v>
      </c>
      <c r="C175" s="260">
        <f t="shared" si="5"/>
        <v>0.15747812500000002</v>
      </c>
      <c r="D175" s="242">
        <v>7.1</v>
      </c>
      <c r="E175" s="261" t="s">
        <v>34</v>
      </c>
      <c r="F175" s="261" t="s">
        <v>34</v>
      </c>
      <c r="G175" s="234" t="s">
        <v>40</v>
      </c>
      <c r="H175" s="130"/>
      <c r="I175" s="138"/>
      <c r="J175" s="114" t="str">
        <f>IF(EXACT(G175, H175), "none", IF(ISNUMBER(MATCH(H175, 'MP Analysis Input'!$A$15:$A$21, 0)), "soft", "hard"))</f>
        <v>hard</v>
      </c>
      <c r="K175" s="242"/>
      <c r="L175" s="242"/>
      <c r="P175" s="242"/>
      <c r="Q175" s="242"/>
      <c r="R175" s="242"/>
      <c r="U175" s="253"/>
      <c r="AI175" s="242"/>
      <c r="AJ175" s="242"/>
      <c r="AK175" s="242"/>
      <c r="AL175" s="242"/>
      <c r="AM175" s="242"/>
      <c r="AN175" s="242"/>
      <c r="AO175" s="242"/>
      <c r="AP175" s="242"/>
      <c r="AQ175" s="242"/>
      <c r="AR175" s="242"/>
      <c r="AS175" s="242"/>
      <c r="AT175" s="242"/>
      <c r="AU175" s="242"/>
      <c r="AV175" s="242"/>
      <c r="AW175" s="242"/>
      <c r="AX175" s="242"/>
      <c r="AY175" s="242"/>
      <c r="AZ175" s="242"/>
      <c r="BA175" s="242"/>
      <c r="BB175" s="242"/>
      <c r="BC175" s="242"/>
      <c r="BD175" s="242"/>
      <c r="BE175" s="242"/>
      <c r="BF175" s="242"/>
      <c r="BG175" s="242"/>
      <c r="BH175" s="242"/>
      <c r="BI175" s="242"/>
      <c r="BJ175" s="242"/>
      <c r="BK175" s="242"/>
      <c r="BL175" s="242"/>
      <c r="BM175" s="242"/>
      <c r="BN175" s="242"/>
      <c r="BO175" s="242"/>
      <c r="BP175" s="242"/>
      <c r="BQ175" s="242"/>
      <c r="BR175" s="242"/>
      <c r="BS175" s="242"/>
      <c r="BT175" s="242"/>
      <c r="BU175" s="242"/>
      <c r="BV175" s="242"/>
      <c r="BW175" s="242"/>
      <c r="BX175" s="242"/>
      <c r="BY175" s="242"/>
      <c r="BZ175" s="242"/>
      <c r="CA175" s="242"/>
      <c r="CB175" s="242"/>
      <c r="CC175" s="242"/>
      <c r="CD175" s="242"/>
      <c r="CE175" s="242"/>
      <c r="CF175" s="242"/>
      <c r="CG175" s="242"/>
      <c r="CH175" s="242"/>
      <c r="CI175" s="242"/>
      <c r="CJ175" s="242"/>
      <c r="CK175" s="242"/>
      <c r="CL175" s="242"/>
      <c r="CM175" s="242"/>
      <c r="CN175" s="242"/>
      <c r="CO175" s="242"/>
      <c r="CP175" s="242"/>
    </row>
    <row r="176" spans="1:94" s="356" customFormat="1" ht="15" customHeight="1" x14ac:dyDescent="0.2">
      <c r="A176" s="242" t="s">
        <v>641</v>
      </c>
      <c r="B176" s="260">
        <v>50.435000000000002</v>
      </c>
      <c r="C176" s="260">
        <f t="shared" si="5"/>
        <v>7.8804687500000012E-2</v>
      </c>
      <c r="D176" s="242">
        <v>8.1</v>
      </c>
      <c r="E176" s="261" t="s">
        <v>34</v>
      </c>
      <c r="F176" s="261" t="s">
        <v>34</v>
      </c>
      <c r="G176" s="234" t="s">
        <v>40</v>
      </c>
      <c r="H176" s="130"/>
      <c r="I176" s="138"/>
      <c r="J176" s="114" t="str">
        <f>IF(EXACT(G176, H176), "none", IF(ISNUMBER(MATCH(H176, 'MP Analysis Input'!$A$15:$A$21, 0)), "soft", "hard"))</f>
        <v>hard</v>
      </c>
      <c r="K176" s="242"/>
      <c r="L176" s="242"/>
      <c r="P176" s="242"/>
      <c r="Q176" s="242"/>
      <c r="R176" s="242"/>
      <c r="U176" s="253"/>
      <c r="AI176" s="242"/>
      <c r="AJ176" s="242"/>
      <c r="AK176" s="242"/>
      <c r="AL176" s="242"/>
      <c r="AM176" s="242"/>
      <c r="AN176" s="242"/>
      <c r="AO176" s="242"/>
      <c r="AP176" s="242"/>
      <c r="AQ176" s="242"/>
      <c r="AR176" s="242"/>
      <c r="AS176" s="242"/>
      <c r="AT176" s="242"/>
      <c r="AU176" s="242"/>
      <c r="AV176" s="242"/>
      <c r="AW176" s="242"/>
      <c r="AX176" s="242"/>
      <c r="AY176" s="242"/>
      <c r="AZ176" s="242"/>
      <c r="BA176" s="242"/>
      <c r="BB176" s="242"/>
      <c r="BC176" s="242"/>
      <c r="BD176" s="242"/>
      <c r="BE176" s="242"/>
      <c r="BF176" s="242"/>
      <c r="BG176" s="242"/>
      <c r="BH176" s="242"/>
      <c r="BI176" s="242"/>
      <c r="BJ176" s="242"/>
      <c r="BK176" s="242"/>
      <c r="BL176" s="242"/>
      <c r="BM176" s="242"/>
      <c r="BN176" s="242"/>
      <c r="BO176" s="242"/>
      <c r="BP176" s="242"/>
      <c r="BQ176" s="242"/>
      <c r="BR176" s="242"/>
      <c r="BS176" s="242"/>
      <c r="BT176" s="242"/>
      <c r="BU176" s="242"/>
      <c r="BV176" s="242"/>
      <c r="BW176" s="242"/>
      <c r="BX176" s="242"/>
      <c r="BY176" s="242"/>
      <c r="BZ176" s="242"/>
      <c r="CA176" s="242"/>
      <c r="CB176" s="242"/>
      <c r="CC176" s="242"/>
      <c r="CD176" s="242"/>
      <c r="CE176" s="242"/>
      <c r="CF176" s="242"/>
      <c r="CG176" s="242"/>
      <c r="CH176" s="242"/>
      <c r="CI176" s="242"/>
      <c r="CJ176" s="242"/>
      <c r="CK176" s="242"/>
      <c r="CL176" s="242"/>
      <c r="CM176" s="242"/>
      <c r="CN176" s="242"/>
      <c r="CO176" s="242"/>
      <c r="CP176" s="242"/>
    </row>
    <row r="177" spans="1:94" ht="15" customHeight="1" x14ac:dyDescent="0.2">
      <c r="A177" t="s">
        <v>642</v>
      </c>
      <c r="B177" s="260">
        <v>91.721000000000004</v>
      </c>
      <c r="C177" s="260">
        <f t="shared" si="5"/>
        <v>0.14331406250000001</v>
      </c>
      <c r="D177" s="242">
        <v>9</v>
      </c>
      <c r="E177" s="261" t="s">
        <v>34</v>
      </c>
      <c r="F177" s="261" t="s">
        <v>34</v>
      </c>
      <c r="G177" s="234" t="s">
        <v>96</v>
      </c>
      <c r="H177" s="130"/>
      <c r="I177" s="138"/>
      <c r="J177" s="114" t="str">
        <f>IF(EXACT(G177, H177), "none", IF(ISNUMBER(MATCH(H177, 'MP Analysis Input'!$A$15:$A$21, 0)), "soft", "hard"))</f>
        <v>hard</v>
      </c>
      <c r="K177" s="242"/>
      <c r="L177" s="242"/>
    </row>
    <row r="178" spans="1:94" ht="15" customHeight="1" x14ac:dyDescent="0.2">
      <c r="A178" t="s">
        <v>179</v>
      </c>
      <c r="B178" s="260">
        <v>41.738999999999997</v>
      </c>
      <c r="C178" s="260">
        <f t="shared" si="5"/>
        <v>6.5217187499999996E-2</v>
      </c>
      <c r="D178" s="242">
        <v>9</v>
      </c>
      <c r="E178" s="261" t="s">
        <v>34</v>
      </c>
      <c r="F178" s="261" t="s">
        <v>34</v>
      </c>
      <c r="G178" s="234" t="s">
        <v>40</v>
      </c>
      <c r="H178" s="130"/>
      <c r="I178" s="138"/>
      <c r="J178" s="114" t="str">
        <f>IF(EXACT(G178, H178), "none", IF(ISNUMBER(MATCH(H178, 'MP Analysis Input'!$A$15:$A$21, 0)), "soft", "hard"))</f>
        <v>hard</v>
      </c>
      <c r="K178" s="242"/>
      <c r="L178" s="242"/>
    </row>
    <row r="179" spans="1:94" ht="15" customHeight="1" x14ac:dyDescent="0.2">
      <c r="A179" t="s">
        <v>180</v>
      </c>
      <c r="B179" s="260">
        <v>31.41</v>
      </c>
      <c r="C179" s="260">
        <f t="shared" si="5"/>
        <v>4.9078125E-2</v>
      </c>
      <c r="D179" s="242">
        <v>9</v>
      </c>
      <c r="E179" s="261" t="s">
        <v>34</v>
      </c>
      <c r="F179" s="261" t="s">
        <v>34</v>
      </c>
      <c r="G179" s="234" t="s">
        <v>40</v>
      </c>
      <c r="H179" s="130"/>
      <c r="I179" s="138"/>
      <c r="J179" s="114" t="str">
        <f>IF(EXACT(G179, H179), "none", IF(ISNUMBER(MATCH(H179, 'MP Analysis Input'!$A$15:$A$21, 0)), "soft", "hard"))</f>
        <v>hard</v>
      </c>
      <c r="K179" s="242"/>
      <c r="L179" s="242"/>
    </row>
    <row r="180" spans="1:94" ht="15" customHeight="1" x14ac:dyDescent="0.2">
      <c r="A180" t="s">
        <v>595</v>
      </c>
      <c r="B180" s="260">
        <v>70.643000000000001</v>
      </c>
      <c r="C180" s="260">
        <f t="shared" si="5"/>
        <v>0.1103796875</v>
      </c>
      <c r="D180" s="242">
        <v>9</v>
      </c>
      <c r="E180" s="261" t="s">
        <v>34</v>
      </c>
      <c r="F180" s="261" t="s">
        <v>34</v>
      </c>
      <c r="G180" s="234" t="s">
        <v>40</v>
      </c>
      <c r="H180" s="130"/>
      <c r="I180" s="138"/>
      <c r="J180" s="114" t="str">
        <f>IF(EXACT(G180, H180), "none", IF(ISNUMBER(MATCH(H180, 'MP Analysis Input'!$A$15:$A$21, 0)), "soft", "hard"))</f>
        <v>hard</v>
      </c>
      <c r="K180" s="242"/>
      <c r="L180" s="242"/>
    </row>
    <row r="181" spans="1:94" s="338" customFormat="1" ht="15" customHeight="1" x14ac:dyDescent="0.2">
      <c r="A181" s="242" t="s">
        <v>596</v>
      </c>
      <c r="B181" s="260">
        <v>3.0150000000000001</v>
      </c>
      <c r="C181" s="260">
        <f t="shared" ref="C181:C182" si="6">B181*0.0015625</f>
        <v>4.7109375000000007E-3</v>
      </c>
      <c r="D181" s="242">
        <v>9</v>
      </c>
      <c r="E181" s="261" t="s">
        <v>34</v>
      </c>
      <c r="F181" s="261" t="s">
        <v>34</v>
      </c>
      <c r="G181" s="234" t="s">
        <v>32</v>
      </c>
      <c r="H181" s="130"/>
      <c r="I181" s="138"/>
      <c r="J181" s="114" t="str">
        <f>IF(EXACT(G181, H181), "none", IF(ISNUMBER(MATCH(H181, 'MP Analysis Input'!$A$15:$A$21, 0)), "soft", "hard"))</f>
        <v>hard</v>
      </c>
      <c r="K181" s="242"/>
      <c r="L181" s="242"/>
      <c r="P181" s="242"/>
      <c r="Q181" s="242"/>
      <c r="R181" s="242"/>
      <c r="U181" s="253"/>
      <c r="AI181" s="242"/>
      <c r="AJ181" s="242"/>
      <c r="AK181" s="242"/>
      <c r="AL181" s="242"/>
      <c r="AM181" s="242"/>
      <c r="AN181" s="242"/>
      <c r="AO181" s="242"/>
      <c r="AP181" s="242"/>
      <c r="AQ181" s="242"/>
      <c r="AR181" s="242"/>
      <c r="AS181" s="242"/>
      <c r="AT181" s="242"/>
      <c r="AU181" s="242"/>
      <c r="AV181" s="242"/>
      <c r="AW181" s="242"/>
      <c r="AX181" s="242"/>
      <c r="AY181" s="242"/>
      <c r="AZ181" s="242"/>
      <c r="BA181" s="242"/>
      <c r="BB181" s="242"/>
      <c r="BC181" s="242"/>
      <c r="BD181" s="242"/>
      <c r="BE181" s="242"/>
      <c r="BF181" s="242"/>
      <c r="BG181" s="242"/>
      <c r="BH181" s="242"/>
      <c r="BI181" s="242"/>
      <c r="BJ181" s="242"/>
      <c r="BK181" s="242"/>
      <c r="BL181" s="242"/>
      <c r="BM181" s="242"/>
      <c r="BN181" s="242"/>
      <c r="BO181" s="242"/>
      <c r="BP181" s="242"/>
      <c r="BQ181" s="242"/>
      <c r="BR181" s="242"/>
      <c r="BS181" s="242"/>
      <c r="BT181" s="242"/>
      <c r="BU181" s="242"/>
      <c r="BV181" s="242"/>
      <c r="BW181" s="242"/>
      <c r="BX181" s="242"/>
      <c r="BY181" s="242"/>
      <c r="BZ181" s="242"/>
      <c r="CA181" s="242"/>
      <c r="CB181" s="242"/>
      <c r="CC181" s="242"/>
      <c r="CD181" s="242"/>
      <c r="CE181" s="242"/>
      <c r="CF181" s="242"/>
      <c r="CG181" s="242"/>
      <c r="CH181" s="242"/>
      <c r="CI181" s="242"/>
      <c r="CJ181" s="242"/>
      <c r="CK181" s="242"/>
      <c r="CL181" s="242"/>
      <c r="CM181" s="242"/>
      <c r="CN181" s="242"/>
      <c r="CO181" s="242"/>
      <c r="CP181" s="242"/>
    </row>
    <row r="182" spans="1:94" s="356" customFormat="1" ht="15" customHeight="1" x14ac:dyDescent="0.2">
      <c r="A182" s="242" t="s">
        <v>643</v>
      </c>
      <c r="B182" s="260">
        <v>40.902000000000001</v>
      </c>
      <c r="C182" s="260">
        <f t="shared" si="6"/>
        <v>6.3909375000000004E-2</v>
      </c>
      <c r="D182" s="242">
        <v>9</v>
      </c>
      <c r="E182" s="261" t="s">
        <v>34</v>
      </c>
      <c r="F182" s="261" t="s">
        <v>34</v>
      </c>
      <c r="G182" s="234" t="s">
        <v>40</v>
      </c>
      <c r="H182" s="130"/>
      <c r="I182" s="138"/>
      <c r="J182" s="114" t="str">
        <f>IF(EXACT(G182, H182), "none", IF(ISNUMBER(MATCH(H182, 'MP Analysis Input'!$A$15:$A$21, 0)), "soft", "hard"))</f>
        <v>hard</v>
      </c>
      <c r="K182" s="242"/>
      <c r="L182" s="242"/>
      <c r="P182" s="242"/>
      <c r="Q182" s="242"/>
      <c r="R182" s="242"/>
      <c r="U182" s="253"/>
      <c r="AI182" s="242"/>
      <c r="AJ182" s="242"/>
      <c r="AK182" s="242"/>
      <c r="AL182" s="242"/>
      <c r="AM182" s="242"/>
      <c r="AN182" s="242"/>
      <c r="AO182" s="242"/>
      <c r="AP182" s="242"/>
      <c r="AQ182" s="242"/>
      <c r="AR182" s="242"/>
      <c r="AS182" s="242"/>
      <c r="AT182" s="242"/>
      <c r="AU182" s="242"/>
      <c r="AV182" s="242"/>
      <c r="AW182" s="242"/>
      <c r="AX182" s="242"/>
      <c r="AY182" s="242"/>
      <c r="AZ182" s="242"/>
      <c r="BA182" s="242"/>
      <c r="BB182" s="242"/>
      <c r="BC182" s="242"/>
      <c r="BD182" s="242"/>
      <c r="BE182" s="242"/>
      <c r="BF182" s="242"/>
      <c r="BG182" s="242"/>
      <c r="BH182" s="242"/>
      <c r="BI182" s="242"/>
      <c r="BJ182" s="242"/>
      <c r="BK182" s="242"/>
      <c r="BL182" s="242"/>
      <c r="BM182" s="242"/>
      <c r="BN182" s="242"/>
      <c r="BO182" s="242"/>
      <c r="BP182" s="242"/>
      <c r="BQ182" s="242"/>
      <c r="BR182" s="242"/>
      <c r="BS182" s="242"/>
      <c r="BT182" s="242"/>
      <c r="BU182" s="242"/>
      <c r="BV182" s="242"/>
      <c r="BW182" s="242"/>
      <c r="BX182" s="242"/>
      <c r="BY182" s="242"/>
      <c r="BZ182" s="242"/>
      <c r="CA182" s="242"/>
      <c r="CB182" s="242"/>
      <c r="CC182" s="242"/>
      <c r="CD182" s="242"/>
      <c r="CE182" s="242"/>
      <c r="CF182" s="242"/>
      <c r="CG182" s="242"/>
      <c r="CH182" s="242"/>
      <c r="CI182" s="242"/>
      <c r="CJ182" s="242"/>
      <c r="CK182" s="242"/>
      <c r="CL182" s="242"/>
      <c r="CM182" s="242"/>
      <c r="CN182" s="242"/>
      <c r="CO182" s="242"/>
      <c r="CP182" s="242"/>
    </row>
    <row r="183" spans="1:94" ht="15" customHeight="1" x14ac:dyDescent="0.2">
      <c r="A183" t="s">
        <v>181</v>
      </c>
      <c r="B183" s="260">
        <v>108.995</v>
      </c>
      <c r="C183" s="260">
        <f t="shared" si="5"/>
        <v>0.17030468750000002</v>
      </c>
      <c r="D183" s="242">
        <v>2</v>
      </c>
      <c r="E183" s="261" t="s">
        <v>46</v>
      </c>
      <c r="F183" s="261" t="s">
        <v>46</v>
      </c>
      <c r="G183" s="234" t="s">
        <v>55</v>
      </c>
      <c r="H183" s="130"/>
      <c r="I183" s="138"/>
      <c r="J183" s="114" t="str">
        <f>IF(EXACT(G183, H183), "none", IF(ISNUMBER(MATCH(H183, 'MP Analysis Input'!$A$15:$A$21, 0)), "soft", "hard"))</f>
        <v>hard</v>
      </c>
      <c r="K183" s="242"/>
      <c r="L183" s="242"/>
    </row>
    <row r="184" spans="1:94" ht="15" customHeight="1" x14ac:dyDescent="0.2">
      <c r="A184" t="s">
        <v>182</v>
      </c>
      <c r="B184" s="260">
        <v>40.85</v>
      </c>
      <c r="C184" s="260">
        <f t="shared" si="5"/>
        <v>6.3828124999999999E-2</v>
      </c>
      <c r="D184" s="242">
        <v>2</v>
      </c>
      <c r="E184" s="261" t="s">
        <v>46</v>
      </c>
      <c r="F184" s="261" t="s">
        <v>46</v>
      </c>
      <c r="G184" s="234" t="s">
        <v>50</v>
      </c>
      <c r="H184" s="130"/>
      <c r="I184" s="138"/>
      <c r="J184" s="114" t="str">
        <f>IF(EXACT(G184, H184), "none", IF(ISNUMBER(MATCH(H184, 'MP Analysis Input'!$A$15:$A$21, 0)), "soft", "hard"))</f>
        <v>hard</v>
      </c>
      <c r="K184" s="242"/>
      <c r="L184" s="242"/>
    </row>
    <row r="185" spans="1:94" ht="15" customHeight="1" x14ac:dyDescent="0.2">
      <c r="A185" t="s">
        <v>183</v>
      </c>
      <c r="B185" s="260">
        <v>320.19799999999998</v>
      </c>
      <c r="C185" s="260">
        <f t="shared" si="5"/>
        <v>0.50030937499999995</v>
      </c>
      <c r="D185" s="242">
        <v>2</v>
      </c>
      <c r="E185" s="261" t="s">
        <v>46</v>
      </c>
      <c r="F185" s="261" t="s">
        <v>46</v>
      </c>
      <c r="G185" s="234" t="s">
        <v>55</v>
      </c>
      <c r="H185" s="130"/>
      <c r="I185" s="138"/>
      <c r="J185" s="114" t="str">
        <f>IF(EXACT(G185, H185), "none", IF(ISNUMBER(MATCH(H185, 'MP Analysis Input'!$A$15:$A$21, 0)), "soft", "hard"))</f>
        <v>hard</v>
      </c>
      <c r="K185" s="242"/>
      <c r="L185" s="242"/>
    </row>
    <row r="186" spans="1:94" ht="15" customHeight="1" x14ac:dyDescent="0.2">
      <c r="A186" t="s">
        <v>184</v>
      </c>
      <c r="B186" s="260">
        <v>77.894000000000005</v>
      </c>
      <c r="C186" s="260">
        <f t="shared" si="5"/>
        <v>0.12170937500000001</v>
      </c>
      <c r="D186" s="242">
        <v>5</v>
      </c>
      <c r="E186" s="261" t="s">
        <v>46</v>
      </c>
      <c r="F186" s="261" t="s">
        <v>46</v>
      </c>
      <c r="G186" s="234" t="s">
        <v>46</v>
      </c>
      <c r="H186" s="130"/>
      <c r="I186" s="138"/>
      <c r="J186" s="114" t="str">
        <f>IF(EXACT(G186, H186), "none", IF(ISNUMBER(MATCH(H186, 'MP Analysis Input'!$A$15:$A$21, 0)), "soft", "hard"))</f>
        <v>hard</v>
      </c>
      <c r="K186" s="242"/>
      <c r="L186" s="242"/>
    </row>
    <row r="187" spans="1:94" ht="15" customHeight="1" x14ac:dyDescent="0.2">
      <c r="A187" t="s">
        <v>185</v>
      </c>
      <c r="B187" s="260">
        <v>388.346</v>
      </c>
      <c r="C187" s="260">
        <f t="shared" si="5"/>
        <v>0.60679062500000003</v>
      </c>
      <c r="D187" s="242">
        <v>2</v>
      </c>
      <c r="E187" s="261" t="s">
        <v>46</v>
      </c>
      <c r="F187" s="261" t="s">
        <v>46</v>
      </c>
      <c r="G187" s="234" t="s">
        <v>55</v>
      </c>
      <c r="H187" s="130"/>
      <c r="I187" s="138"/>
      <c r="J187" s="114" t="str">
        <f>IF(EXACT(G187, H187), "none", IF(ISNUMBER(MATCH(H187, 'MP Analysis Input'!$A$15:$A$21, 0)), "soft", "hard"))</f>
        <v>hard</v>
      </c>
      <c r="K187" s="242"/>
      <c r="L187" s="242"/>
    </row>
    <row r="188" spans="1:94" ht="15" customHeight="1" x14ac:dyDescent="0.2">
      <c r="A188" t="s">
        <v>186</v>
      </c>
      <c r="B188" s="260">
        <v>150.06299999999999</v>
      </c>
      <c r="C188" s="260">
        <f t="shared" si="5"/>
        <v>0.23447343749999999</v>
      </c>
      <c r="D188" s="242">
        <v>1</v>
      </c>
      <c r="E188" s="261" t="s">
        <v>46</v>
      </c>
      <c r="F188" s="261" t="s">
        <v>46</v>
      </c>
      <c r="G188" s="234" t="s">
        <v>46</v>
      </c>
      <c r="H188" s="130"/>
      <c r="I188" s="138"/>
      <c r="J188" s="114" t="str">
        <f>IF(EXACT(G188, H188), "none", IF(ISNUMBER(MATCH(H188, 'MP Analysis Input'!$A$15:$A$21, 0)), "soft", "hard"))</f>
        <v>hard</v>
      </c>
      <c r="K188" s="242"/>
      <c r="L188" s="242"/>
    </row>
    <row r="189" spans="1:94" ht="15" customHeight="1" x14ac:dyDescent="0.2">
      <c r="A189" t="s">
        <v>187</v>
      </c>
      <c r="B189" s="260">
        <v>87.82</v>
      </c>
      <c r="C189" s="260">
        <f t="shared" si="5"/>
        <v>0.13721875</v>
      </c>
      <c r="D189" s="242">
        <v>5</v>
      </c>
      <c r="E189" s="261" t="s">
        <v>46</v>
      </c>
      <c r="F189" s="261" t="s">
        <v>46</v>
      </c>
      <c r="G189" s="234" t="s">
        <v>46</v>
      </c>
      <c r="H189" s="130"/>
      <c r="I189" s="138"/>
      <c r="J189" s="114" t="str">
        <f>IF(EXACT(G189, H189), "none", IF(ISNUMBER(MATCH(H189, 'MP Analysis Input'!$A$15:$A$21, 0)), "soft", "hard"))</f>
        <v>hard</v>
      </c>
      <c r="K189" s="242"/>
      <c r="L189" s="242"/>
    </row>
    <row r="190" spans="1:94" ht="15" customHeight="1" x14ac:dyDescent="0.2">
      <c r="A190" t="s">
        <v>188</v>
      </c>
      <c r="B190" s="260">
        <v>162.28700000000001</v>
      </c>
      <c r="C190" s="260">
        <f t="shared" si="5"/>
        <v>0.2535734375</v>
      </c>
      <c r="D190" s="242">
        <v>1</v>
      </c>
      <c r="E190" s="261" t="s">
        <v>38</v>
      </c>
      <c r="F190" s="261" t="s">
        <v>38</v>
      </c>
      <c r="G190" s="234" t="s">
        <v>38</v>
      </c>
      <c r="H190" s="130"/>
      <c r="I190" s="138"/>
      <c r="J190" s="114" t="str">
        <f>IF(EXACT(G190, H190), "none", IF(ISNUMBER(MATCH(H190, 'MP Analysis Input'!$A$15:$A$21, 0)), "soft", "hard"))</f>
        <v>hard</v>
      </c>
      <c r="K190" s="242"/>
      <c r="L190" s="242"/>
    </row>
    <row r="191" spans="1:94" ht="15" customHeight="1" x14ac:dyDescent="0.2">
      <c r="A191" t="s">
        <v>189</v>
      </c>
      <c r="B191" s="260">
        <v>67.558000000000007</v>
      </c>
      <c r="C191" s="260">
        <f t="shared" si="5"/>
        <v>0.10555937500000001</v>
      </c>
      <c r="D191" s="242">
        <v>1</v>
      </c>
      <c r="E191" s="261" t="s">
        <v>38</v>
      </c>
      <c r="F191" s="261" t="s">
        <v>38</v>
      </c>
      <c r="G191" s="234" t="s">
        <v>38</v>
      </c>
      <c r="H191" s="130"/>
      <c r="I191" s="138"/>
      <c r="J191" s="114" t="str">
        <f>IF(EXACT(G191, H191), "none", IF(ISNUMBER(MATCH(H191, 'MP Analysis Input'!$A$15:$A$21, 0)), "soft", "hard"))</f>
        <v>hard</v>
      </c>
      <c r="K191" s="242"/>
      <c r="L191" s="242"/>
    </row>
    <row r="192" spans="1:94" ht="15" customHeight="1" x14ac:dyDescent="0.2">
      <c r="A192" t="s">
        <v>190</v>
      </c>
      <c r="B192" s="260">
        <v>83.932000000000002</v>
      </c>
      <c r="C192" s="260">
        <f t="shared" si="5"/>
        <v>0.13114375</v>
      </c>
      <c r="D192" s="242">
        <v>5</v>
      </c>
      <c r="E192" s="261" t="s">
        <v>46</v>
      </c>
      <c r="F192" s="261" t="s">
        <v>46</v>
      </c>
      <c r="G192" s="234" t="s">
        <v>46</v>
      </c>
      <c r="H192" s="130"/>
      <c r="I192" s="138"/>
      <c r="J192" s="114" t="str">
        <f>IF(EXACT(G192, H192), "none", IF(ISNUMBER(MATCH(H192, 'MP Analysis Input'!$A$15:$A$21, 0)), "soft", "hard"))</f>
        <v>hard</v>
      </c>
      <c r="K192" s="242"/>
      <c r="L192" s="242"/>
    </row>
    <row r="193" spans="1:12" ht="15" customHeight="1" x14ac:dyDescent="0.2">
      <c r="A193" t="s">
        <v>191</v>
      </c>
      <c r="B193" s="260">
        <v>20.143000000000001</v>
      </c>
      <c r="C193" s="260">
        <f t="shared" si="5"/>
        <v>3.14734375E-2</v>
      </c>
      <c r="D193" s="242">
        <v>7</v>
      </c>
      <c r="E193" s="261" t="s">
        <v>192</v>
      </c>
      <c r="F193" s="261" t="s">
        <v>192</v>
      </c>
      <c r="G193" s="234" t="s">
        <v>46</v>
      </c>
      <c r="H193" s="130"/>
      <c r="I193" s="138"/>
      <c r="J193" s="114" t="str">
        <f>IF(EXACT(G193, H193), "none", IF(ISNUMBER(MATCH(H193, 'MP Analysis Input'!$A$15:$A$21, 0)), "soft", "hard"))</f>
        <v>hard</v>
      </c>
      <c r="K193" s="242"/>
      <c r="L193" s="242"/>
    </row>
    <row r="194" spans="1:12" ht="15" customHeight="1" x14ac:dyDescent="0.2">
      <c r="A194" t="s">
        <v>193</v>
      </c>
      <c r="B194" s="260">
        <v>19.917000000000002</v>
      </c>
      <c r="C194" s="260">
        <f t="shared" si="5"/>
        <v>3.1120312500000004E-2</v>
      </c>
      <c r="D194" s="242">
        <v>5</v>
      </c>
      <c r="E194" s="261" t="s">
        <v>46</v>
      </c>
      <c r="F194" s="261" t="s">
        <v>46</v>
      </c>
      <c r="G194" s="234" t="s">
        <v>46</v>
      </c>
      <c r="H194" s="130"/>
      <c r="I194" s="138"/>
      <c r="J194" s="114" t="str">
        <f>IF(EXACT(G194, H194), "none", IF(ISNUMBER(MATCH(H194, 'MP Analysis Input'!$A$15:$A$21, 0)), "soft", "hard"))</f>
        <v>hard</v>
      </c>
      <c r="K194" s="242"/>
      <c r="L194" s="242"/>
    </row>
    <row r="195" spans="1:12" ht="15" customHeight="1" x14ac:dyDescent="0.2">
      <c r="A195" t="s">
        <v>194</v>
      </c>
      <c r="B195" s="260">
        <v>139.39699999999999</v>
      </c>
      <c r="C195" s="260">
        <f t="shared" si="5"/>
        <v>0.2178078125</v>
      </c>
      <c r="D195" s="242">
        <v>1</v>
      </c>
      <c r="E195" s="261" t="s">
        <v>46</v>
      </c>
      <c r="F195" s="261" t="s">
        <v>618</v>
      </c>
      <c r="G195" s="234" t="s">
        <v>40</v>
      </c>
      <c r="H195" s="130"/>
      <c r="I195" s="138"/>
      <c r="J195" s="114" t="str">
        <f>IF(EXACT(G195, H195), "none", IF(ISNUMBER(MATCH(H195, 'MP Analysis Input'!$A$15:$A$21, 0)), "soft", "hard"))</f>
        <v>hard</v>
      </c>
      <c r="K195" s="242"/>
      <c r="L195" s="242"/>
    </row>
    <row r="196" spans="1:12" ht="15" customHeight="1" x14ac:dyDescent="0.2">
      <c r="A196" t="s">
        <v>195</v>
      </c>
      <c r="B196" s="260">
        <v>81.070999999999998</v>
      </c>
      <c r="C196" s="260">
        <f t="shared" si="5"/>
        <v>0.12667343750000001</v>
      </c>
      <c r="D196" s="242">
        <v>7</v>
      </c>
      <c r="E196" s="261" t="s">
        <v>38</v>
      </c>
      <c r="F196" s="261" t="s">
        <v>619</v>
      </c>
      <c r="G196" s="234" t="s">
        <v>40</v>
      </c>
      <c r="H196" s="130"/>
      <c r="I196" s="138"/>
      <c r="J196" s="114" t="str">
        <f>IF(EXACT(G196, H196), "none", IF(ISNUMBER(MATCH(H196, 'MP Analysis Input'!$A$15:$A$21, 0)), "soft", "hard"))</f>
        <v>hard</v>
      </c>
      <c r="K196" s="242"/>
      <c r="L196" s="242"/>
    </row>
    <row r="197" spans="1:12" ht="15" customHeight="1" x14ac:dyDescent="0.2">
      <c r="A197" t="s">
        <v>196</v>
      </c>
      <c r="B197" s="260">
        <v>40.165999999999997</v>
      </c>
      <c r="C197" s="260">
        <f t="shared" si="5"/>
        <v>6.2759374999999992E-2</v>
      </c>
      <c r="D197" s="242">
        <v>1</v>
      </c>
      <c r="E197" s="261" t="s">
        <v>192</v>
      </c>
      <c r="F197" s="261" t="s">
        <v>192</v>
      </c>
      <c r="G197" s="234" t="s">
        <v>192</v>
      </c>
      <c r="H197" s="130"/>
      <c r="I197" s="138"/>
      <c r="J197" s="114" t="str">
        <f>IF(EXACT(G197, H197), "none", IF(ISNUMBER(MATCH(H197, 'MP Analysis Input'!$A$15:$A$21, 0)), "soft", "hard"))</f>
        <v>hard</v>
      </c>
      <c r="K197" s="242"/>
      <c r="L197" s="242"/>
    </row>
    <row r="198" spans="1:12" ht="15" customHeight="1" x14ac:dyDescent="0.2">
      <c r="A198" t="s">
        <v>197</v>
      </c>
      <c r="B198" s="260">
        <v>19.809000000000001</v>
      </c>
      <c r="C198" s="260">
        <f t="shared" si="5"/>
        <v>3.0951562500000002E-2</v>
      </c>
      <c r="D198" s="242">
        <v>1</v>
      </c>
      <c r="E198" s="261" t="s">
        <v>192</v>
      </c>
      <c r="F198" s="261" t="s">
        <v>192</v>
      </c>
      <c r="G198" s="234" t="s">
        <v>192</v>
      </c>
      <c r="H198" s="130"/>
      <c r="I198" s="138"/>
      <c r="J198" s="114" t="str">
        <f>IF(EXACT(G198, H198), "none", IF(ISNUMBER(MATCH(H198, 'MP Analysis Input'!$A$15:$A$21, 0)), "soft", "hard"))</f>
        <v>hard</v>
      </c>
      <c r="K198" s="242"/>
      <c r="L198" s="242"/>
    </row>
    <row r="199" spans="1:12" ht="15" customHeight="1" x14ac:dyDescent="0.2">
      <c r="A199" t="s">
        <v>198</v>
      </c>
      <c r="B199" s="260">
        <v>43.616</v>
      </c>
      <c r="C199" s="260">
        <f t="shared" si="5"/>
        <v>6.8150000000000002E-2</v>
      </c>
      <c r="D199" s="242">
        <v>5</v>
      </c>
      <c r="E199" s="261" t="s">
        <v>38</v>
      </c>
      <c r="F199" s="261" t="s">
        <v>38</v>
      </c>
      <c r="G199" s="234" t="s">
        <v>46</v>
      </c>
      <c r="H199" s="130"/>
      <c r="I199" s="138"/>
      <c r="J199" s="114" t="str">
        <f>IF(EXACT(G199, H199), "none", IF(ISNUMBER(MATCH(H199, 'MP Analysis Input'!$A$15:$A$21, 0)), "soft", "hard"))</f>
        <v>hard</v>
      </c>
      <c r="K199" s="242"/>
      <c r="L199" s="242"/>
    </row>
    <row r="200" spans="1:12" ht="15" customHeight="1" x14ac:dyDescent="0.2">
      <c r="A200" t="s">
        <v>199</v>
      </c>
      <c r="B200" s="260">
        <v>40.177999999999997</v>
      </c>
      <c r="C200" s="260">
        <f t="shared" si="5"/>
        <v>6.2778125000000004E-2</v>
      </c>
      <c r="D200" s="242">
        <v>1</v>
      </c>
      <c r="E200" s="261" t="s">
        <v>192</v>
      </c>
      <c r="F200" s="261" t="s">
        <v>192</v>
      </c>
      <c r="G200" s="234" t="s">
        <v>192</v>
      </c>
      <c r="H200" s="130"/>
      <c r="I200" s="138"/>
      <c r="J200" s="114" t="str">
        <f>IF(EXACT(G200, H200), "none", IF(ISNUMBER(MATCH(H200, 'MP Analysis Input'!$A$15:$A$21, 0)), "soft", "hard"))</f>
        <v>hard</v>
      </c>
      <c r="K200" s="242"/>
      <c r="L200" s="242"/>
    </row>
    <row r="201" spans="1:12" ht="15" customHeight="1" x14ac:dyDescent="0.2">
      <c r="A201" t="s">
        <v>200</v>
      </c>
      <c r="B201" s="260">
        <v>40.165999999999997</v>
      </c>
      <c r="C201" s="260">
        <f t="shared" si="5"/>
        <v>6.2759374999999992E-2</v>
      </c>
      <c r="D201" s="242">
        <v>1</v>
      </c>
      <c r="E201" s="261" t="s">
        <v>192</v>
      </c>
      <c r="F201" s="261" t="s">
        <v>192</v>
      </c>
      <c r="G201" s="234" t="s">
        <v>192</v>
      </c>
      <c r="H201" s="130"/>
      <c r="I201" s="138"/>
      <c r="J201" s="114" t="str">
        <f>IF(EXACT(G201, H201), "none", IF(ISNUMBER(MATCH(H201, 'MP Analysis Input'!$A$15:$A$21, 0)), "soft", "hard"))</f>
        <v>hard</v>
      </c>
      <c r="K201" s="242"/>
      <c r="L201" s="242"/>
    </row>
    <row r="202" spans="1:12" ht="13.5" customHeight="1" x14ac:dyDescent="0.2">
      <c r="A202" t="s">
        <v>201</v>
      </c>
      <c r="B202" s="260">
        <v>40.167000000000002</v>
      </c>
      <c r="C202" s="260">
        <f t="shared" si="5"/>
        <v>6.2760937500000002E-2</v>
      </c>
      <c r="D202" s="242">
        <v>1</v>
      </c>
      <c r="E202" s="261" t="s">
        <v>192</v>
      </c>
      <c r="F202" s="261" t="s">
        <v>192</v>
      </c>
      <c r="G202" s="234" t="s">
        <v>192</v>
      </c>
      <c r="H202" s="130"/>
      <c r="I202" s="138"/>
      <c r="J202" s="114" t="str">
        <f>IF(EXACT(G202, H202), "none", IF(ISNUMBER(MATCH(H202, 'MP Analysis Input'!$A$15:$A$21, 0)), "soft", "hard"))</f>
        <v>hard</v>
      </c>
      <c r="K202" s="242"/>
      <c r="L202" s="242"/>
    </row>
    <row r="203" spans="1:12" ht="13.5" customHeight="1" x14ac:dyDescent="0.2">
      <c r="A203" t="s">
        <v>202</v>
      </c>
      <c r="B203" s="260">
        <v>40.165999999999997</v>
      </c>
      <c r="C203" s="260">
        <f t="shared" si="5"/>
        <v>6.2759374999999992E-2</v>
      </c>
      <c r="D203" s="242">
        <v>1</v>
      </c>
      <c r="E203" s="261" t="s">
        <v>192</v>
      </c>
      <c r="F203" s="261" t="s">
        <v>192</v>
      </c>
      <c r="G203" s="234" t="s">
        <v>192</v>
      </c>
      <c r="H203" s="130"/>
      <c r="I203" s="138"/>
      <c r="J203" s="114" t="str">
        <f>IF(EXACT(G203, H203), "none", IF(ISNUMBER(MATCH(H203, 'MP Analysis Input'!$A$15:$A$21, 0)), "soft", "hard"))</f>
        <v>hard</v>
      </c>
      <c r="K203" s="242"/>
      <c r="L203" s="242"/>
    </row>
    <row r="204" spans="1:12" x14ac:dyDescent="0.2">
      <c r="A204" t="s">
        <v>203</v>
      </c>
      <c r="B204" s="260">
        <v>40.168999999999997</v>
      </c>
      <c r="C204" s="260">
        <f t="shared" si="5"/>
        <v>6.2764062499999995E-2</v>
      </c>
      <c r="D204" s="242">
        <v>1</v>
      </c>
      <c r="E204" s="261" t="s">
        <v>192</v>
      </c>
      <c r="F204" s="261" t="s">
        <v>192</v>
      </c>
      <c r="G204" s="234" t="s">
        <v>192</v>
      </c>
      <c r="H204" s="130"/>
      <c r="I204" s="138"/>
      <c r="J204" s="114" t="str">
        <f>IF(EXACT(G204, H204), "none", IF(ISNUMBER(MATCH(H204, 'MP Analysis Input'!$A$15:$A$21, 0)), "soft", "hard"))</f>
        <v>hard</v>
      </c>
      <c r="K204" s="242"/>
      <c r="L204" s="242"/>
    </row>
    <row r="205" spans="1:12" x14ac:dyDescent="0.2">
      <c r="A205" t="s">
        <v>204</v>
      </c>
      <c r="B205" s="260">
        <v>40.152000000000001</v>
      </c>
      <c r="C205" s="260">
        <f t="shared" si="5"/>
        <v>6.2737500000000002E-2</v>
      </c>
      <c r="D205" s="242">
        <v>1</v>
      </c>
      <c r="E205" s="261" t="s">
        <v>192</v>
      </c>
      <c r="F205" s="261" t="s">
        <v>192</v>
      </c>
      <c r="G205" s="234" t="s">
        <v>192</v>
      </c>
      <c r="H205" s="130"/>
      <c r="I205" s="138"/>
      <c r="J205" s="114" t="str">
        <f>IF(EXACT(G205, H205), "none", IF(ISNUMBER(MATCH(H205, 'MP Analysis Input'!$A$15:$A$21, 0)), "soft", "hard"))</f>
        <v>hard</v>
      </c>
      <c r="K205" s="242"/>
      <c r="L205" s="242"/>
    </row>
    <row r="206" spans="1:12" x14ac:dyDescent="0.2">
      <c r="A206" t="s">
        <v>205</v>
      </c>
      <c r="B206" s="260">
        <v>40.168999999999997</v>
      </c>
      <c r="C206" s="260">
        <f t="shared" si="5"/>
        <v>6.2764062499999995E-2</v>
      </c>
      <c r="D206" s="242">
        <v>1</v>
      </c>
      <c r="E206" s="261" t="s">
        <v>192</v>
      </c>
      <c r="F206" s="261" t="s">
        <v>192</v>
      </c>
      <c r="G206" s="234" t="s">
        <v>192</v>
      </c>
      <c r="H206" s="130"/>
      <c r="I206" s="138"/>
      <c r="J206" s="114" t="str">
        <f>IF(EXACT(G206, H206), "none", IF(ISNUMBER(MATCH(H206, 'MP Analysis Input'!$A$15:$A$21, 0)), "soft", "hard"))</f>
        <v>hard</v>
      </c>
      <c r="K206" s="242"/>
      <c r="L206" s="242"/>
    </row>
    <row r="207" spans="1:12" x14ac:dyDescent="0.2">
      <c r="A207" t="s">
        <v>206</v>
      </c>
      <c r="B207" s="260">
        <v>40.176000000000002</v>
      </c>
      <c r="C207" s="260">
        <f t="shared" si="5"/>
        <v>6.2775000000000011E-2</v>
      </c>
      <c r="D207" s="242">
        <v>1</v>
      </c>
      <c r="E207" s="261" t="s">
        <v>192</v>
      </c>
      <c r="F207" s="261" t="s">
        <v>192</v>
      </c>
      <c r="G207" s="234" t="s">
        <v>192</v>
      </c>
      <c r="H207" s="130"/>
      <c r="I207" s="138"/>
      <c r="J207" s="114" t="str">
        <f>IF(EXACT(G207, H207), "none", IF(ISNUMBER(MATCH(H207, 'MP Analysis Input'!$A$15:$A$21, 0)), "soft", "hard"))</f>
        <v>hard</v>
      </c>
      <c r="K207" s="242"/>
      <c r="L207" s="242"/>
    </row>
    <row r="208" spans="1:12" x14ac:dyDescent="0.2">
      <c r="A208" t="s">
        <v>207</v>
      </c>
      <c r="B208" s="260">
        <v>40.171999999999997</v>
      </c>
      <c r="C208" s="260">
        <f t="shared" si="5"/>
        <v>6.2768749999999998E-2</v>
      </c>
      <c r="D208" s="242">
        <v>1</v>
      </c>
      <c r="E208" s="261" t="s">
        <v>192</v>
      </c>
      <c r="F208" s="261" t="s">
        <v>192</v>
      </c>
      <c r="G208" s="234" t="s">
        <v>192</v>
      </c>
      <c r="H208" s="130"/>
      <c r="I208" s="138"/>
      <c r="J208" s="114" t="str">
        <f>IF(EXACT(G208, H208), "none", IF(ISNUMBER(MATCH(H208, 'MP Analysis Input'!$A$15:$A$21, 0)), "soft", "hard"))</f>
        <v>hard</v>
      </c>
      <c r="K208" s="242"/>
      <c r="L208" s="242"/>
    </row>
    <row r="209" spans="1:12" x14ac:dyDescent="0.2">
      <c r="A209" t="s">
        <v>208</v>
      </c>
      <c r="B209" s="260">
        <v>40.155000000000001</v>
      </c>
      <c r="C209" s="260">
        <f t="shared" si="5"/>
        <v>6.2742187500000005E-2</v>
      </c>
      <c r="D209" s="242">
        <v>1</v>
      </c>
      <c r="E209" s="261" t="s">
        <v>192</v>
      </c>
      <c r="F209" s="261" t="s">
        <v>192</v>
      </c>
      <c r="G209" s="234" t="s">
        <v>192</v>
      </c>
      <c r="H209" s="130"/>
      <c r="I209" s="138"/>
      <c r="J209" s="114" t="str">
        <f>IF(EXACT(G209, H209), "none", IF(ISNUMBER(MATCH(H209, 'MP Analysis Input'!$A$15:$A$21, 0)), "soft", "hard"))</f>
        <v>hard</v>
      </c>
      <c r="K209" s="242"/>
      <c r="L209" s="242"/>
    </row>
    <row r="210" spans="1:12" x14ac:dyDescent="0.2">
      <c r="A210" t="s">
        <v>209</v>
      </c>
      <c r="B210" s="260">
        <v>40.17</v>
      </c>
      <c r="C210" s="260">
        <f t="shared" si="5"/>
        <v>6.2765625000000005E-2</v>
      </c>
      <c r="D210" s="242">
        <v>1</v>
      </c>
      <c r="E210" s="261" t="s">
        <v>192</v>
      </c>
      <c r="F210" s="261" t="s">
        <v>192</v>
      </c>
      <c r="G210" s="234" t="s">
        <v>192</v>
      </c>
      <c r="H210" s="130"/>
      <c r="I210" s="138"/>
      <c r="J210" s="114" t="str">
        <f>IF(EXACT(G210, H210), "none", IF(ISNUMBER(MATCH(H210, 'MP Analysis Input'!$A$15:$A$21, 0)), "soft", "hard"))</f>
        <v>hard</v>
      </c>
      <c r="K210" s="242"/>
      <c r="L210" s="242"/>
    </row>
    <row r="211" spans="1:12" x14ac:dyDescent="0.2">
      <c r="A211" t="s">
        <v>210</v>
      </c>
      <c r="B211" s="260">
        <v>40.14</v>
      </c>
      <c r="C211" s="260">
        <f t="shared" si="5"/>
        <v>6.2718750000000004E-2</v>
      </c>
      <c r="D211" s="242">
        <v>1</v>
      </c>
      <c r="E211" s="261" t="s">
        <v>192</v>
      </c>
      <c r="F211" s="261" t="s">
        <v>192</v>
      </c>
      <c r="G211" s="234" t="s">
        <v>192</v>
      </c>
      <c r="H211" s="130"/>
      <c r="I211" s="138"/>
      <c r="J211" s="114" t="str">
        <f>IF(EXACT(G211, H211), "none", IF(ISNUMBER(MATCH(H211, 'MP Analysis Input'!$A$15:$A$21, 0)), "soft", "hard"))</f>
        <v>hard</v>
      </c>
      <c r="K211" s="242"/>
      <c r="L211" s="242"/>
    </row>
    <row r="212" spans="1:12" x14ac:dyDescent="0.2">
      <c r="A212" t="s">
        <v>211</v>
      </c>
      <c r="B212" s="260">
        <v>40.161000000000001</v>
      </c>
      <c r="C212" s="260">
        <f t="shared" si="5"/>
        <v>6.275156250000001E-2</v>
      </c>
      <c r="D212" s="242">
        <v>1</v>
      </c>
      <c r="E212" s="261" t="s">
        <v>192</v>
      </c>
      <c r="F212" s="261" t="s">
        <v>192</v>
      </c>
      <c r="G212" s="234" t="s">
        <v>192</v>
      </c>
      <c r="H212" s="130"/>
      <c r="I212" s="138"/>
      <c r="J212" s="114" t="str">
        <f>IF(EXACT(G212, H212), "none", IF(ISNUMBER(MATCH(H212, 'MP Analysis Input'!$A$15:$A$21, 0)), "soft", "hard"))</f>
        <v>hard</v>
      </c>
      <c r="K212" s="242"/>
      <c r="L212" s="242"/>
    </row>
    <row r="213" spans="1:12" x14ac:dyDescent="0.2">
      <c r="A213" t="s">
        <v>212</v>
      </c>
      <c r="B213" s="260">
        <v>40.173999999999999</v>
      </c>
      <c r="C213" s="260">
        <f t="shared" si="5"/>
        <v>6.2771875000000005E-2</v>
      </c>
      <c r="D213" s="242">
        <v>1</v>
      </c>
      <c r="E213" s="261" t="s">
        <v>192</v>
      </c>
      <c r="F213" s="261" t="s">
        <v>192</v>
      </c>
      <c r="G213" s="234" t="s">
        <v>192</v>
      </c>
      <c r="H213" s="130"/>
      <c r="I213" s="138"/>
      <c r="J213" s="114" t="str">
        <f>IF(EXACT(G213, H213), "none", IF(ISNUMBER(MATCH(H213, 'MP Analysis Input'!$A$15:$A$21, 0)), "soft", "hard"))</f>
        <v>hard</v>
      </c>
      <c r="K213" s="242"/>
      <c r="L213" s="242"/>
    </row>
    <row r="214" spans="1:12" x14ac:dyDescent="0.2">
      <c r="A214" t="s">
        <v>213</v>
      </c>
      <c r="B214" s="260">
        <v>40.167999999999999</v>
      </c>
      <c r="C214" s="260">
        <f t="shared" si="5"/>
        <v>6.2762499999999999E-2</v>
      </c>
      <c r="D214" s="242">
        <v>1</v>
      </c>
      <c r="E214" s="261" t="s">
        <v>192</v>
      </c>
      <c r="F214" s="261" t="s">
        <v>192</v>
      </c>
      <c r="G214" s="234" t="s">
        <v>192</v>
      </c>
      <c r="H214" s="130"/>
      <c r="I214" s="138"/>
      <c r="J214" s="114" t="str">
        <f>IF(EXACT(G214, H214), "none", IF(ISNUMBER(MATCH(H214, 'MP Analysis Input'!$A$15:$A$21, 0)), "soft", "hard"))</f>
        <v>hard</v>
      </c>
      <c r="K214" s="242"/>
      <c r="L214" s="242"/>
    </row>
    <row r="215" spans="1:12" x14ac:dyDescent="0.2">
      <c r="A215" t="s">
        <v>214</v>
      </c>
      <c r="B215" s="260">
        <v>40.152000000000001</v>
      </c>
      <c r="C215" s="260">
        <f t="shared" si="5"/>
        <v>6.2737500000000002E-2</v>
      </c>
      <c r="D215" s="242">
        <v>1</v>
      </c>
      <c r="E215" s="261" t="s">
        <v>192</v>
      </c>
      <c r="F215" s="261" t="s">
        <v>192</v>
      </c>
      <c r="G215" s="234" t="s">
        <v>192</v>
      </c>
      <c r="H215" s="130"/>
      <c r="I215" s="138"/>
      <c r="J215" s="114" t="str">
        <f>IF(EXACT(G215, H215), "none", IF(ISNUMBER(MATCH(H215, 'MP Analysis Input'!$A$15:$A$21, 0)), "soft", "hard"))</f>
        <v>hard</v>
      </c>
      <c r="K215" s="242"/>
      <c r="L215" s="242"/>
    </row>
    <row r="216" spans="1:12" x14ac:dyDescent="0.2">
      <c r="A216" t="s">
        <v>215</v>
      </c>
      <c r="B216" s="260">
        <v>40.168999999999997</v>
      </c>
      <c r="C216" s="260">
        <f t="shared" si="5"/>
        <v>6.2764062499999995E-2</v>
      </c>
      <c r="D216" s="242">
        <v>1</v>
      </c>
      <c r="E216" s="261" t="s">
        <v>192</v>
      </c>
      <c r="F216" s="261" t="s">
        <v>192</v>
      </c>
      <c r="G216" s="234" t="s">
        <v>192</v>
      </c>
      <c r="H216" s="130"/>
      <c r="I216" s="138"/>
      <c r="J216" s="114" t="str">
        <f>IF(EXACT(G216, H216), "none", IF(ISNUMBER(MATCH(H216, 'MP Analysis Input'!$A$15:$A$21, 0)), "soft", "hard"))</f>
        <v>hard</v>
      </c>
      <c r="K216" s="242"/>
      <c r="L216" s="242"/>
    </row>
    <row r="217" spans="1:12" x14ac:dyDescent="0.2">
      <c r="A217" t="s">
        <v>216</v>
      </c>
      <c r="B217" s="260">
        <v>40.171999999999997</v>
      </c>
      <c r="C217" s="260">
        <f t="shared" si="5"/>
        <v>6.2768749999999998E-2</v>
      </c>
      <c r="D217" s="242">
        <v>1</v>
      </c>
      <c r="E217" s="261" t="s">
        <v>192</v>
      </c>
      <c r="F217" s="261" t="s">
        <v>192</v>
      </c>
      <c r="G217" s="234" t="s">
        <v>192</v>
      </c>
      <c r="H217" s="130"/>
      <c r="I217" s="138"/>
      <c r="J217" s="114" t="str">
        <f>IF(EXACT(G217, H217), "none", IF(ISNUMBER(MATCH(H217, 'MP Analysis Input'!$A$15:$A$21, 0)), "soft", "hard"))</f>
        <v>hard</v>
      </c>
      <c r="K217" s="242"/>
      <c r="L217" s="242"/>
    </row>
    <row r="218" spans="1:12" x14ac:dyDescent="0.2">
      <c r="A218" t="s">
        <v>217</v>
      </c>
      <c r="B218" s="260">
        <v>40.155999999999999</v>
      </c>
      <c r="C218" s="260">
        <f t="shared" si="5"/>
        <v>6.2743750000000001E-2</v>
      </c>
      <c r="D218" s="242">
        <v>1</v>
      </c>
      <c r="E218" s="261" t="s">
        <v>192</v>
      </c>
      <c r="F218" s="261" t="s">
        <v>192</v>
      </c>
      <c r="G218" s="234" t="s">
        <v>192</v>
      </c>
      <c r="H218" s="130"/>
      <c r="I218" s="138"/>
      <c r="J218" s="114" t="str">
        <f>IF(EXACT(G218, H218), "none", IF(ISNUMBER(MATCH(H218, 'MP Analysis Input'!$A$15:$A$21, 0)), "soft", "hard"))</f>
        <v>hard</v>
      </c>
      <c r="K218" s="242"/>
      <c r="L218" s="242"/>
    </row>
    <row r="219" spans="1:12" x14ac:dyDescent="0.2">
      <c r="A219" t="s">
        <v>218</v>
      </c>
      <c r="B219" s="260">
        <v>40.15</v>
      </c>
      <c r="C219" s="260">
        <f t="shared" si="5"/>
        <v>6.2734374999999995E-2</v>
      </c>
      <c r="D219" s="242">
        <v>1</v>
      </c>
      <c r="E219" s="261" t="s">
        <v>192</v>
      </c>
      <c r="F219" s="261" t="s">
        <v>192</v>
      </c>
      <c r="G219" s="234" t="s">
        <v>192</v>
      </c>
      <c r="H219" s="130"/>
      <c r="I219" s="138"/>
      <c r="J219" s="114" t="str">
        <f>IF(EXACT(G219, H219), "none", IF(ISNUMBER(MATCH(H219, 'MP Analysis Input'!$A$15:$A$21, 0)), "soft", "hard"))</f>
        <v>hard</v>
      </c>
      <c r="K219" s="242"/>
      <c r="L219" s="242"/>
    </row>
    <row r="220" spans="1:12" x14ac:dyDescent="0.2">
      <c r="A220" t="s">
        <v>219</v>
      </c>
      <c r="B220" s="260">
        <v>40.168999999999997</v>
      </c>
      <c r="C220" s="260">
        <f t="shared" si="5"/>
        <v>6.2764062499999995E-2</v>
      </c>
      <c r="D220" s="242">
        <v>1</v>
      </c>
      <c r="E220" s="261" t="s">
        <v>192</v>
      </c>
      <c r="F220" s="261" t="s">
        <v>192</v>
      </c>
      <c r="G220" s="234" t="s">
        <v>192</v>
      </c>
      <c r="H220" s="130"/>
      <c r="I220" s="138"/>
      <c r="J220" s="114" t="str">
        <f>IF(EXACT(G220, H220), "none", IF(ISNUMBER(MATCH(H220, 'MP Analysis Input'!$A$15:$A$21, 0)), "soft", "hard"))</f>
        <v>hard</v>
      </c>
      <c r="K220" s="242"/>
      <c r="L220" s="242"/>
    </row>
    <row r="221" spans="1:12" x14ac:dyDescent="0.2">
      <c r="A221" t="s">
        <v>220</v>
      </c>
      <c r="B221" s="260">
        <v>40.174999999999997</v>
      </c>
      <c r="C221" s="260">
        <f t="shared" si="5"/>
        <v>6.2773437500000001E-2</v>
      </c>
      <c r="D221" s="242">
        <v>1</v>
      </c>
      <c r="E221" s="261" t="s">
        <v>192</v>
      </c>
      <c r="F221" s="261" t="s">
        <v>192</v>
      </c>
      <c r="G221" s="234" t="s">
        <v>192</v>
      </c>
      <c r="H221" s="130"/>
      <c r="I221" s="138"/>
      <c r="J221" s="114" t="str">
        <f>IF(EXACT(G221, H221), "none", IF(ISNUMBER(MATCH(H221, 'MP Analysis Input'!$A$15:$A$21, 0)), "soft", "hard"))</f>
        <v>hard</v>
      </c>
      <c r="K221" s="242"/>
      <c r="L221" s="242"/>
    </row>
    <row r="222" spans="1:12" x14ac:dyDescent="0.2">
      <c r="A222" t="s">
        <v>221</v>
      </c>
      <c r="B222" s="260">
        <v>40.158999999999999</v>
      </c>
      <c r="C222" s="260">
        <f t="shared" si="5"/>
        <v>6.2748437500000004E-2</v>
      </c>
      <c r="D222" s="242">
        <v>1</v>
      </c>
      <c r="E222" s="261" t="s">
        <v>192</v>
      </c>
      <c r="F222" s="261" t="s">
        <v>192</v>
      </c>
      <c r="G222" s="234" t="s">
        <v>192</v>
      </c>
      <c r="H222" s="130"/>
      <c r="I222" s="138"/>
      <c r="J222" s="114" t="str">
        <f>IF(EXACT(G222, H222), "none", IF(ISNUMBER(MATCH(H222, 'MP Analysis Input'!$A$15:$A$21, 0)), "soft", "hard"))</f>
        <v>hard</v>
      </c>
      <c r="K222" s="242"/>
      <c r="L222" s="242"/>
    </row>
    <row r="223" spans="1:12" x14ac:dyDescent="0.2">
      <c r="A223" t="s">
        <v>222</v>
      </c>
      <c r="B223" s="260">
        <v>40.15</v>
      </c>
      <c r="C223" s="260">
        <f t="shared" si="5"/>
        <v>6.2734374999999995E-2</v>
      </c>
      <c r="D223" s="242">
        <v>1</v>
      </c>
      <c r="E223" s="261" t="s">
        <v>192</v>
      </c>
      <c r="F223" s="261" t="s">
        <v>192</v>
      </c>
      <c r="G223" s="234" t="s">
        <v>192</v>
      </c>
      <c r="H223" s="130"/>
      <c r="I223" s="138"/>
      <c r="J223" s="114" t="str">
        <f>IF(EXACT(G223, H223), "none", IF(ISNUMBER(MATCH(H223, 'MP Analysis Input'!$A$15:$A$21, 0)), "soft", "hard"))</f>
        <v>hard</v>
      </c>
      <c r="K223" s="242"/>
      <c r="L223" s="242"/>
    </row>
    <row r="224" spans="1:12" x14ac:dyDescent="0.2">
      <c r="A224" t="s">
        <v>223</v>
      </c>
      <c r="B224" s="260">
        <v>40.146999999999998</v>
      </c>
      <c r="C224" s="260">
        <f t="shared" si="5"/>
        <v>6.2729687500000006E-2</v>
      </c>
      <c r="D224" s="242">
        <v>1</v>
      </c>
      <c r="E224" s="261" t="s">
        <v>192</v>
      </c>
      <c r="F224" s="261" t="s">
        <v>192</v>
      </c>
      <c r="G224" s="234" t="s">
        <v>192</v>
      </c>
      <c r="H224" s="130"/>
      <c r="I224" s="138"/>
      <c r="J224" s="114" t="str">
        <f>IF(EXACT(G224, H224), "none", IF(ISNUMBER(MATCH(H224, 'MP Analysis Input'!$A$15:$A$21, 0)), "soft", "hard"))</f>
        <v>hard</v>
      </c>
      <c r="K224" s="242"/>
      <c r="L224" s="242"/>
    </row>
    <row r="225" spans="1:12" x14ac:dyDescent="0.2">
      <c r="A225" t="s">
        <v>224</v>
      </c>
      <c r="B225" s="260">
        <v>40.152999999999999</v>
      </c>
      <c r="C225" s="260">
        <f t="shared" si="5"/>
        <v>6.2739062499999998E-2</v>
      </c>
      <c r="D225" s="242">
        <v>1</v>
      </c>
      <c r="E225" s="261" t="s">
        <v>192</v>
      </c>
      <c r="F225" s="261" t="s">
        <v>192</v>
      </c>
      <c r="G225" s="234" t="s">
        <v>192</v>
      </c>
      <c r="H225" s="130"/>
      <c r="I225" s="138"/>
      <c r="J225" s="114" t="str">
        <f>IF(EXACT(G225, H225), "none", IF(ISNUMBER(MATCH(H225, 'MP Analysis Input'!$A$15:$A$21, 0)), "soft", "hard"))</f>
        <v>hard</v>
      </c>
      <c r="K225" s="242"/>
      <c r="L225" s="242"/>
    </row>
    <row r="226" spans="1:12" x14ac:dyDescent="0.2">
      <c r="A226" t="s">
        <v>225</v>
      </c>
      <c r="B226" s="260">
        <v>40.185000000000002</v>
      </c>
      <c r="C226" s="260">
        <f t="shared" si="5"/>
        <v>6.2789062500000006E-2</v>
      </c>
      <c r="D226" s="242">
        <v>1</v>
      </c>
      <c r="E226" s="261" t="s">
        <v>192</v>
      </c>
      <c r="F226" s="261" t="s">
        <v>192</v>
      </c>
      <c r="G226" s="234" t="s">
        <v>192</v>
      </c>
      <c r="H226" s="130"/>
      <c r="I226" s="138"/>
      <c r="J226" s="114" t="str">
        <f>IF(EXACT(G226, H226), "none", IF(ISNUMBER(MATCH(H226, 'MP Analysis Input'!$A$15:$A$21, 0)), "soft", "hard"))</f>
        <v>hard</v>
      </c>
      <c r="K226" s="242"/>
      <c r="L226" s="242"/>
    </row>
    <row r="227" spans="1:12" x14ac:dyDescent="0.2">
      <c r="A227" t="s">
        <v>226</v>
      </c>
      <c r="B227" s="260">
        <v>40.162999999999997</v>
      </c>
      <c r="C227" s="260">
        <f t="shared" si="5"/>
        <v>6.2754687500000003E-2</v>
      </c>
      <c r="D227" s="242">
        <v>1</v>
      </c>
      <c r="E227" s="261" t="s">
        <v>192</v>
      </c>
      <c r="F227" s="261" t="s">
        <v>192</v>
      </c>
      <c r="G227" s="234" t="s">
        <v>192</v>
      </c>
      <c r="H227" s="130"/>
      <c r="I227" s="138"/>
      <c r="J227" s="114" t="str">
        <f>IF(EXACT(G227, H227), "none", IF(ISNUMBER(MATCH(H227, 'MP Analysis Input'!$A$15:$A$21, 0)), "soft", "hard"))</f>
        <v>hard</v>
      </c>
      <c r="K227" s="242"/>
      <c r="L227" s="242"/>
    </row>
    <row r="228" spans="1:12" x14ac:dyDescent="0.2">
      <c r="A228" t="s">
        <v>227</v>
      </c>
      <c r="B228" s="260">
        <v>40.180999999999997</v>
      </c>
      <c r="C228" s="260">
        <f t="shared" si="5"/>
        <v>6.2782812499999993E-2</v>
      </c>
      <c r="D228" s="242">
        <v>1</v>
      </c>
      <c r="E228" s="261" t="s">
        <v>192</v>
      </c>
      <c r="F228" s="261" t="s">
        <v>192</v>
      </c>
      <c r="G228" s="234" t="s">
        <v>192</v>
      </c>
      <c r="H228" s="130"/>
      <c r="I228" s="138"/>
      <c r="J228" s="114" t="str">
        <f>IF(EXACT(G228, H228), "none", IF(ISNUMBER(MATCH(H228, 'MP Analysis Input'!$A$15:$A$21, 0)), "soft", "hard"))</f>
        <v>hard</v>
      </c>
      <c r="K228" s="242"/>
      <c r="L228" s="242"/>
    </row>
    <row r="229" spans="1:12" x14ac:dyDescent="0.2">
      <c r="A229" t="s">
        <v>228</v>
      </c>
      <c r="B229" s="260">
        <v>40.182000000000002</v>
      </c>
      <c r="C229" s="260">
        <f t="shared" si="5"/>
        <v>6.2784375000000003E-2</v>
      </c>
      <c r="D229" s="242">
        <v>1</v>
      </c>
      <c r="E229" s="261" t="s">
        <v>192</v>
      </c>
      <c r="F229" s="261" t="s">
        <v>192</v>
      </c>
      <c r="G229" s="234" t="s">
        <v>192</v>
      </c>
      <c r="H229" s="130"/>
      <c r="I229" s="138"/>
      <c r="J229" s="114" t="str">
        <f>IF(EXACT(G229, H229), "none", IF(ISNUMBER(MATCH(H229, 'MP Analysis Input'!$A$15:$A$21, 0)), "soft", "hard"))</f>
        <v>hard</v>
      </c>
      <c r="K229" s="242"/>
      <c r="L229" s="242"/>
    </row>
    <row r="230" spans="1:12" x14ac:dyDescent="0.2">
      <c r="A230" t="s">
        <v>229</v>
      </c>
      <c r="B230" s="260">
        <v>40.164000000000001</v>
      </c>
      <c r="C230" s="260">
        <f t="shared" si="5"/>
        <v>6.275625E-2</v>
      </c>
      <c r="D230" s="242">
        <v>1</v>
      </c>
      <c r="E230" s="261" t="s">
        <v>192</v>
      </c>
      <c r="F230" s="261" t="s">
        <v>192</v>
      </c>
      <c r="G230" s="234" t="s">
        <v>192</v>
      </c>
      <c r="H230" s="130"/>
      <c r="I230" s="138"/>
      <c r="J230" s="114" t="str">
        <f>IF(EXACT(G230, H230), "none", IF(ISNUMBER(MATCH(H230, 'MP Analysis Input'!$A$15:$A$21, 0)), "soft", "hard"))</f>
        <v>hard</v>
      </c>
      <c r="K230" s="242"/>
      <c r="L230" s="242"/>
    </row>
    <row r="231" spans="1:12" x14ac:dyDescent="0.2">
      <c r="A231" t="s">
        <v>230</v>
      </c>
      <c r="B231" s="260">
        <v>40.165999999999997</v>
      </c>
      <c r="C231" s="260">
        <f t="shared" si="5"/>
        <v>6.2759374999999992E-2</v>
      </c>
      <c r="D231" s="242">
        <v>1</v>
      </c>
      <c r="E231" s="261" t="s">
        <v>192</v>
      </c>
      <c r="F231" s="261" t="s">
        <v>192</v>
      </c>
      <c r="G231" s="234" t="s">
        <v>192</v>
      </c>
      <c r="H231" s="130"/>
      <c r="I231" s="138"/>
      <c r="J231" s="114" t="str">
        <f>IF(EXACT(G231, H231), "none", IF(ISNUMBER(MATCH(H231, 'MP Analysis Input'!$A$15:$A$21, 0)), "soft", "hard"))</f>
        <v>hard</v>
      </c>
      <c r="K231" s="242"/>
      <c r="L231" s="242"/>
    </row>
    <row r="232" spans="1:12" x14ac:dyDescent="0.2">
      <c r="A232" t="s">
        <v>231</v>
      </c>
      <c r="B232" s="260">
        <v>40.183999999999997</v>
      </c>
      <c r="C232" s="260">
        <f t="shared" si="5"/>
        <v>6.2787499999999996E-2</v>
      </c>
      <c r="D232" s="242">
        <v>1</v>
      </c>
      <c r="E232" s="261" t="s">
        <v>192</v>
      </c>
      <c r="F232" s="261" t="s">
        <v>192</v>
      </c>
      <c r="G232" s="234" t="s">
        <v>192</v>
      </c>
      <c r="H232" s="130"/>
      <c r="I232" s="138"/>
      <c r="J232" s="114" t="str">
        <f>IF(EXACT(G232, H232), "none", IF(ISNUMBER(MATCH(H232, 'MP Analysis Input'!$A$15:$A$21, 0)), "soft", "hard"))</f>
        <v>hard</v>
      </c>
      <c r="K232" s="242"/>
      <c r="L232" s="242"/>
    </row>
    <row r="233" spans="1:12" x14ac:dyDescent="0.2">
      <c r="A233" t="s">
        <v>232</v>
      </c>
      <c r="B233" s="260">
        <v>40.167000000000002</v>
      </c>
      <c r="C233" s="260">
        <f t="shared" si="5"/>
        <v>6.2760937500000002E-2</v>
      </c>
      <c r="D233" s="242">
        <v>1</v>
      </c>
      <c r="E233" s="261" t="s">
        <v>192</v>
      </c>
      <c r="F233" s="261" t="s">
        <v>192</v>
      </c>
      <c r="G233" s="234" t="s">
        <v>192</v>
      </c>
      <c r="H233" s="130"/>
      <c r="I233" s="138"/>
      <c r="J233" s="114" t="str">
        <f>IF(EXACT(G233, H233), "none", IF(ISNUMBER(MATCH(H233, 'MP Analysis Input'!$A$15:$A$21, 0)), "soft", "hard"))</f>
        <v>hard</v>
      </c>
      <c r="K233" s="242"/>
      <c r="L233" s="242"/>
    </row>
    <row r="234" spans="1:12" x14ac:dyDescent="0.2">
      <c r="A234" t="s">
        <v>233</v>
      </c>
      <c r="B234" s="260">
        <v>40.149000000000001</v>
      </c>
      <c r="C234" s="260">
        <f t="shared" ref="C234:C256" si="7">B234*0.0015625</f>
        <v>6.2732812499999999E-2</v>
      </c>
      <c r="D234" s="242">
        <v>1</v>
      </c>
      <c r="E234" s="261" t="s">
        <v>192</v>
      </c>
      <c r="F234" s="261" t="s">
        <v>192</v>
      </c>
      <c r="G234" s="234" t="s">
        <v>192</v>
      </c>
      <c r="H234" s="130"/>
      <c r="I234" s="138"/>
      <c r="J234" s="114" t="str">
        <f>IF(EXACT(G234, H234), "none", IF(ISNUMBER(MATCH(H234, 'MP Analysis Input'!$A$15:$A$21, 0)), "soft", "hard"))</f>
        <v>hard</v>
      </c>
      <c r="K234" s="242"/>
      <c r="L234" s="242"/>
    </row>
    <row r="235" spans="1:12" x14ac:dyDescent="0.2">
      <c r="A235" t="s">
        <v>234</v>
      </c>
      <c r="B235" s="260">
        <v>40.162999999999997</v>
      </c>
      <c r="C235" s="260">
        <f t="shared" si="7"/>
        <v>6.2754687500000003E-2</v>
      </c>
      <c r="D235" s="242">
        <v>1</v>
      </c>
      <c r="E235" s="261" t="s">
        <v>192</v>
      </c>
      <c r="F235" s="261" t="s">
        <v>192</v>
      </c>
      <c r="G235" s="234" t="s">
        <v>192</v>
      </c>
      <c r="H235" s="130"/>
      <c r="I235" s="138"/>
      <c r="J235" s="114" t="str">
        <f>IF(EXACT(G235, H235), "none", IF(ISNUMBER(MATCH(H235, 'MP Analysis Input'!$A$15:$A$21, 0)), "soft", "hard"))</f>
        <v>hard</v>
      </c>
      <c r="K235" s="242"/>
      <c r="L235" s="242"/>
    </row>
    <row r="236" spans="1:12" x14ac:dyDescent="0.2">
      <c r="A236" t="s">
        <v>235</v>
      </c>
      <c r="B236" s="260">
        <v>40.180999999999997</v>
      </c>
      <c r="C236" s="260">
        <f t="shared" si="7"/>
        <v>6.2782812499999993E-2</v>
      </c>
      <c r="D236" s="242">
        <v>1</v>
      </c>
      <c r="E236" s="261" t="s">
        <v>192</v>
      </c>
      <c r="F236" s="261" t="s">
        <v>192</v>
      </c>
      <c r="G236" s="234" t="s">
        <v>192</v>
      </c>
      <c r="H236" s="130"/>
      <c r="I236" s="138"/>
      <c r="J236" s="114" t="str">
        <f>IF(EXACT(G236, H236), "none", IF(ISNUMBER(MATCH(H236, 'MP Analysis Input'!$A$15:$A$21, 0)), "soft", "hard"))</f>
        <v>hard</v>
      </c>
      <c r="K236" s="242"/>
      <c r="L236" s="242"/>
    </row>
    <row r="237" spans="1:12" x14ac:dyDescent="0.2">
      <c r="A237" t="s">
        <v>236</v>
      </c>
      <c r="B237" s="260">
        <v>40.167000000000002</v>
      </c>
      <c r="C237" s="260">
        <f t="shared" si="7"/>
        <v>6.2760937500000002E-2</v>
      </c>
      <c r="D237" s="242">
        <v>1</v>
      </c>
      <c r="E237" s="261" t="s">
        <v>192</v>
      </c>
      <c r="F237" s="261" t="s">
        <v>192</v>
      </c>
      <c r="G237" s="234" t="s">
        <v>192</v>
      </c>
      <c r="H237" s="130"/>
      <c r="I237" s="138"/>
      <c r="J237" s="114" t="str">
        <f>IF(EXACT(G237, H237), "none", IF(ISNUMBER(MATCH(H237, 'MP Analysis Input'!$A$15:$A$21, 0)), "soft", "hard"))</f>
        <v>hard</v>
      </c>
      <c r="K237" s="242"/>
      <c r="L237" s="242"/>
    </row>
    <row r="238" spans="1:12" x14ac:dyDescent="0.2">
      <c r="A238" t="s">
        <v>237</v>
      </c>
      <c r="B238" s="260">
        <v>40.146000000000001</v>
      </c>
      <c r="C238" s="260">
        <f t="shared" si="7"/>
        <v>6.272812500000001E-2</v>
      </c>
      <c r="D238" s="242">
        <v>1</v>
      </c>
      <c r="E238" s="261" t="s">
        <v>192</v>
      </c>
      <c r="F238" s="261" t="s">
        <v>192</v>
      </c>
      <c r="G238" s="234" t="s">
        <v>192</v>
      </c>
      <c r="H238" s="130"/>
      <c r="I238" s="138"/>
      <c r="J238" s="114" t="str">
        <f>IF(EXACT(G238, H238), "none", IF(ISNUMBER(MATCH(H238, 'MP Analysis Input'!$A$15:$A$21, 0)), "soft", "hard"))</f>
        <v>hard</v>
      </c>
      <c r="K238" s="242"/>
      <c r="L238" s="242"/>
    </row>
    <row r="239" spans="1:12" x14ac:dyDescent="0.2">
      <c r="A239" t="s">
        <v>238</v>
      </c>
      <c r="B239" s="260">
        <v>40.128999999999998</v>
      </c>
      <c r="C239" s="260">
        <f t="shared" si="7"/>
        <v>6.2701562500000002E-2</v>
      </c>
      <c r="D239" s="242">
        <v>1</v>
      </c>
      <c r="E239" s="261" t="s">
        <v>192</v>
      </c>
      <c r="F239" s="261" t="s">
        <v>192</v>
      </c>
      <c r="G239" s="234" t="s">
        <v>192</v>
      </c>
      <c r="H239" s="130"/>
      <c r="I239" s="138"/>
      <c r="J239" s="114" t="str">
        <f>IF(EXACT(G239, H239), "none", IF(ISNUMBER(MATCH(H239, 'MP Analysis Input'!$A$15:$A$21, 0)), "soft", "hard"))</f>
        <v>hard</v>
      </c>
      <c r="K239" s="242"/>
      <c r="L239" s="242"/>
    </row>
    <row r="240" spans="1:12" x14ac:dyDescent="0.2">
      <c r="A240" t="s">
        <v>239</v>
      </c>
      <c r="B240" s="260">
        <v>40.145000000000003</v>
      </c>
      <c r="C240" s="260">
        <f t="shared" si="7"/>
        <v>6.2726562500000013E-2</v>
      </c>
      <c r="D240" s="242">
        <v>1</v>
      </c>
      <c r="E240" s="261" t="s">
        <v>192</v>
      </c>
      <c r="F240" s="261" t="s">
        <v>192</v>
      </c>
      <c r="G240" s="234" t="s">
        <v>192</v>
      </c>
      <c r="H240" s="130"/>
      <c r="I240" s="138"/>
      <c r="J240" s="114" t="str">
        <f>IF(EXACT(G240, H240), "none", IF(ISNUMBER(MATCH(H240, 'MP Analysis Input'!$A$15:$A$21, 0)), "soft", "hard"))</f>
        <v>hard</v>
      </c>
      <c r="K240" s="242"/>
      <c r="L240" s="242"/>
    </row>
    <row r="241" spans="1:12" x14ac:dyDescent="0.2">
      <c r="A241" t="s">
        <v>240</v>
      </c>
      <c r="B241" s="260">
        <v>40.149000000000001</v>
      </c>
      <c r="C241" s="260">
        <f t="shared" si="7"/>
        <v>6.2732812499999999E-2</v>
      </c>
      <c r="D241" s="242">
        <v>1</v>
      </c>
      <c r="E241" s="261" t="s">
        <v>192</v>
      </c>
      <c r="F241" s="261" t="s">
        <v>192</v>
      </c>
      <c r="G241" s="234" t="s">
        <v>192</v>
      </c>
      <c r="H241" s="130"/>
      <c r="I241" s="138"/>
      <c r="J241" s="114" t="str">
        <f>IF(EXACT(G241, H241), "none", IF(ISNUMBER(MATCH(H241, 'MP Analysis Input'!$A$15:$A$21, 0)), "soft", "hard"))</f>
        <v>hard</v>
      </c>
      <c r="K241" s="242"/>
      <c r="L241" s="242"/>
    </row>
    <row r="242" spans="1:12" x14ac:dyDescent="0.2">
      <c r="A242" t="s">
        <v>241</v>
      </c>
      <c r="B242" s="260">
        <v>39.851999999999997</v>
      </c>
      <c r="C242" s="260">
        <f t="shared" si="7"/>
        <v>6.2268749999999998E-2</v>
      </c>
      <c r="D242" s="242">
        <v>1</v>
      </c>
      <c r="E242" s="261" t="s">
        <v>192</v>
      </c>
      <c r="F242" s="261" t="s">
        <v>192</v>
      </c>
      <c r="G242" s="234" t="s">
        <v>192</v>
      </c>
      <c r="H242" s="130"/>
      <c r="I242" s="138"/>
      <c r="J242" s="114" t="str">
        <f>IF(EXACT(G242, H242), "none", IF(ISNUMBER(MATCH(H242, 'MP Analysis Input'!$A$15:$A$21, 0)), "soft", "hard"))</f>
        <v>hard</v>
      </c>
      <c r="K242" s="242"/>
      <c r="L242" s="242"/>
    </row>
    <row r="243" spans="1:12" x14ac:dyDescent="0.2">
      <c r="A243" t="s">
        <v>242</v>
      </c>
      <c r="B243" s="260">
        <v>40.146999999999998</v>
      </c>
      <c r="C243" s="260">
        <f t="shared" si="7"/>
        <v>6.2729687500000006E-2</v>
      </c>
      <c r="D243" s="242">
        <v>1</v>
      </c>
      <c r="E243" s="261" t="s">
        <v>192</v>
      </c>
      <c r="F243" s="261" t="s">
        <v>192</v>
      </c>
      <c r="G243" s="234" t="s">
        <v>192</v>
      </c>
      <c r="H243" s="130"/>
      <c r="I243" s="138"/>
      <c r="J243" s="114" t="str">
        <f>IF(EXACT(G243, H243), "none", IF(ISNUMBER(MATCH(H243, 'MP Analysis Input'!$A$15:$A$21, 0)), "soft", "hard"))</f>
        <v>hard</v>
      </c>
      <c r="K243" s="242"/>
      <c r="L243" s="242"/>
    </row>
    <row r="244" spans="1:12" x14ac:dyDescent="0.2">
      <c r="A244" t="s">
        <v>243</v>
      </c>
      <c r="B244" s="260">
        <v>40.152000000000001</v>
      </c>
      <c r="C244" s="260">
        <f t="shared" si="7"/>
        <v>6.2737500000000002E-2</v>
      </c>
      <c r="D244" s="242">
        <v>1</v>
      </c>
      <c r="E244" s="261" t="s">
        <v>192</v>
      </c>
      <c r="F244" s="261" t="s">
        <v>192</v>
      </c>
      <c r="G244" s="234" t="s">
        <v>192</v>
      </c>
      <c r="H244" s="130"/>
      <c r="I244" s="138"/>
      <c r="J244" s="114" t="str">
        <f>IF(EXACT(G244, H244), "none", IF(ISNUMBER(MATCH(H244, 'MP Analysis Input'!$A$15:$A$21, 0)), "soft", "hard"))</f>
        <v>hard</v>
      </c>
      <c r="K244" s="242"/>
      <c r="L244" s="242"/>
    </row>
    <row r="245" spans="1:12" x14ac:dyDescent="0.2">
      <c r="A245" t="s">
        <v>244</v>
      </c>
      <c r="B245" s="260">
        <v>40.167000000000002</v>
      </c>
      <c r="C245" s="260">
        <f t="shared" si="7"/>
        <v>6.2760937500000002E-2</v>
      </c>
      <c r="D245" s="242">
        <v>1</v>
      </c>
      <c r="E245" s="261" t="s">
        <v>192</v>
      </c>
      <c r="F245" s="261" t="s">
        <v>192</v>
      </c>
      <c r="G245" s="234" t="s">
        <v>192</v>
      </c>
      <c r="H245" s="130"/>
      <c r="I245" s="138"/>
      <c r="J245" s="114" t="str">
        <f>IF(EXACT(G245, H245), "none", IF(ISNUMBER(MATCH(H245, 'MP Analysis Input'!$A$15:$A$21, 0)), "soft", "hard"))</f>
        <v>hard</v>
      </c>
      <c r="K245" s="242"/>
      <c r="L245" s="242"/>
    </row>
    <row r="246" spans="1:12" x14ac:dyDescent="0.2">
      <c r="A246" t="s">
        <v>245</v>
      </c>
      <c r="B246" s="260">
        <v>40.570999999999998</v>
      </c>
      <c r="C246" s="260">
        <f t="shared" si="7"/>
        <v>6.3392187500000002E-2</v>
      </c>
      <c r="D246" s="242">
        <v>1</v>
      </c>
      <c r="E246" s="261" t="s">
        <v>192</v>
      </c>
      <c r="F246" s="261" t="s">
        <v>192</v>
      </c>
      <c r="G246" s="234" t="s">
        <v>192</v>
      </c>
      <c r="H246" s="130"/>
      <c r="I246" s="138"/>
      <c r="J246" s="114" t="str">
        <f>IF(EXACT(G246, H246), "none", IF(ISNUMBER(MATCH(H246, 'MP Analysis Input'!$A$15:$A$21, 0)), "soft", "hard"))</f>
        <v>hard</v>
      </c>
      <c r="K246" s="242"/>
      <c r="L246" s="242"/>
    </row>
    <row r="247" spans="1:12" x14ac:dyDescent="0.2">
      <c r="A247" t="s">
        <v>246</v>
      </c>
      <c r="B247" s="260">
        <v>39.920999999999999</v>
      </c>
      <c r="C247" s="260">
        <f t="shared" si="7"/>
        <v>6.2376562500000003E-2</v>
      </c>
      <c r="D247" s="242">
        <v>1</v>
      </c>
      <c r="E247" s="261" t="s">
        <v>192</v>
      </c>
      <c r="F247" s="261" t="s">
        <v>192</v>
      </c>
      <c r="G247" s="234" t="s">
        <v>192</v>
      </c>
      <c r="H247" s="130"/>
      <c r="I247" s="138"/>
      <c r="J247" s="114" t="str">
        <f>IF(EXACT(G247, H247), "none", IF(ISNUMBER(MATCH(H247, 'MP Analysis Input'!$A$15:$A$21, 0)), "soft", "hard"))</f>
        <v>hard</v>
      </c>
      <c r="K247" s="242"/>
      <c r="L247" s="242"/>
    </row>
    <row r="248" spans="1:12" x14ac:dyDescent="0.2">
      <c r="A248" t="s">
        <v>247</v>
      </c>
      <c r="B248" s="260">
        <v>40.161000000000001</v>
      </c>
      <c r="C248" s="260">
        <f t="shared" si="7"/>
        <v>6.275156250000001E-2</v>
      </c>
      <c r="D248" s="242">
        <v>1</v>
      </c>
      <c r="E248" s="261" t="s">
        <v>192</v>
      </c>
      <c r="F248" s="261" t="s">
        <v>192</v>
      </c>
      <c r="G248" s="234" t="s">
        <v>192</v>
      </c>
      <c r="H248" s="130"/>
      <c r="I248" s="138"/>
      <c r="J248" s="114" t="str">
        <f>IF(EXACT(G248, H248), "none", IF(ISNUMBER(MATCH(H248, 'MP Analysis Input'!$A$15:$A$21, 0)), "soft", "hard"))</f>
        <v>hard</v>
      </c>
      <c r="K248" s="242"/>
      <c r="L248" s="242"/>
    </row>
    <row r="249" spans="1:12" x14ac:dyDescent="0.2">
      <c r="A249" t="s">
        <v>248</v>
      </c>
      <c r="B249" s="260">
        <v>40.159999999999997</v>
      </c>
      <c r="C249" s="260">
        <f t="shared" si="7"/>
        <v>6.275E-2</v>
      </c>
      <c r="D249" s="242">
        <v>1</v>
      </c>
      <c r="E249" s="261" t="s">
        <v>192</v>
      </c>
      <c r="F249" s="261" t="s">
        <v>192</v>
      </c>
      <c r="G249" s="234" t="s">
        <v>192</v>
      </c>
      <c r="H249" s="130"/>
      <c r="I249" s="138"/>
      <c r="J249" s="114" t="str">
        <f>IF(EXACT(G249, H249), "none", IF(ISNUMBER(MATCH(H249, 'MP Analysis Input'!$A$15:$A$21, 0)), "soft", "hard"))</f>
        <v>hard</v>
      </c>
      <c r="K249" s="242"/>
      <c r="L249" s="242"/>
    </row>
    <row r="250" spans="1:12" x14ac:dyDescent="0.2">
      <c r="A250" t="s">
        <v>249</v>
      </c>
      <c r="B250" s="260">
        <v>40.183999999999997</v>
      </c>
      <c r="C250" s="260">
        <f t="shared" si="7"/>
        <v>6.2787499999999996E-2</v>
      </c>
      <c r="D250" s="242">
        <v>1</v>
      </c>
      <c r="E250" s="261" t="s">
        <v>192</v>
      </c>
      <c r="F250" s="261" t="s">
        <v>192</v>
      </c>
      <c r="G250" s="234" t="s">
        <v>192</v>
      </c>
      <c r="H250" s="130"/>
      <c r="I250" s="138"/>
      <c r="J250" s="114" t="str">
        <f>IF(EXACT(G250, H250), "none", IF(ISNUMBER(MATCH(H250, 'MP Analysis Input'!$A$15:$A$21, 0)), "soft", "hard"))</f>
        <v>hard</v>
      </c>
      <c r="K250" s="242"/>
      <c r="L250" s="242"/>
    </row>
    <row r="251" spans="1:12" x14ac:dyDescent="0.2">
      <c r="A251" t="s">
        <v>250</v>
      </c>
      <c r="B251" s="260">
        <v>40.168999999999997</v>
      </c>
      <c r="C251" s="260">
        <f t="shared" si="7"/>
        <v>6.2764062499999995E-2</v>
      </c>
      <c r="D251" s="242">
        <v>1</v>
      </c>
      <c r="E251" s="261" t="s">
        <v>192</v>
      </c>
      <c r="F251" s="261" t="s">
        <v>192</v>
      </c>
      <c r="G251" s="234" t="s">
        <v>192</v>
      </c>
      <c r="H251" s="130"/>
      <c r="I251" s="138"/>
      <c r="J251" s="114" t="str">
        <f>IF(EXACT(G251, H251), "none", IF(ISNUMBER(MATCH(H251, 'MP Analysis Input'!$A$15:$A$21, 0)), "soft", "hard"))</f>
        <v>hard</v>
      </c>
      <c r="K251" s="242"/>
      <c r="L251" s="242"/>
    </row>
    <row r="252" spans="1:12" x14ac:dyDescent="0.2">
      <c r="A252" t="s">
        <v>251</v>
      </c>
      <c r="B252" s="260">
        <v>40.146000000000001</v>
      </c>
      <c r="C252" s="260">
        <f t="shared" si="7"/>
        <v>6.272812500000001E-2</v>
      </c>
      <c r="D252" s="242">
        <v>1</v>
      </c>
      <c r="E252" s="261" t="s">
        <v>192</v>
      </c>
      <c r="F252" s="261" t="s">
        <v>192</v>
      </c>
      <c r="G252" s="234" t="s">
        <v>192</v>
      </c>
      <c r="H252" s="130"/>
      <c r="I252" s="138"/>
      <c r="J252" s="114" t="str">
        <f>IF(EXACT(G252, H252), "none", IF(ISNUMBER(MATCH(H252, 'MP Analysis Input'!$A$15:$A$21, 0)), "soft", "hard"))</f>
        <v>hard</v>
      </c>
      <c r="K252" s="242"/>
      <c r="L252" s="242"/>
    </row>
    <row r="253" spans="1:12" x14ac:dyDescent="0.2">
      <c r="A253" t="s">
        <v>252</v>
      </c>
      <c r="B253" s="260">
        <v>41.738999999999997</v>
      </c>
      <c r="C253" s="260">
        <f t="shared" si="7"/>
        <v>6.5217187499999996E-2</v>
      </c>
      <c r="D253" s="242">
        <v>1</v>
      </c>
      <c r="E253" s="261" t="s">
        <v>192</v>
      </c>
      <c r="F253" s="261" t="s">
        <v>192</v>
      </c>
      <c r="G253" s="234" t="s">
        <v>192</v>
      </c>
      <c r="H253" s="130"/>
      <c r="I253" s="138"/>
      <c r="J253" s="114" t="str">
        <f>IF(EXACT(G253, H253), "none", IF(ISNUMBER(MATCH(H253, 'MP Analysis Input'!$A$15:$A$21, 0)), "soft", "hard"))</f>
        <v>hard</v>
      </c>
      <c r="K253" s="242"/>
      <c r="L253" s="242"/>
    </row>
    <row r="254" spans="1:12" x14ac:dyDescent="0.2">
      <c r="A254" t="s">
        <v>253</v>
      </c>
      <c r="B254" s="260">
        <v>43.216999999999999</v>
      </c>
      <c r="C254" s="260">
        <f t="shared" si="7"/>
        <v>6.7526562499999998E-2</v>
      </c>
      <c r="D254" s="242">
        <v>1</v>
      </c>
      <c r="E254" s="261" t="s">
        <v>192</v>
      </c>
      <c r="F254" s="261" t="s">
        <v>192</v>
      </c>
      <c r="G254" s="234" t="s">
        <v>192</v>
      </c>
      <c r="H254" s="130"/>
      <c r="I254" s="138"/>
      <c r="J254" s="114" t="str">
        <f>IF(EXACT(G254, H254), "none", IF(ISNUMBER(MATCH(H254, 'MP Analysis Input'!$A$15:$A$21, 0)), "soft", "hard"))</f>
        <v>hard</v>
      </c>
      <c r="K254" s="242"/>
      <c r="L254" s="242"/>
    </row>
    <row r="255" spans="1:12" x14ac:dyDescent="0.2">
      <c r="A255" t="s">
        <v>254</v>
      </c>
      <c r="B255" s="260">
        <v>125.15</v>
      </c>
      <c r="C255" s="260">
        <f t="shared" si="7"/>
        <v>0.19554687500000001</v>
      </c>
      <c r="D255" s="242">
        <v>4</v>
      </c>
      <c r="E255" s="261" t="s">
        <v>50</v>
      </c>
      <c r="F255" s="261" t="s">
        <v>50</v>
      </c>
      <c r="G255" s="234" t="s">
        <v>50</v>
      </c>
      <c r="H255" s="130"/>
      <c r="I255" s="138"/>
      <c r="J255" s="114" t="str">
        <f>IF(EXACT(G255, H255), "none", IF(ISNUMBER(MATCH(H255, 'MP Analysis Input'!$A$15:$A$21, 0)), "soft", "hard"))</f>
        <v>hard</v>
      </c>
      <c r="K255" s="242"/>
      <c r="L255" s="242"/>
    </row>
    <row r="256" spans="1:12" x14ac:dyDescent="0.2">
      <c r="A256" t="s">
        <v>255</v>
      </c>
      <c r="B256" s="260">
        <v>293.87299999999999</v>
      </c>
      <c r="C256" s="260">
        <f t="shared" si="7"/>
        <v>0.4591765625</v>
      </c>
      <c r="D256" s="242">
        <v>4</v>
      </c>
      <c r="E256" s="261" t="s">
        <v>38</v>
      </c>
      <c r="F256" s="261" t="s">
        <v>39</v>
      </c>
      <c r="G256" s="234" t="s">
        <v>39</v>
      </c>
      <c r="H256" s="130"/>
      <c r="I256" s="138"/>
      <c r="J256" s="114" t="str">
        <f>IF(EXACT(G256, H256), "none", IF(ISNUMBER(MATCH(H256, 'MP Analysis Input'!$A$15:$A$21, 0)), "soft", "hard"))</f>
        <v>hard</v>
      </c>
      <c r="K256" s="242"/>
      <c r="L256"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5" customWidth="1"/>
    <col min="2" max="2" width="13.1640625" style="245" customWidth="1"/>
    <col min="3" max="3" width="6.6640625" style="66" customWidth="1"/>
    <col min="4" max="4" width="17" style="245" customWidth="1"/>
    <col min="5" max="6" width="11" style="245" customWidth="1"/>
    <col min="7" max="9" width="11.1640625" style="245" bestFit="1" customWidth="1"/>
    <col min="10" max="23" width="12.1640625" style="245" bestFit="1" customWidth="1"/>
    <col min="24" max="24" width="12.33203125" style="245" bestFit="1" customWidth="1"/>
    <col min="25" max="39" width="12.83203125" style="245" customWidth="1"/>
    <col min="40" max="40" width="13.1640625" style="245" customWidth="1"/>
    <col min="41" max="43" width="9.1640625" style="245" customWidth="1"/>
    <col min="44" max="16384" width="9.1640625" style="245"/>
  </cols>
  <sheetData>
    <row r="1" spans="1:40" ht="13.5" customHeight="1" thickBot="1" x14ac:dyDescent="0.2">
      <c r="A1" s="359" t="s">
        <v>256</v>
      </c>
      <c r="B1" s="360"/>
    </row>
    <row r="2" spans="1:40" ht="15.75" customHeight="1" thickBot="1" x14ac:dyDescent="0.25">
      <c r="A2" s="361" t="s">
        <v>257</v>
      </c>
      <c r="B2" s="362"/>
    </row>
    <row r="3" spans="1:40" ht="13.5" customHeight="1" thickBot="1" x14ac:dyDescent="0.2">
      <c r="X3" s="245" t="s">
        <v>258</v>
      </c>
    </row>
    <row r="4" spans="1:40" ht="15.75" customHeight="1" thickBot="1" x14ac:dyDescent="0.25">
      <c r="A4" s="369" t="s">
        <v>259</v>
      </c>
      <c r="B4" s="370"/>
      <c r="C4" s="67"/>
      <c r="D4" s="373" t="s">
        <v>260</v>
      </c>
      <c r="E4" s="363" t="s">
        <v>261</v>
      </c>
      <c r="F4" s="364"/>
      <c r="G4" s="364"/>
      <c r="H4" s="364"/>
      <c r="I4" s="364"/>
      <c r="J4" s="364"/>
      <c r="K4" s="364"/>
      <c r="L4" s="364"/>
      <c r="M4" s="364"/>
      <c r="N4" s="364"/>
      <c r="O4" s="364"/>
      <c r="P4" s="364"/>
      <c r="Q4" s="364"/>
      <c r="R4" s="364"/>
      <c r="S4" s="364"/>
      <c r="T4" s="364"/>
      <c r="U4" s="365"/>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
      <c r="A5" s="371"/>
      <c r="B5" s="372"/>
      <c r="C5" s="68" t="s">
        <v>262</v>
      </c>
      <c r="D5" s="374"/>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15">
      <c r="A6" s="375" t="s">
        <v>264</v>
      </c>
      <c r="B6" s="376"/>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15">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15">
      <c r="A8" s="167" t="s">
        <v>268</v>
      </c>
      <c r="B8" s="177">
        <f>MP_new!H5+MP_new!I5</f>
        <v>0</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15">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15">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15">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x14ac:dyDescent="0.25">
      <c r="A12" s="366" t="s">
        <v>275</v>
      </c>
      <c r="B12" s="367"/>
      <c r="C12" s="367"/>
      <c r="D12" s="368"/>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25">
      <c r="A13" s="366" t="s">
        <v>276</v>
      </c>
      <c r="B13" s="367"/>
      <c r="C13" s="367"/>
      <c r="D13" s="368"/>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15">
      <c r="A14" s="375" t="s">
        <v>277</v>
      </c>
      <c r="B14" s="376"/>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15">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15">
      <c r="A16" s="167" t="s">
        <v>278</v>
      </c>
      <c r="B16" s="177">
        <f>MP_new!H6+MP_new!I6</f>
        <v>0</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15">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15">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25">
      <c r="A20" s="366" t="s">
        <v>280</v>
      </c>
      <c r="B20" s="367"/>
      <c r="C20" s="367"/>
      <c r="D20" s="368"/>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25">
      <c r="A21" s="366" t="s">
        <v>281</v>
      </c>
      <c r="B21" s="367"/>
      <c r="C21" s="367"/>
      <c r="D21" s="368"/>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15">
      <c r="A22" s="375" t="s">
        <v>282</v>
      </c>
      <c r="B22" s="376"/>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15">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15">
      <c r="A24" s="167" t="s">
        <v>278</v>
      </c>
      <c r="B24" s="177">
        <f>MP_new!H7+MP_new!I7</f>
        <v>0</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15">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15">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25">
      <c r="A28" s="366" t="s">
        <v>283</v>
      </c>
      <c r="B28" s="367"/>
      <c r="C28" s="367"/>
      <c r="D28" s="368"/>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25">
      <c r="A29" s="366" t="s">
        <v>284</v>
      </c>
      <c r="B29" s="367"/>
      <c r="C29" s="367"/>
      <c r="D29" s="368"/>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15">
      <c r="A30" s="375" t="s">
        <v>285</v>
      </c>
      <c r="B30" s="376"/>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15">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15">
      <c r="A32" s="167" t="s">
        <v>278</v>
      </c>
      <c r="B32" s="177">
        <f>MP_new!H8+MP_new!I8</f>
        <v>0</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15">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15">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25">
      <c r="A36" s="366" t="s">
        <v>286</v>
      </c>
      <c r="B36" s="367"/>
      <c r="C36" s="367"/>
      <c r="D36" s="368"/>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25">
      <c r="A37" s="366" t="s">
        <v>287</v>
      </c>
      <c r="B37" s="367"/>
      <c r="C37" s="367"/>
      <c r="D37" s="368"/>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15">
      <c r="A38" s="375" t="s">
        <v>288</v>
      </c>
      <c r="B38" s="376"/>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15">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15">
      <c r="A40" s="167" t="s">
        <v>278</v>
      </c>
      <c r="B40" s="177">
        <f>MP_new!H9+MP_new!I9</f>
        <v>0</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15">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15">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25">
      <c r="A44" s="366" t="s">
        <v>289</v>
      </c>
      <c r="B44" s="367"/>
      <c r="C44" s="367"/>
      <c r="D44" s="368"/>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25">
      <c r="A45" s="366" t="s">
        <v>290</v>
      </c>
      <c r="B45" s="367"/>
      <c r="C45" s="367"/>
      <c r="D45" s="368"/>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
      <c r="A46" s="384" t="s">
        <v>291</v>
      </c>
      <c r="B46" s="385"/>
      <c r="C46" s="386"/>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25">
      <c r="A47" s="390" t="s">
        <v>292</v>
      </c>
      <c r="B47" s="391"/>
      <c r="C47" s="391"/>
      <c r="D47" s="392"/>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15">
      <c r="A48" s="175"/>
      <c r="B48" s="175"/>
      <c r="C48" s="393"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15">
      <c r="A49" s="175"/>
      <c r="C49" s="394"/>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15">
      <c r="A50" s="175"/>
      <c r="C50" s="394"/>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15">
      <c r="A51" s="175"/>
      <c r="C51" s="394"/>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
      <c r="A52" s="387" t="s">
        <v>294</v>
      </c>
      <c r="B52" s="388"/>
      <c r="C52" s="388"/>
      <c r="D52" s="388"/>
      <c r="E52" s="388"/>
      <c r="F52" s="388"/>
      <c r="G52" s="388"/>
      <c r="H52" s="388"/>
      <c r="I52" s="388"/>
      <c r="J52" s="388"/>
      <c r="K52" s="388"/>
      <c r="L52" s="388"/>
      <c r="M52" s="388"/>
      <c r="N52" s="388"/>
      <c r="O52" s="388"/>
      <c r="P52" s="388"/>
      <c r="Q52" s="388"/>
      <c r="R52" s="388"/>
      <c r="S52" s="388"/>
      <c r="T52" s="388"/>
      <c r="U52" s="388"/>
      <c r="V52" s="388"/>
      <c r="W52" s="389"/>
      <c r="X52" s="246"/>
    </row>
    <row r="53" spans="1:24" ht="14" hidden="1" x14ac:dyDescent="0.15">
      <c r="A53" s="379" t="s">
        <v>295</v>
      </c>
      <c r="B53" s="380"/>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15">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15">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t="14" hidden="1" x14ac:dyDescent="0.15">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t="14" hidden="1" x14ac:dyDescent="0.15">
      <c r="A58" s="377" t="s">
        <v>297</v>
      </c>
      <c r="B58" s="378"/>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15">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15">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t="14" hidden="1" x14ac:dyDescent="0.15">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15">
      <c r="A63" s="377" t="s">
        <v>298</v>
      </c>
      <c r="B63" s="378"/>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15">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15">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t="14" hidden="1" x14ac:dyDescent="0.15">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t="14" hidden="1" x14ac:dyDescent="0.15">
      <c r="A68" s="377" t="s">
        <v>299</v>
      </c>
      <c r="B68" s="378"/>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15">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15">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t="14" hidden="1" x14ac:dyDescent="0.15">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t="14" hidden="1" x14ac:dyDescent="0.15">
      <c r="A73" s="377" t="s">
        <v>300</v>
      </c>
      <c r="B73" s="378"/>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15">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15">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t="14" hidden="1" x14ac:dyDescent="0.15">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t="14" hidden="1" x14ac:dyDescent="0.15">
      <c r="A78" s="377" t="s">
        <v>302</v>
      </c>
      <c r="B78" s="378"/>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15">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15">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t="14" hidden="1" x14ac:dyDescent="0.15">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t="14" hidden="1" x14ac:dyDescent="0.15">
      <c r="A83" s="377" t="s">
        <v>304</v>
      </c>
      <c r="B83" s="378"/>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15">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15">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t="14" hidden="1" x14ac:dyDescent="0.15">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t="14" hidden="1" x14ac:dyDescent="0.15">
      <c r="A88" s="377" t="s">
        <v>76</v>
      </c>
      <c r="B88" s="378"/>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15">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15">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t="14" hidden="1" x14ac:dyDescent="0.15">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t="14" hidden="1" x14ac:dyDescent="0.15">
      <c r="A93" s="377" t="s">
        <v>307</v>
      </c>
      <c r="B93" s="378"/>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15">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15">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t="14" hidden="1" x14ac:dyDescent="0.15">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t="14" hidden="1" x14ac:dyDescent="0.15">
      <c r="A98" s="377" t="s">
        <v>309</v>
      </c>
      <c r="B98" s="378"/>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15">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15">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t="14" hidden="1" x14ac:dyDescent="0.15">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t="14" hidden="1" x14ac:dyDescent="0.15">
      <c r="A103" s="377" t="s">
        <v>311</v>
      </c>
      <c r="B103" s="378"/>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15">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15">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t="14" hidden="1" x14ac:dyDescent="0.15">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t="14" hidden="1" x14ac:dyDescent="0.15">
      <c r="A108" s="377" t="s">
        <v>312</v>
      </c>
      <c r="B108" s="378"/>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15">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15">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t="14" hidden="1" x14ac:dyDescent="0.15">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t="14" hidden="1" x14ac:dyDescent="0.15">
      <c r="A113" s="377" t="s">
        <v>313</v>
      </c>
      <c r="B113" s="378"/>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15">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15">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t="14" hidden="1" x14ac:dyDescent="0.15">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t="14" hidden="1" x14ac:dyDescent="0.15">
      <c r="A118" s="377" t="s">
        <v>314</v>
      </c>
      <c r="B118" s="378"/>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15">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15">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t="14" hidden="1" x14ac:dyDescent="0.15">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t="14" hidden="1" x14ac:dyDescent="0.15">
      <c r="A123" s="377" t="s">
        <v>315</v>
      </c>
      <c r="B123" s="378"/>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15">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15">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t="14" hidden="1" x14ac:dyDescent="0.15">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t="14" hidden="1" x14ac:dyDescent="0.15">
      <c r="A128" s="377" t="s">
        <v>316</v>
      </c>
      <c r="B128" s="378"/>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15">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15">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t="14" hidden="1" x14ac:dyDescent="0.15">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t="14" hidden="1" x14ac:dyDescent="0.15">
      <c r="A133" s="377" t="s">
        <v>317</v>
      </c>
      <c r="B133" s="378"/>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15">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15">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t="14" hidden="1" x14ac:dyDescent="0.15">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t="14" hidden="1" x14ac:dyDescent="0.15">
      <c r="A138" s="377" t="s">
        <v>318</v>
      </c>
      <c r="B138" s="378"/>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15">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15">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15">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t="14" hidden="1" x14ac:dyDescent="0.15">
      <c r="A143" s="377" t="s">
        <v>322</v>
      </c>
      <c r="B143" s="378"/>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t="14" hidden="1" x14ac:dyDescent="0.15">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t="14" hidden="1" x14ac:dyDescent="0.15">
      <c r="A145" s="379" t="s">
        <v>324</v>
      </c>
      <c r="B145" s="380"/>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t="14" hidden="1" x14ac:dyDescent="0.15">
      <c r="A147" s="379" t="s">
        <v>325</v>
      </c>
      <c r="B147" s="380"/>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t="14" hidden="1" x14ac:dyDescent="0.15">
      <c r="A149" s="379" t="s">
        <v>326</v>
      </c>
      <c r="B149" s="380"/>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15">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
      <c r="A152" s="381" t="s">
        <v>327</v>
      </c>
      <c r="B152" s="382"/>
      <c r="C152" s="382"/>
      <c r="D152" s="383"/>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15">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15">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15">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15">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15">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15">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15">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25" customHeight="1" x14ac:dyDescent="0.15">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P222"/>
  <sheetViews>
    <sheetView topLeftCell="A3" zoomScaleNormal="100" workbookViewId="0">
      <selection activeCell="J3" sqref="J3:K21"/>
    </sheetView>
  </sheetViews>
  <sheetFormatPr baseColWidth="10" defaultColWidth="8.83203125" defaultRowHeight="15" x14ac:dyDescent="0.2"/>
  <cols>
    <col min="1" max="1" width="22.83203125" style="245" customWidth="1"/>
    <col min="2" max="3" width="10.5" style="245" customWidth="1"/>
    <col min="10" max="10" width="23.6640625" customWidth="1"/>
    <col min="11" max="11" width="23" customWidth="1"/>
    <col min="12" max="12" width="13.1640625" customWidth="1"/>
  </cols>
  <sheetData>
    <row r="1" spans="1:16" x14ac:dyDescent="0.2">
      <c r="A1" s="108" t="s">
        <v>12</v>
      </c>
      <c r="B1" s="108"/>
      <c r="C1" s="108"/>
      <c r="D1" s="108"/>
      <c r="E1" s="108"/>
      <c r="J1" t="s">
        <v>629</v>
      </c>
      <c r="N1" t="s">
        <v>630</v>
      </c>
    </row>
    <row r="2" spans="1:16" x14ac:dyDescent="0.2">
      <c r="J2" s="339" t="s">
        <v>614</v>
      </c>
      <c r="K2" s="339" t="s">
        <v>615</v>
      </c>
      <c r="L2" s="339" t="s">
        <v>422</v>
      </c>
      <c r="N2" s="349" t="s">
        <v>614</v>
      </c>
      <c r="O2" s="349" t="s">
        <v>615</v>
      </c>
      <c r="P2" s="349" t="s">
        <v>422</v>
      </c>
    </row>
    <row r="3" spans="1:16" x14ac:dyDescent="0.2">
      <c r="A3" s="395" t="s">
        <v>328</v>
      </c>
      <c r="B3" s="396"/>
      <c r="J3" s="234" t="s">
        <v>42</v>
      </c>
      <c r="K3" s="342" t="s">
        <v>50</v>
      </c>
      <c r="L3" s="342">
        <v>1</v>
      </c>
      <c r="N3" s="234" t="s">
        <v>28</v>
      </c>
      <c r="O3" s="342"/>
      <c r="P3" s="342"/>
    </row>
    <row r="4" spans="1:16" x14ac:dyDescent="0.2">
      <c r="A4" s="146" t="s">
        <v>329</v>
      </c>
      <c r="B4" s="109">
        <v>6</v>
      </c>
      <c r="C4" s="245" t="s">
        <v>330</v>
      </c>
      <c r="J4" s="234" t="s">
        <v>656</v>
      </c>
      <c r="K4" s="342" t="s">
        <v>50</v>
      </c>
      <c r="L4" s="342">
        <v>1</v>
      </c>
      <c r="N4" s="234" t="s">
        <v>30</v>
      </c>
      <c r="O4" s="342"/>
      <c r="P4" s="342"/>
    </row>
    <row r="5" spans="1:16" x14ac:dyDescent="0.2">
      <c r="A5" s="146" t="s">
        <v>331</v>
      </c>
      <c r="B5" s="109">
        <v>100</v>
      </c>
      <c r="C5" s="245" t="s">
        <v>330</v>
      </c>
      <c r="J5" s="234" t="s">
        <v>62</v>
      </c>
      <c r="K5" s="342" t="s">
        <v>50</v>
      </c>
      <c r="L5" s="342">
        <v>1</v>
      </c>
      <c r="N5" s="234" t="s">
        <v>31</v>
      </c>
      <c r="O5" s="342"/>
      <c r="P5" s="342"/>
    </row>
    <row r="6" spans="1:16" x14ac:dyDescent="0.2">
      <c r="J6" s="234" t="s">
        <v>63</v>
      </c>
      <c r="K6" s="342" t="s">
        <v>50</v>
      </c>
      <c r="L6" s="342">
        <v>1</v>
      </c>
      <c r="N6" s="234" t="s">
        <v>33</v>
      </c>
      <c r="O6" s="342"/>
      <c r="P6" s="342"/>
    </row>
    <row r="7" spans="1:16" x14ac:dyDescent="0.2">
      <c r="A7" s="395" t="s">
        <v>332</v>
      </c>
      <c r="B7" s="396"/>
      <c r="C7" s="115" t="s">
        <v>333</v>
      </c>
      <c r="J7" s="234" t="s">
        <v>654</v>
      </c>
      <c r="K7" s="342" t="s">
        <v>50</v>
      </c>
      <c r="L7" s="342">
        <v>1</v>
      </c>
      <c r="N7" s="234" t="s">
        <v>35</v>
      </c>
      <c r="O7" s="342"/>
      <c r="P7" s="342"/>
    </row>
    <row r="8" spans="1:16" x14ac:dyDescent="0.2">
      <c r="A8" s="146" t="s">
        <v>1</v>
      </c>
      <c r="B8" s="109">
        <v>0.9</v>
      </c>
      <c r="C8" s="116" t="s">
        <v>334</v>
      </c>
      <c r="J8" s="234" t="s">
        <v>591</v>
      </c>
      <c r="K8" s="342" t="s">
        <v>50</v>
      </c>
      <c r="L8" s="342">
        <v>1</v>
      </c>
      <c r="N8" s="234" t="s">
        <v>36</v>
      </c>
      <c r="O8" s="342"/>
      <c r="P8" s="342"/>
    </row>
    <row r="9" spans="1:16" x14ac:dyDescent="0.2">
      <c r="A9" s="146" t="s">
        <v>2</v>
      </c>
      <c r="B9" s="109">
        <v>0.9</v>
      </c>
      <c r="C9" s="116" t="s">
        <v>335</v>
      </c>
      <c r="J9" s="234" t="s">
        <v>659</v>
      </c>
      <c r="K9" s="342" t="s">
        <v>50</v>
      </c>
      <c r="L9" s="342">
        <v>1</v>
      </c>
      <c r="N9" s="234" t="s">
        <v>37</v>
      </c>
      <c r="O9" s="342" t="s">
        <v>407</v>
      </c>
      <c r="P9" s="342">
        <v>1</v>
      </c>
    </row>
    <row r="10" spans="1:16" x14ac:dyDescent="0.2">
      <c r="A10" s="146" t="s">
        <v>3</v>
      </c>
      <c r="B10" s="109">
        <v>0.9</v>
      </c>
      <c r="C10" s="116" t="s">
        <v>336</v>
      </c>
      <c r="J10" s="234" t="s">
        <v>661</v>
      </c>
      <c r="K10" s="342" t="s">
        <v>50</v>
      </c>
      <c r="L10" s="342">
        <v>1</v>
      </c>
      <c r="N10" s="234" t="s">
        <v>41</v>
      </c>
      <c r="O10" s="342" t="s">
        <v>407</v>
      </c>
      <c r="P10" s="342">
        <v>1</v>
      </c>
    </row>
    <row r="11" spans="1:16" x14ac:dyDescent="0.2">
      <c r="A11" s="146" t="s">
        <v>4</v>
      </c>
      <c r="B11" s="109">
        <v>0.9</v>
      </c>
      <c r="C11" s="116" t="s">
        <v>337</v>
      </c>
      <c r="J11" s="234" t="s">
        <v>104</v>
      </c>
      <c r="K11" s="342" t="s">
        <v>55</v>
      </c>
      <c r="L11" s="342">
        <v>1</v>
      </c>
      <c r="N11" s="234" t="s">
        <v>42</v>
      </c>
      <c r="O11" s="342" t="s">
        <v>407</v>
      </c>
      <c r="P11" s="342">
        <v>1</v>
      </c>
    </row>
    <row r="12" spans="1:16" x14ac:dyDescent="0.2">
      <c r="A12" s="146" t="s">
        <v>5</v>
      </c>
      <c r="B12" s="109">
        <v>0.9</v>
      </c>
      <c r="C12" s="245" t="s">
        <v>338</v>
      </c>
      <c r="J12" s="234" t="s">
        <v>114</v>
      </c>
      <c r="K12" s="342" t="s">
        <v>50</v>
      </c>
      <c r="L12" s="342">
        <v>1</v>
      </c>
      <c r="N12" s="234" t="s">
        <v>43</v>
      </c>
      <c r="O12" s="342" t="s">
        <v>50</v>
      </c>
      <c r="P12" s="342">
        <v>5</v>
      </c>
    </row>
    <row r="13" spans="1:16" x14ac:dyDescent="0.2">
      <c r="J13" s="234" t="s">
        <v>645</v>
      </c>
      <c r="K13" s="342" t="s">
        <v>50</v>
      </c>
      <c r="L13" s="342">
        <v>2</v>
      </c>
      <c r="N13" s="234" t="s">
        <v>44</v>
      </c>
      <c r="O13" s="342" t="s">
        <v>55</v>
      </c>
      <c r="P13" s="342">
        <v>1</v>
      </c>
    </row>
    <row r="14" spans="1:16" x14ac:dyDescent="0.2">
      <c r="A14" s="122" t="s">
        <v>339</v>
      </c>
      <c r="J14" s="234" t="s">
        <v>650</v>
      </c>
      <c r="K14" s="342" t="s">
        <v>50</v>
      </c>
      <c r="L14" s="342">
        <v>2</v>
      </c>
      <c r="N14" s="234" t="s">
        <v>45</v>
      </c>
      <c r="O14" s="342" t="s">
        <v>55</v>
      </c>
      <c r="P14" s="342">
        <v>1</v>
      </c>
    </row>
    <row r="15" spans="1:16" x14ac:dyDescent="0.2">
      <c r="A15" s="325" t="s">
        <v>55</v>
      </c>
      <c r="J15" s="234" t="s">
        <v>652</v>
      </c>
      <c r="K15" s="342" t="s">
        <v>50</v>
      </c>
      <c r="L15" s="342">
        <v>2</v>
      </c>
      <c r="N15" s="234" t="s">
        <v>47</v>
      </c>
      <c r="O15" s="342"/>
      <c r="P15" s="342"/>
    </row>
    <row r="16" spans="1:16" x14ac:dyDescent="0.2">
      <c r="A16" s="325" t="s">
        <v>11</v>
      </c>
      <c r="J16" s="234" t="s">
        <v>119</v>
      </c>
      <c r="K16" s="342" t="s">
        <v>50</v>
      </c>
      <c r="L16" s="342">
        <v>2</v>
      </c>
      <c r="N16" s="234" t="s">
        <v>48</v>
      </c>
      <c r="O16" s="342" t="s">
        <v>50</v>
      </c>
      <c r="P16" s="342">
        <v>3</v>
      </c>
    </row>
    <row r="17" spans="1:16" x14ac:dyDescent="0.2">
      <c r="A17" s="325" t="s">
        <v>11</v>
      </c>
      <c r="J17" s="234" t="s">
        <v>125</v>
      </c>
      <c r="K17" s="342" t="s">
        <v>50</v>
      </c>
      <c r="L17" s="342">
        <v>2</v>
      </c>
      <c r="N17" s="234" t="s">
        <v>49</v>
      </c>
      <c r="O17" s="342"/>
      <c r="P17" s="342"/>
    </row>
    <row r="18" spans="1:16" x14ac:dyDescent="0.2">
      <c r="A18" s="325" t="s">
        <v>11</v>
      </c>
      <c r="J18" s="234" t="s">
        <v>92</v>
      </c>
      <c r="K18" s="342" t="s">
        <v>50</v>
      </c>
      <c r="L18" s="342">
        <v>2</v>
      </c>
      <c r="N18" s="234" t="s">
        <v>51</v>
      </c>
      <c r="O18" s="342" t="s">
        <v>50</v>
      </c>
      <c r="P18" s="342">
        <v>3</v>
      </c>
    </row>
    <row r="19" spans="1:16" x14ac:dyDescent="0.2">
      <c r="A19" s="325" t="s">
        <v>11</v>
      </c>
      <c r="J19" s="234" t="s">
        <v>646</v>
      </c>
      <c r="K19" s="342" t="s">
        <v>50</v>
      </c>
      <c r="L19" s="342">
        <v>2</v>
      </c>
      <c r="N19" s="234" t="s">
        <v>52</v>
      </c>
      <c r="O19" s="342" t="s">
        <v>407</v>
      </c>
      <c r="P19" s="342">
        <v>1</v>
      </c>
    </row>
    <row r="20" spans="1:16" x14ac:dyDescent="0.2">
      <c r="A20" s="325" t="s">
        <v>11</v>
      </c>
      <c r="B20" s="124"/>
      <c r="C20" s="124"/>
      <c r="J20" s="234" t="s">
        <v>648</v>
      </c>
      <c r="K20" s="342" t="s">
        <v>50</v>
      </c>
      <c r="L20" s="342">
        <v>2</v>
      </c>
      <c r="N20" s="234" t="s">
        <v>54</v>
      </c>
      <c r="O20" s="342"/>
      <c r="P20" s="342"/>
    </row>
    <row r="21" spans="1:16" ht="15.75" customHeight="1" x14ac:dyDescent="0.2">
      <c r="A21" s="325" t="s">
        <v>11</v>
      </c>
      <c r="B21" s="123"/>
      <c r="C21" s="123"/>
      <c r="J21" s="234" t="s">
        <v>111</v>
      </c>
      <c r="K21" s="342" t="s">
        <v>50</v>
      </c>
      <c r="L21" s="342">
        <v>2</v>
      </c>
      <c r="N21" s="234" t="s">
        <v>637</v>
      </c>
      <c r="O21" s="342" t="s">
        <v>401</v>
      </c>
      <c r="P21" s="342">
        <v>4</v>
      </c>
    </row>
    <row r="22" spans="1:16" x14ac:dyDescent="0.2">
      <c r="J22" s="234"/>
      <c r="K22" s="342"/>
      <c r="L22" s="342"/>
      <c r="N22" s="234" t="s">
        <v>638</v>
      </c>
      <c r="O22" s="342" t="s">
        <v>401</v>
      </c>
      <c r="P22" s="342">
        <v>4</v>
      </c>
    </row>
    <row r="23" spans="1:16" x14ac:dyDescent="0.2">
      <c r="A23" s="397" t="s">
        <v>340</v>
      </c>
      <c r="B23" s="396"/>
      <c r="C23" t="s">
        <v>341</v>
      </c>
      <c r="J23" s="234"/>
      <c r="K23" s="342"/>
      <c r="L23" s="342"/>
      <c r="N23" s="234" t="s">
        <v>56</v>
      </c>
      <c r="O23" s="342" t="s">
        <v>401</v>
      </c>
      <c r="P23" s="342">
        <v>2</v>
      </c>
    </row>
    <row r="24" spans="1:16" x14ac:dyDescent="0.2">
      <c r="A24" s="131" t="s">
        <v>55</v>
      </c>
      <c r="B24" s="234" t="s">
        <v>342</v>
      </c>
      <c r="C24" t="s">
        <v>343</v>
      </c>
      <c r="J24" s="234"/>
      <c r="K24" s="342"/>
      <c r="L24" s="342"/>
      <c r="N24" s="234" t="s">
        <v>57</v>
      </c>
      <c r="O24" s="342" t="s">
        <v>401</v>
      </c>
      <c r="P24" s="342">
        <v>2</v>
      </c>
    </row>
    <row r="25" spans="1:16" x14ac:dyDescent="0.2">
      <c r="A25" s="131" t="s">
        <v>32</v>
      </c>
      <c r="B25" s="234" t="s">
        <v>344</v>
      </c>
      <c r="C25" t="s">
        <v>345</v>
      </c>
      <c r="J25" s="234"/>
      <c r="K25" s="342"/>
      <c r="L25" s="342"/>
      <c r="N25" s="234" t="s">
        <v>58</v>
      </c>
      <c r="O25" s="342" t="s">
        <v>401</v>
      </c>
      <c r="P25" s="342">
        <v>2</v>
      </c>
    </row>
    <row r="26" spans="1:16" x14ac:dyDescent="0.2">
      <c r="A26" s="131" t="s">
        <v>50</v>
      </c>
      <c r="B26" s="234" t="s">
        <v>346</v>
      </c>
      <c r="C26" t="s">
        <v>347</v>
      </c>
      <c r="J26" s="234"/>
      <c r="K26" s="342"/>
      <c r="L26" s="342"/>
      <c r="N26" s="234" t="s">
        <v>59</v>
      </c>
      <c r="O26" s="342" t="s">
        <v>401</v>
      </c>
      <c r="P26" s="342">
        <v>2</v>
      </c>
    </row>
    <row r="27" spans="1:16" x14ac:dyDescent="0.2">
      <c r="A27" s="131" t="s">
        <v>348</v>
      </c>
      <c r="B27" s="234" t="s">
        <v>349</v>
      </c>
      <c r="C27" s="398" t="s">
        <v>350</v>
      </c>
      <c r="D27" s="398"/>
      <c r="E27" s="398"/>
      <c r="F27" s="398"/>
      <c r="G27" s="398"/>
      <c r="H27" s="398"/>
      <c r="J27" s="234"/>
      <c r="K27" s="342"/>
      <c r="L27" s="342"/>
      <c r="N27" s="234" t="s">
        <v>60</v>
      </c>
      <c r="O27" s="342" t="s">
        <v>401</v>
      </c>
      <c r="P27" s="342">
        <v>2</v>
      </c>
    </row>
    <row r="28" spans="1:16" x14ac:dyDescent="0.2">
      <c r="C28" s="398"/>
      <c r="D28" s="398"/>
      <c r="E28" s="398"/>
      <c r="F28" s="398"/>
      <c r="G28" s="398"/>
      <c r="H28" s="398"/>
      <c r="J28" s="234"/>
      <c r="K28" s="342"/>
      <c r="L28" s="342"/>
      <c r="N28" s="234" t="s">
        <v>61</v>
      </c>
      <c r="O28" s="342" t="s">
        <v>53</v>
      </c>
      <c r="P28" s="342">
        <v>3</v>
      </c>
    </row>
    <row r="29" spans="1:16" x14ac:dyDescent="0.2">
      <c r="C29" s="399"/>
      <c r="D29" s="399"/>
      <c r="E29" s="399"/>
      <c r="F29" s="399"/>
      <c r="G29" s="399"/>
      <c r="H29" s="399"/>
      <c r="J29" s="234"/>
      <c r="K29" s="342"/>
      <c r="L29" s="342"/>
      <c r="N29" s="234" t="s">
        <v>62</v>
      </c>
      <c r="O29" s="342" t="s">
        <v>616</v>
      </c>
      <c r="P29" s="342">
        <v>5</v>
      </c>
    </row>
    <row r="30" spans="1:16" x14ac:dyDescent="0.2">
      <c r="J30" s="234"/>
      <c r="K30" s="342"/>
      <c r="L30" s="342"/>
      <c r="N30" s="234" t="s">
        <v>63</v>
      </c>
      <c r="O30" s="342" t="s">
        <v>616</v>
      </c>
      <c r="P30" s="342">
        <v>5</v>
      </c>
    </row>
    <row r="31" spans="1:16" x14ac:dyDescent="0.2">
      <c r="A31"/>
      <c r="B31"/>
      <c r="C31"/>
      <c r="J31" s="234"/>
      <c r="K31" s="342"/>
      <c r="L31" s="342"/>
      <c r="N31" s="234" t="s">
        <v>64</v>
      </c>
      <c r="O31" s="342"/>
      <c r="P31" s="342"/>
    </row>
    <row r="32" spans="1:16" x14ac:dyDescent="0.2">
      <c r="A32"/>
      <c r="B32"/>
      <c r="C32"/>
      <c r="J32" s="234"/>
      <c r="K32" s="342"/>
      <c r="L32" s="342"/>
      <c r="N32" s="234" t="s">
        <v>65</v>
      </c>
      <c r="O32" s="342"/>
      <c r="P32" s="342"/>
    </row>
    <row r="33" spans="1:16" x14ac:dyDescent="0.2">
      <c r="A33"/>
      <c r="B33"/>
      <c r="C33"/>
      <c r="J33" s="234"/>
      <c r="K33" s="342"/>
      <c r="L33" s="342"/>
      <c r="N33" s="234" t="s">
        <v>66</v>
      </c>
      <c r="O33" s="342"/>
      <c r="P33" s="342"/>
    </row>
    <row r="34" spans="1:16" x14ac:dyDescent="0.2">
      <c r="A34"/>
      <c r="B34"/>
      <c r="C34"/>
      <c r="J34" s="234"/>
      <c r="K34" s="342"/>
      <c r="L34" s="342"/>
      <c r="N34" s="234" t="s">
        <v>67</v>
      </c>
      <c r="O34" s="342"/>
      <c r="P34" s="342"/>
    </row>
    <row r="35" spans="1:16" x14ac:dyDescent="0.2">
      <c r="A35"/>
      <c r="B35"/>
      <c r="C35"/>
      <c r="J35" s="234"/>
      <c r="K35" s="342"/>
      <c r="L35" s="342"/>
      <c r="N35" s="234" t="s">
        <v>68</v>
      </c>
      <c r="O35" s="342"/>
      <c r="P35" s="342"/>
    </row>
    <row r="36" spans="1:16" x14ac:dyDescent="0.2">
      <c r="A36"/>
      <c r="B36"/>
      <c r="C36"/>
      <c r="J36" s="234"/>
      <c r="K36" s="342"/>
      <c r="L36" s="342"/>
      <c r="N36" s="234" t="s">
        <v>69</v>
      </c>
      <c r="O36" s="342"/>
      <c r="P36" s="342"/>
    </row>
    <row r="37" spans="1:16" x14ac:dyDescent="0.2">
      <c r="A37"/>
      <c r="B37"/>
      <c r="C37"/>
      <c r="J37" s="234"/>
      <c r="K37" s="342"/>
      <c r="L37" s="342"/>
      <c r="N37" s="234" t="s">
        <v>70</v>
      </c>
      <c r="O37" s="342"/>
      <c r="P37" s="342"/>
    </row>
    <row r="38" spans="1:16" x14ac:dyDescent="0.2">
      <c r="A38"/>
      <c r="B38"/>
      <c r="C38"/>
      <c r="J38" s="234"/>
      <c r="K38" s="342"/>
      <c r="L38" s="342"/>
      <c r="N38" s="234" t="s">
        <v>71</v>
      </c>
      <c r="O38" s="342"/>
      <c r="P38" s="342"/>
    </row>
    <row r="39" spans="1:16" x14ac:dyDescent="0.2">
      <c r="A39"/>
      <c r="B39"/>
      <c r="C39"/>
      <c r="J39" s="234"/>
      <c r="K39" s="342"/>
      <c r="L39" s="342"/>
      <c r="N39" s="234" t="s">
        <v>72</v>
      </c>
      <c r="O39" s="342"/>
      <c r="P39" s="342"/>
    </row>
    <row r="40" spans="1:16" x14ac:dyDescent="0.2">
      <c r="A40"/>
      <c r="B40"/>
      <c r="C40"/>
      <c r="J40" s="234"/>
      <c r="K40" s="342"/>
      <c r="L40" s="342"/>
      <c r="N40" s="234" t="s">
        <v>73</v>
      </c>
      <c r="O40" s="342"/>
      <c r="P40" s="342"/>
    </row>
    <row r="41" spans="1:16" x14ac:dyDescent="0.2">
      <c r="A41"/>
      <c r="B41"/>
      <c r="C41"/>
      <c r="J41" s="234"/>
      <c r="K41" s="342"/>
      <c r="L41" s="342"/>
      <c r="N41" s="234" t="s">
        <v>590</v>
      </c>
      <c r="O41" s="342"/>
      <c r="P41" s="342"/>
    </row>
    <row r="42" spans="1:16" x14ac:dyDescent="0.2">
      <c r="A42"/>
      <c r="B42"/>
      <c r="C42"/>
      <c r="J42" s="234"/>
      <c r="K42" s="342"/>
      <c r="L42" s="342"/>
      <c r="N42" s="234" t="s">
        <v>74</v>
      </c>
      <c r="O42" s="342" t="s">
        <v>413</v>
      </c>
      <c r="P42" s="342">
        <v>4</v>
      </c>
    </row>
    <row r="43" spans="1:16" x14ac:dyDescent="0.2">
      <c r="A43"/>
      <c r="B43"/>
      <c r="C43"/>
      <c r="J43" s="234"/>
      <c r="K43" s="342"/>
      <c r="L43" s="342"/>
      <c r="N43" s="234" t="s">
        <v>76</v>
      </c>
      <c r="O43" s="342" t="s">
        <v>55</v>
      </c>
      <c r="P43" s="342">
        <v>4</v>
      </c>
    </row>
    <row r="44" spans="1:16" x14ac:dyDescent="0.2">
      <c r="A44"/>
      <c r="B44"/>
      <c r="C44"/>
      <c r="J44" s="234"/>
      <c r="K44" s="342"/>
      <c r="L44" s="342"/>
      <c r="N44" s="234" t="s">
        <v>77</v>
      </c>
      <c r="O44" s="342" t="s">
        <v>348</v>
      </c>
      <c r="P44" s="342">
        <v>5</v>
      </c>
    </row>
    <row r="45" spans="1:16" x14ac:dyDescent="0.2">
      <c r="A45"/>
      <c r="B45"/>
      <c r="C45"/>
      <c r="J45" s="234"/>
      <c r="K45" s="342"/>
      <c r="L45" s="342"/>
      <c r="N45" s="234" t="s">
        <v>78</v>
      </c>
      <c r="O45" s="342" t="s">
        <v>53</v>
      </c>
      <c r="P45" s="342">
        <v>3</v>
      </c>
    </row>
    <row r="46" spans="1:16" x14ac:dyDescent="0.2">
      <c r="A46"/>
      <c r="B46"/>
      <c r="C46"/>
      <c r="J46" s="234"/>
      <c r="K46" s="342"/>
      <c r="L46" s="342"/>
      <c r="N46" s="234" t="s">
        <v>79</v>
      </c>
      <c r="O46" s="342" t="s">
        <v>53</v>
      </c>
      <c r="P46" s="342">
        <v>2</v>
      </c>
    </row>
    <row r="47" spans="1:16" x14ac:dyDescent="0.2">
      <c r="A47"/>
      <c r="B47"/>
      <c r="C47"/>
      <c r="J47" s="234"/>
      <c r="K47" s="342"/>
      <c r="L47" s="342"/>
      <c r="N47" s="234" t="s">
        <v>80</v>
      </c>
      <c r="O47" s="342" t="s">
        <v>348</v>
      </c>
      <c r="P47" s="342">
        <v>2</v>
      </c>
    </row>
    <row r="48" spans="1:16" x14ac:dyDescent="0.2">
      <c r="A48"/>
      <c r="B48"/>
      <c r="C48"/>
      <c r="J48" s="234"/>
      <c r="K48" s="342"/>
      <c r="L48" s="342"/>
      <c r="N48" s="234" t="s">
        <v>81</v>
      </c>
      <c r="O48" s="342" t="s">
        <v>348</v>
      </c>
      <c r="P48" s="342">
        <v>2</v>
      </c>
    </row>
    <row r="49" spans="1:16" x14ac:dyDescent="0.2">
      <c r="A49"/>
      <c r="B49"/>
      <c r="C49"/>
      <c r="J49" s="234"/>
      <c r="K49" s="342"/>
      <c r="L49" s="342"/>
      <c r="N49" s="234" t="s">
        <v>591</v>
      </c>
      <c r="O49" s="342" t="s">
        <v>348</v>
      </c>
      <c r="P49" s="342">
        <v>2</v>
      </c>
    </row>
    <row r="50" spans="1:16" x14ac:dyDescent="0.2">
      <c r="A50"/>
      <c r="B50"/>
      <c r="C50"/>
      <c r="J50" s="234"/>
      <c r="K50" s="342"/>
      <c r="L50" s="342"/>
      <c r="N50" s="234" t="s">
        <v>82</v>
      </c>
      <c r="O50" s="342"/>
      <c r="P50" s="342"/>
    </row>
    <row r="51" spans="1:16" x14ac:dyDescent="0.2">
      <c r="A51"/>
      <c r="B51"/>
      <c r="C51"/>
      <c r="J51" s="234"/>
      <c r="K51" s="342"/>
      <c r="L51" s="342"/>
      <c r="N51" s="234" t="s">
        <v>84</v>
      </c>
      <c r="O51" s="342" t="s">
        <v>409</v>
      </c>
      <c r="P51" s="342">
        <v>2</v>
      </c>
    </row>
    <row r="52" spans="1:16" x14ac:dyDescent="0.2">
      <c r="A52"/>
      <c r="B52"/>
      <c r="C52"/>
      <c r="J52" s="234"/>
      <c r="K52" s="342"/>
      <c r="L52" s="342"/>
      <c r="N52" s="234" t="s">
        <v>85</v>
      </c>
      <c r="O52" s="342" t="s">
        <v>409</v>
      </c>
      <c r="P52" s="342">
        <v>2</v>
      </c>
    </row>
    <row r="53" spans="1:16" x14ac:dyDescent="0.2">
      <c r="A53"/>
      <c r="B53"/>
      <c r="C53"/>
      <c r="J53" s="234"/>
      <c r="K53" s="342"/>
      <c r="L53" s="342"/>
      <c r="N53" s="234" t="s">
        <v>86</v>
      </c>
      <c r="O53" s="342" t="s">
        <v>409</v>
      </c>
      <c r="P53" s="342">
        <v>2</v>
      </c>
    </row>
    <row r="54" spans="1:16" x14ac:dyDescent="0.2">
      <c r="A54"/>
      <c r="B54"/>
      <c r="C54"/>
      <c r="J54" s="234"/>
      <c r="K54" s="342"/>
      <c r="L54" s="342"/>
      <c r="N54" s="234" t="s">
        <v>87</v>
      </c>
      <c r="O54" s="342" t="s">
        <v>409</v>
      </c>
      <c r="P54" s="342">
        <v>2</v>
      </c>
    </row>
    <row r="55" spans="1:16" x14ac:dyDescent="0.2">
      <c r="A55"/>
      <c r="B55"/>
      <c r="C55"/>
      <c r="J55" s="234"/>
      <c r="K55" s="342"/>
      <c r="L55" s="342"/>
      <c r="N55" s="234" t="s">
        <v>88</v>
      </c>
      <c r="O55" s="342" t="s">
        <v>409</v>
      </c>
      <c r="P55" s="342">
        <v>2</v>
      </c>
    </row>
    <row r="56" spans="1:16" x14ac:dyDescent="0.2">
      <c r="A56"/>
      <c r="B56"/>
      <c r="C56"/>
      <c r="J56" s="234"/>
      <c r="K56" s="342"/>
      <c r="L56" s="342"/>
      <c r="N56" s="234" t="s">
        <v>89</v>
      </c>
      <c r="O56" s="342"/>
      <c r="P56" s="342"/>
    </row>
    <row r="57" spans="1:16" x14ac:dyDescent="0.2">
      <c r="A57"/>
      <c r="B57"/>
      <c r="C57"/>
      <c r="J57" s="234"/>
      <c r="K57" s="342"/>
      <c r="L57" s="342"/>
      <c r="N57" s="234" t="s">
        <v>90</v>
      </c>
      <c r="O57" s="342"/>
      <c r="P57" s="342"/>
    </row>
    <row r="58" spans="1:16" x14ac:dyDescent="0.2">
      <c r="A58"/>
      <c r="B58"/>
      <c r="C58"/>
      <c r="J58" s="234"/>
      <c r="K58" s="342"/>
      <c r="L58" s="342"/>
      <c r="N58" s="234" t="s">
        <v>91</v>
      </c>
      <c r="O58" s="342"/>
      <c r="P58" s="342"/>
    </row>
    <row r="59" spans="1:16" x14ac:dyDescent="0.2">
      <c r="A59"/>
      <c r="B59"/>
      <c r="C59"/>
      <c r="J59" s="234"/>
      <c r="K59" s="342"/>
      <c r="L59" s="342"/>
      <c r="N59" s="234" t="s">
        <v>92</v>
      </c>
      <c r="O59" s="342" t="s">
        <v>348</v>
      </c>
      <c r="P59" s="342">
        <v>3</v>
      </c>
    </row>
    <row r="60" spans="1:16" x14ac:dyDescent="0.2">
      <c r="A60"/>
      <c r="B60"/>
      <c r="C60"/>
      <c r="J60" s="234"/>
      <c r="K60" s="342"/>
      <c r="L60" s="342"/>
      <c r="N60" s="234" t="s">
        <v>94</v>
      </c>
      <c r="O60" s="342"/>
      <c r="P60" s="342"/>
    </row>
    <row r="61" spans="1:16" x14ac:dyDescent="0.2">
      <c r="A61"/>
      <c r="B61"/>
      <c r="C61"/>
      <c r="J61" s="234"/>
      <c r="K61" s="342"/>
      <c r="L61" s="342"/>
      <c r="N61" s="234" t="s">
        <v>95</v>
      </c>
      <c r="O61" s="342" t="s">
        <v>348</v>
      </c>
      <c r="P61" s="342">
        <v>1</v>
      </c>
    </row>
    <row r="62" spans="1:16" x14ac:dyDescent="0.2">
      <c r="A62"/>
      <c r="B62"/>
      <c r="C62"/>
      <c r="J62" s="234"/>
      <c r="K62" s="342"/>
      <c r="L62" s="342"/>
      <c r="N62" s="234" t="s">
        <v>97</v>
      </c>
      <c r="O62" s="342" t="s">
        <v>53</v>
      </c>
      <c r="P62" s="342">
        <v>2</v>
      </c>
    </row>
    <row r="63" spans="1:16" x14ac:dyDescent="0.2">
      <c r="A63"/>
      <c r="B63"/>
      <c r="C63"/>
      <c r="J63" s="234"/>
      <c r="K63" s="342"/>
      <c r="L63" s="342"/>
      <c r="N63" s="234" t="s">
        <v>98</v>
      </c>
      <c r="O63" s="342"/>
      <c r="P63" s="342"/>
    </row>
    <row r="64" spans="1:16" x14ac:dyDescent="0.2">
      <c r="A64"/>
      <c r="B64"/>
      <c r="C64"/>
      <c r="J64" s="234"/>
      <c r="K64" s="342"/>
      <c r="L64" s="342"/>
      <c r="N64" s="234" t="s">
        <v>99</v>
      </c>
      <c r="O64" s="342"/>
      <c r="P64" s="342"/>
    </row>
    <row r="65" spans="1:16" x14ac:dyDescent="0.2">
      <c r="A65"/>
      <c r="B65"/>
      <c r="C65"/>
      <c r="J65" s="234"/>
      <c r="K65" s="342"/>
      <c r="L65" s="342"/>
      <c r="N65" s="234" t="s">
        <v>100</v>
      </c>
      <c r="O65" s="342"/>
      <c r="P65" s="342"/>
    </row>
    <row r="66" spans="1:16" x14ac:dyDescent="0.2">
      <c r="J66" s="234"/>
      <c r="K66" s="342"/>
      <c r="L66" s="342"/>
      <c r="N66" s="234" t="s">
        <v>102</v>
      </c>
      <c r="O66" s="342"/>
      <c r="P66" s="342"/>
    </row>
    <row r="67" spans="1:16" x14ac:dyDescent="0.2">
      <c r="J67" s="234"/>
      <c r="K67" s="342"/>
      <c r="L67" s="342"/>
      <c r="N67" s="234" t="s">
        <v>103</v>
      </c>
      <c r="O67" s="342" t="s">
        <v>2</v>
      </c>
      <c r="P67" s="342">
        <v>2</v>
      </c>
    </row>
    <row r="68" spans="1:16" x14ac:dyDescent="0.2">
      <c r="J68" s="234"/>
      <c r="K68" s="342"/>
      <c r="L68" s="342"/>
      <c r="N68" s="234" t="s">
        <v>104</v>
      </c>
      <c r="O68" s="342" t="s">
        <v>55</v>
      </c>
      <c r="P68" s="342">
        <v>2</v>
      </c>
    </row>
    <row r="69" spans="1:16" x14ac:dyDescent="0.2">
      <c r="J69" s="234"/>
      <c r="K69" s="342"/>
      <c r="L69" s="342"/>
      <c r="N69" s="234" t="s">
        <v>105</v>
      </c>
      <c r="O69" s="342"/>
      <c r="P69" s="342"/>
    </row>
    <row r="70" spans="1:16" x14ac:dyDescent="0.2">
      <c r="J70" s="234"/>
      <c r="K70" s="342"/>
      <c r="L70" s="342"/>
      <c r="N70" s="234" t="s">
        <v>106</v>
      </c>
      <c r="O70" s="342" t="s">
        <v>4</v>
      </c>
      <c r="P70" s="342">
        <v>2</v>
      </c>
    </row>
    <row r="71" spans="1:16" x14ac:dyDescent="0.2">
      <c r="J71" s="234"/>
      <c r="K71" s="342"/>
      <c r="L71" s="342"/>
      <c r="N71" s="234" t="s">
        <v>107</v>
      </c>
      <c r="O71" s="342" t="s">
        <v>4</v>
      </c>
      <c r="P71" s="342">
        <v>2</v>
      </c>
    </row>
    <row r="72" spans="1:16" x14ac:dyDescent="0.2">
      <c r="J72" s="234"/>
      <c r="K72" s="342"/>
      <c r="L72" s="342"/>
      <c r="N72" s="234" t="s">
        <v>108</v>
      </c>
      <c r="O72" s="342"/>
      <c r="P72" s="342"/>
    </row>
    <row r="73" spans="1:16" x14ac:dyDescent="0.2">
      <c r="J73" s="234"/>
      <c r="K73" s="342"/>
      <c r="L73" s="342"/>
      <c r="N73" s="234" t="s">
        <v>109</v>
      </c>
      <c r="O73" s="342" t="s">
        <v>50</v>
      </c>
      <c r="P73" s="342">
        <v>2</v>
      </c>
    </row>
    <row r="74" spans="1:16" x14ac:dyDescent="0.2">
      <c r="J74" s="234"/>
      <c r="K74" s="342"/>
      <c r="L74" s="342"/>
      <c r="N74" s="234" t="s">
        <v>110</v>
      </c>
      <c r="O74" s="342" t="s">
        <v>348</v>
      </c>
      <c r="P74" s="342">
        <v>1</v>
      </c>
    </row>
    <row r="75" spans="1:16" x14ac:dyDescent="0.2">
      <c r="J75" s="234"/>
      <c r="K75" s="342"/>
      <c r="L75" s="342"/>
      <c r="N75" s="234" t="s">
        <v>111</v>
      </c>
      <c r="O75" s="342" t="s">
        <v>348</v>
      </c>
      <c r="P75" s="342">
        <v>1</v>
      </c>
    </row>
    <row r="76" spans="1:16" x14ac:dyDescent="0.2">
      <c r="J76" s="234"/>
      <c r="K76" s="342"/>
      <c r="L76" s="342"/>
      <c r="N76" s="234" t="s">
        <v>112</v>
      </c>
      <c r="O76" s="342" t="s">
        <v>348</v>
      </c>
      <c r="P76" s="342">
        <v>1</v>
      </c>
    </row>
    <row r="77" spans="1:16" x14ac:dyDescent="0.2">
      <c r="J77" s="234"/>
      <c r="K77" s="342"/>
      <c r="L77" s="342"/>
      <c r="N77" s="234" t="s">
        <v>113</v>
      </c>
      <c r="O77" s="342" t="s">
        <v>348</v>
      </c>
      <c r="P77" s="342">
        <v>1</v>
      </c>
    </row>
    <row r="78" spans="1:16" x14ac:dyDescent="0.2">
      <c r="J78" s="234"/>
      <c r="K78" s="342"/>
      <c r="L78" s="342"/>
      <c r="N78" s="234" t="s">
        <v>114</v>
      </c>
      <c r="O78" s="342" t="s">
        <v>348</v>
      </c>
      <c r="P78" s="342">
        <v>1</v>
      </c>
    </row>
    <row r="79" spans="1:16" x14ac:dyDescent="0.2">
      <c r="J79" s="234"/>
      <c r="K79" s="342"/>
      <c r="L79" s="342"/>
      <c r="N79" s="234" t="s">
        <v>115</v>
      </c>
      <c r="O79" s="342" t="s">
        <v>348</v>
      </c>
      <c r="P79" s="342">
        <v>1</v>
      </c>
    </row>
    <row r="80" spans="1:16" x14ac:dyDescent="0.2">
      <c r="J80" s="234"/>
      <c r="K80" s="342"/>
      <c r="L80" s="342"/>
      <c r="N80" s="234" t="s">
        <v>116</v>
      </c>
      <c r="O80" s="342" t="s">
        <v>411</v>
      </c>
      <c r="P80" s="342">
        <v>1</v>
      </c>
    </row>
    <row r="81" spans="10:16" x14ac:dyDescent="0.2">
      <c r="J81" s="234"/>
      <c r="K81" s="342"/>
      <c r="L81" s="342"/>
      <c r="N81" s="234" t="s">
        <v>117</v>
      </c>
      <c r="O81" s="342" t="s">
        <v>348</v>
      </c>
      <c r="P81" s="342">
        <v>1</v>
      </c>
    </row>
    <row r="82" spans="10:16" x14ac:dyDescent="0.2">
      <c r="J82" s="234"/>
      <c r="K82" s="342"/>
      <c r="L82" s="342"/>
      <c r="N82" s="234" t="s">
        <v>118</v>
      </c>
      <c r="O82" s="342" t="s">
        <v>403</v>
      </c>
      <c r="P82" s="342">
        <v>3</v>
      </c>
    </row>
    <row r="83" spans="10:16" x14ac:dyDescent="0.2">
      <c r="J83" s="234"/>
      <c r="K83" s="342"/>
      <c r="L83" s="342"/>
      <c r="N83" s="234" t="s">
        <v>119</v>
      </c>
      <c r="O83" s="342" t="s">
        <v>403</v>
      </c>
      <c r="P83" s="342">
        <v>3</v>
      </c>
    </row>
    <row r="84" spans="10:16" x14ac:dyDescent="0.2">
      <c r="J84" s="234"/>
      <c r="K84" s="342"/>
      <c r="L84" s="342"/>
      <c r="N84" s="234" t="s">
        <v>120</v>
      </c>
      <c r="O84" s="342"/>
      <c r="P84" s="342"/>
    </row>
    <row r="85" spans="10:16" x14ac:dyDescent="0.2">
      <c r="J85" s="234"/>
      <c r="K85" s="342"/>
      <c r="L85" s="342"/>
      <c r="N85" s="234" t="s">
        <v>121</v>
      </c>
      <c r="O85" s="342"/>
      <c r="P85" s="342"/>
    </row>
    <row r="86" spans="10:16" x14ac:dyDescent="0.2">
      <c r="J86" s="234"/>
      <c r="K86" s="342"/>
      <c r="L86" s="342"/>
      <c r="N86" s="234" t="s">
        <v>122</v>
      </c>
      <c r="O86" s="342"/>
      <c r="P86" s="342"/>
    </row>
    <row r="87" spans="10:16" x14ac:dyDescent="0.2">
      <c r="J87" s="234"/>
      <c r="K87" s="342"/>
      <c r="L87" s="342"/>
      <c r="N87" s="234" t="s">
        <v>123</v>
      </c>
      <c r="O87" s="342"/>
      <c r="P87" s="342"/>
    </row>
    <row r="88" spans="10:16" x14ac:dyDescent="0.2">
      <c r="J88" s="234"/>
      <c r="K88" s="342"/>
      <c r="L88" s="342"/>
      <c r="N88" s="234" t="s">
        <v>124</v>
      </c>
      <c r="O88" s="342"/>
      <c r="P88" s="342"/>
    </row>
    <row r="89" spans="10:16" x14ac:dyDescent="0.2">
      <c r="J89" s="234"/>
      <c r="K89" s="342"/>
      <c r="L89" s="342"/>
      <c r="N89" s="234" t="s">
        <v>125</v>
      </c>
      <c r="O89" s="342" t="s">
        <v>401</v>
      </c>
      <c r="P89" s="342">
        <v>2</v>
      </c>
    </row>
    <row r="90" spans="10:16" x14ac:dyDescent="0.2">
      <c r="J90" s="234"/>
      <c r="K90" s="342"/>
      <c r="L90" s="342"/>
      <c r="N90" s="234" t="s">
        <v>126</v>
      </c>
      <c r="O90" s="342" t="s">
        <v>53</v>
      </c>
      <c r="P90" s="342">
        <v>2</v>
      </c>
    </row>
    <row r="91" spans="10:16" x14ac:dyDescent="0.2">
      <c r="J91" s="234"/>
      <c r="K91" s="342"/>
      <c r="L91" s="342"/>
      <c r="N91" s="234" t="s">
        <v>127</v>
      </c>
      <c r="O91" s="342" t="s">
        <v>53</v>
      </c>
      <c r="P91" s="342">
        <v>2</v>
      </c>
    </row>
    <row r="92" spans="10:16" x14ac:dyDescent="0.2">
      <c r="J92" s="234"/>
      <c r="K92" s="342"/>
      <c r="L92" s="342"/>
      <c r="N92" s="234" t="s">
        <v>128</v>
      </c>
      <c r="O92" s="342" t="s">
        <v>407</v>
      </c>
      <c r="P92" s="342">
        <v>5</v>
      </c>
    </row>
    <row r="93" spans="10:16" x14ac:dyDescent="0.2">
      <c r="J93" s="234"/>
      <c r="K93" s="342"/>
      <c r="L93" s="342"/>
      <c r="N93" s="234" t="s">
        <v>129</v>
      </c>
      <c r="O93" s="342" t="s">
        <v>407</v>
      </c>
      <c r="P93" s="342">
        <v>5</v>
      </c>
    </row>
    <row r="94" spans="10:16" x14ac:dyDescent="0.2">
      <c r="J94" s="234"/>
      <c r="K94" s="342"/>
      <c r="L94" s="342"/>
      <c r="N94" s="234" t="s">
        <v>130</v>
      </c>
      <c r="O94" s="342" t="s">
        <v>50</v>
      </c>
      <c r="P94" s="342">
        <v>5</v>
      </c>
    </row>
    <row r="95" spans="10:16" x14ac:dyDescent="0.2">
      <c r="J95" s="234"/>
      <c r="K95" s="342"/>
      <c r="L95" s="342"/>
      <c r="N95" s="234" t="s">
        <v>131</v>
      </c>
      <c r="O95" s="342" t="s">
        <v>4</v>
      </c>
      <c r="P95" s="342">
        <v>5</v>
      </c>
    </row>
    <row r="96" spans="10:16" x14ac:dyDescent="0.2">
      <c r="J96" s="234"/>
      <c r="K96" s="342"/>
      <c r="L96" s="342"/>
      <c r="N96" s="234" t="s">
        <v>132</v>
      </c>
      <c r="O96" s="342" t="s">
        <v>403</v>
      </c>
      <c r="P96" s="342">
        <v>5</v>
      </c>
    </row>
    <row r="97" spans="10:16" x14ac:dyDescent="0.2">
      <c r="J97" s="234"/>
      <c r="K97" s="342"/>
      <c r="L97" s="342"/>
      <c r="N97" s="234" t="s">
        <v>133</v>
      </c>
      <c r="O97" s="342"/>
      <c r="P97" s="342"/>
    </row>
    <row r="98" spans="10:16" x14ac:dyDescent="0.2">
      <c r="J98" s="234"/>
      <c r="K98" s="342"/>
      <c r="L98" s="342"/>
      <c r="N98" s="234" t="s">
        <v>134</v>
      </c>
      <c r="O98" s="342"/>
      <c r="P98" s="342"/>
    </row>
    <row r="99" spans="10:16" x14ac:dyDescent="0.2">
      <c r="J99" s="234"/>
      <c r="K99" s="342"/>
      <c r="L99" s="342"/>
      <c r="N99" s="234" t="s">
        <v>135</v>
      </c>
      <c r="O99" s="342"/>
      <c r="P99" s="342"/>
    </row>
    <row r="100" spans="10:16" x14ac:dyDescent="0.2">
      <c r="J100" s="234"/>
      <c r="K100" s="342"/>
      <c r="L100" s="342"/>
      <c r="N100" s="234" t="s">
        <v>136</v>
      </c>
      <c r="O100" s="342"/>
      <c r="P100" s="342"/>
    </row>
    <row r="101" spans="10:16" x14ac:dyDescent="0.2">
      <c r="J101" s="234"/>
      <c r="K101" s="342"/>
      <c r="L101" s="342"/>
      <c r="N101" s="234" t="s">
        <v>137</v>
      </c>
      <c r="O101" s="342"/>
      <c r="P101" s="342"/>
    </row>
    <row r="102" spans="10:16" x14ac:dyDescent="0.2">
      <c r="J102" s="234"/>
      <c r="K102" s="342"/>
      <c r="L102" s="342"/>
      <c r="N102" s="234" t="s">
        <v>138</v>
      </c>
      <c r="O102" s="342"/>
      <c r="P102" s="342"/>
    </row>
    <row r="103" spans="10:16" x14ac:dyDescent="0.2">
      <c r="J103" s="234"/>
      <c r="K103" s="342"/>
      <c r="L103" s="342"/>
      <c r="N103" s="234" t="s">
        <v>139</v>
      </c>
      <c r="O103" s="342"/>
      <c r="P103" s="342"/>
    </row>
    <row r="104" spans="10:16" x14ac:dyDescent="0.2">
      <c r="J104" s="234"/>
      <c r="K104" s="342"/>
      <c r="L104" s="342"/>
      <c r="N104" s="234" t="s">
        <v>140</v>
      </c>
      <c r="O104" s="342"/>
      <c r="P104" s="342"/>
    </row>
    <row r="105" spans="10:16" x14ac:dyDescent="0.2">
      <c r="J105" s="234"/>
      <c r="K105" s="342"/>
      <c r="L105" s="342"/>
      <c r="N105" s="234" t="s">
        <v>141</v>
      </c>
      <c r="O105" s="342"/>
      <c r="P105" s="342"/>
    </row>
    <row r="106" spans="10:16" x14ac:dyDescent="0.2">
      <c r="J106" s="234"/>
      <c r="K106" s="342"/>
      <c r="L106" s="342"/>
      <c r="N106" s="234" t="s">
        <v>142</v>
      </c>
      <c r="O106" s="342"/>
      <c r="P106" s="342"/>
    </row>
    <row r="107" spans="10:16" x14ac:dyDescent="0.2">
      <c r="J107" s="234"/>
      <c r="K107" s="342"/>
      <c r="L107" s="342"/>
      <c r="N107" s="234" t="s">
        <v>143</v>
      </c>
      <c r="O107" s="342"/>
      <c r="P107" s="342"/>
    </row>
    <row r="108" spans="10:16" x14ac:dyDescent="0.2">
      <c r="J108" s="234"/>
      <c r="K108" s="342"/>
      <c r="L108" s="342"/>
      <c r="N108" s="234" t="s">
        <v>144</v>
      </c>
      <c r="O108" s="342"/>
      <c r="P108" s="342"/>
    </row>
    <row r="109" spans="10:16" x14ac:dyDescent="0.2">
      <c r="J109" s="234"/>
      <c r="K109" s="342"/>
      <c r="L109" s="342"/>
      <c r="N109" s="234" t="s">
        <v>145</v>
      </c>
      <c r="O109" s="342"/>
      <c r="P109" s="342"/>
    </row>
    <row r="110" spans="10:16" x14ac:dyDescent="0.2">
      <c r="J110" s="234"/>
      <c r="K110" s="342"/>
      <c r="L110" s="342"/>
      <c r="N110" s="234" t="s">
        <v>146</v>
      </c>
      <c r="O110" s="342" t="s">
        <v>53</v>
      </c>
      <c r="P110" s="342">
        <v>1</v>
      </c>
    </row>
    <row r="111" spans="10:16" x14ac:dyDescent="0.2">
      <c r="J111" s="234"/>
      <c r="K111" s="342"/>
      <c r="L111" s="342"/>
      <c r="N111" s="234" t="s">
        <v>147</v>
      </c>
      <c r="O111" s="342" t="s">
        <v>53</v>
      </c>
      <c r="P111" s="342">
        <v>1</v>
      </c>
    </row>
    <row r="112" spans="10:16" x14ac:dyDescent="0.2">
      <c r="J112" s="234"/>
      <c r="K112" s="342"/>
      <c r="L112" s="342"/>
      <c r="N112" s="234" t="s">
        <v>148</v>
      </c>
      <c r="O112" s="342" t="s">
        <v>53</v>
      </c>
      <c r="P112" s="342">
        <v>1</v>
      </c>
    </row>
    <row r="113" spans="10:16" x14ac:dyDescent="0.2">
      <c r="J113" s="234"/>
      <c r="K113" s="342"/>
      <c r="L113" s="342"/>
      <c r="N113" s="234" t="s">
        <v>149</v>
      </c>
      <c r="O113" s="342" t="s">
        <v>50</v>
      </c>
      <c r="P113" s="342">
        <v>4</v>
      </c>
    </row>
    <row r="114" spans="10:16" x14ac:dyDescent="0.2">
      <c r="J114" s="234"/>
      <c r="K114" s="342"/>
      <c r="L114" s="342"/>
      <c r="N114" s="234" t="s">
        <v>150</v>
      </c>
      <c r="O114" s="342"/>
      <c r="P114" s="342"/>
    </row>
    <row r="115" spans="10:16" x14ac:dyDescent="0.2">
      <c r="J115" s="234"/>
      <c r="K115" s="342"/>
      <c r="L115" s="342"/>
      <c r="N115" s="234" t="s">
        <v>151</v>
      </c>
      <c r="O115" s="342"/>
      <c r="P115" s="342"/>
    </row>
    <row r="116" spans="10:16" x14ac:dyDescent="0.2">
      <c r="J116" s="234"/>
      <c r="K116" s="342"/>
      <c r="L116" s="342"/>
      <c r="N116" s="234" t="s">
        <v>152</v>
      </c>
      <c r="O116" s="342"/>
      <c r="P116" s="342"/>
    </row>
    <row r="117" spans="10:16" x14ac:dyDescent="0.2">
      <c r="J117" s="234"/>
      <c r="K117" s="342"/>
      <c r="L117" s="342"/>
      <c r="N117" s="234" t="s">
        <v>154</v>
      </c>
      <c r="O117" s="342"/>
      <c r="P117" s="342"/>
    </row>
    <row r="118" spans="10:16" x14ac:dyDescent="0.2">
      <c r="J118" s="234"/>
      <c r="K118" s="342"/>
      <c r="L118" s="342"/>
      <c r="N118" s="234" t="s">
        <v>155</v>
      </c>
      <c r="O118" s="342"/>
      <c r="P118" s="342"/>
    </row>
    <row r="119" spans="10:16" x14ac:dyDescent="0.2">
      <c r="J119" s="234"/>
      <c r="K119" s="342"/>
      <c r="L119" s="342"/>
      <c r="N119" s="234" t="s">
        <v>156</v>
      </c>
      <c r="O119" s="342" t="s">
        <v>53</v>
      </c>
      <c r="P119" s="342">
        <v>4</v>
      </c>
    </row>
    <row r="120" spans="10:16" x14ac:dyDescent="0.2">
      <c r="J120" s="234"/>
      <c r="K120" s="342"/>
      <c r="L120" s="342"/>
      <c r="N120" s="234" t="s">
        <v>157</v>
      </c>
      <c r="O120" s="342" t="s">
        <v>4</v>
      </c>
      <c r="P120" s="342">
        <v>1</v>
      </c>
    </row>
    <row r="121" spans="10:16" x14ac:dyDescent="0.2">
      <c r="J121" s="234"/>
      <c r="K121" s="342"/>
      <c r="L121" s="342"/>
      <c r="N121" s="234" t="s">
        <v>158</v>
      </c>
      <c r="O121" s="342"/>
      <c r="P121" s="342"/>
    </row>
    <row r="122" spans="10:16" x14ac:dyDescent="0.2">
      <c r="J122" s="234"/>
      <c r="K122" s="342"/>
      <c r="L122" s="342"/>
      <c r="N122" s="234" t="s">
        <v>159</v>
      </c>
      <c r="O122" s="342"/>
      <c r="P122" s="342"/>
    </row>
    <row r="123" spans="10:16" x14ac:dyDescent="0.2">
      <c r="J123" s="234"/>
      <c r="K123" s="342"/>
      <c r="L123" s="342"/>
      <c r="N123" s="234" t="s">
        <v>160</v>
      </c>
      <c r="O123" s="342"/>
      <c r="P123" s="342"/>
    </row>
    <row r="124" spans="10:16" x14ac:dyDescent="0.2">
      <c r="J124" s="234"/>
      <c r="K124" s="342"/>
      <c r="L124" s="342"/>
      <c r="N124" s="234" t="s">
        <v>161</v>
      </c>
      <c r="O124" s="342"/>
      <c r="P124" s="342"/>
    </row>
    <row r="125" spans="10:16" x14ac:dyDescent="0.2">
      <c r="J125" s="234"/>
      <c r="K125" s="342"/>
      <c r="L125" s="342"/>
      <c r="N125" s="234" t="s">
        <v>162</v>
      </c>
      <c r="O125" s="342"/>
      <c r="P125" s="342"/>
    </row>
    <row r="126" spans="10:16" x14ac:dyDescent="0.2">
      <c r="J126" s="234"/>
      <c r="K126" s="342"/>
      <c r="L126" s="342"/>
      <c r="N126" s="234" t="s">
        <v>163</v>
      </c>
      <c r="O126" s="342"/>
      <c r="P126" s="342"/>
    </row>
    <row r="127" spans="10:16" x14ac:dyDescent="0.2">
      <c r="J127" s="234"/>
      <c r="K127" s="342"/>
      <c r="L127" s="342"/>
      <c r="N127" s="234" t="s">
        <v>164</v>
      </c>
      <c r="O127" s="342"/>
      <c r="P127" s="342"/>
    </row>
    <row r="128" spans="10:16" x14ac:dyDescent="0.2">
      <c r="J128" s="234"/>
      <c r="K128" s="342"/>
      <c r="L128" s="342"/>
      <c r="N128" s="234" t="s">
        <v>165</v>
      </c>
      <c r="O128" s="342"/>
      <c r="P128" s="342"/>
    </row>
    <row r="129" spans="10:16" x14ac:dyDescent="0.2">
      <c r="J129" s="234"/>
      <c r="K129" s="342"/>
      <c r="L129" s="342"/>
      <c r="N129" s="234" t="s">
        <v>166</v>
      </c>
      <c r="O129" s="342"/>
      <c r="P129" s="342"/>
    </row>
    <row r="130" spans="10:16" x14ac:dyDescent="0.2">
      <c r="J130" s="234"/>
      <c r="K130" s="342"/>
      <c r="L130" s="342"/>
      <c r="N130" s="234" t="s">
        <v>167</v>
      </c>
      <c r="O130" s="342"/>
      <c r="P130" s="342"/>
    </row>
    <row r="131" spans="10:16" x14ac:dyDescent="0.2">
      <c r="J131" s="234"/>
      <c r="K131" s="342"/>
      <c r="L131" s="342"/>
      <c r="N131" s="234" t="s">
        <v>168</v>
      </c>
      <c r="O131" s="342" t="s">
        <v>53</v>
      </c>
      <c r="P131" s="342">
        <v>1</v>
      </c>
    </row>
    <row r="132" spans="10:16" x14ac:dyDescent="0.2">
      <c r="J132" s="234"/>
      <c r="K132" s="342"/>
      <c r="L132" s="342"/>
      <c r="N132" s="234" t="s">
        <v>169</v>
      </c>
      <c r="O132" s="342" t="s">
        <v>50</v>
      </c>
      <c r="P132" s="342">
        <v>5</v>
      </c>
    </row>
    <row r="133" spans="10:16" x14ac:dyDescent="0.2">
      <c r="J133" s="234"/>
      <c r="K133" s="342"/>
      <c r="L133" s="342"/>
      <c r="N133" s="234" t="s">
        <v>170</v>
      </c>
      <c r="O133" s="342" t="s">
        <v>50</v>
      </c>
      <c r="P133" s="342">
        <v>5</v>
      </c>
    </row>
    <row r="134" spans="10:16" x14ac:dyDescent="0.2">
      <c r="J134" s="234"/>
      <c r="K134" s="342"/>
      <c r="L134" s="342"/>
      <c r="N134" s="234" t="s">
        <v>171</v>
      </c>
      <c r="O134" s="342"/>
      <c r="P134" s="342"/>
    </row>
    <row r="135" spans="10:16" x14ac:dyDescent="0.2">
      <c r="J135" s="234"/>
      <c r="K135" s="342"/>
      <c r="L135" s="342"/>
      <c r="N135" s="234" t="s">
        <v>172</v>
      </c>
      <c r="O135" s="342"/>
      <c r="P135" s="342"/>
    </row>
    <row r="136" spans="10:16" x14ac:dyDescent="0.2">
      <c r="J136" s="234"/>
      <c r="K136" s="342"/>
      <c r="L136" s="342"/>
      <c r="N136" s="234" t="s">
        <v>173</v>
      </c>
      <c r="O136" s="342"/>
      <c r="P136" s="342"/>
    </row>
    <row r="137" spans="10:16" x14ac:dyDescent="0.2">
      <c r="J137" s="234"/>
      <c r="K137" s="342"/>
      <c r="L137" s="342"/>
      <c r="N137" s="234" t="s">
        <v>174</v>
      </c>
      <c r="O137" s="342"/>
      <c r="P137" s="342"/>
    </row>
    <row r="138" spans="10:16" x14ac:dyDescent="0.2">
      <c r="J138" s="234"/>
      <c r="K138" s="342"/>
      <c r="L138" s="342"/>
      <c r="N138" s="234" t="s">
        <v>175</v>
      </c>
      <c r="O138" s="342"/>
      <c r="P138" s="342"/>
    </row>
    <row r="139" spans="10:16" x14ac:dyDescent="0.2">
      <c r="J139" s="234"/>
      <c r="K139" s="342"/>
      <c r="L139" s="342"/>
      <c r="N139" s="234" t="s">
        <v>176</v>
      </c>
      <c r="O139" s="342" t="s">
        <v>348</v>
      </c>
      <c r="P139" s="342">
        <v>4</v>
      </c>
    </row>
    <row r="140" spans="10:16" x14ac:dyDescent="0.2">
      <c r="J140" s="234"/>
      <c r="K140" s="342"/>
      <c r="L140" s="342"/>
      <c r="N140" s="234" t="s">
        <v>177</v>
      </c>
      <c r="O140" s="342" t="s">
        <v>348</v>
      </c>
      <c r="P140" s="342">
        <v>4</v>
      </c>
    </row>
    <row r="141" spans="10:16" x14ac:dyDescent="0.2">
      <c r="J141" s="234"/>
      <c r="K141" s="342"/>
      <c r="L141" s="342"/>
      <c r="N141" s="234" t="s">
        <v>178</v>
      </c>
      <c r="O141" s="342" t="s">
        <v>348</v>
      </c>
      <c r="P141" s="342">
        <v>4</v>
      </c>
    </row>
    <row r="142" spans="10:16" x14ac:dyDescent="0.2">
      <c r="J142" s="234"/>
      <c r="K142" s="342"/>
      <c r="L142" s="342"/>
      <c r="N142" s="234" t="s">
        <v>592</v>
      </c>
      <c r="O142" s="342" t="s">
        <v>348</v>
      </c>
      <c r="P142" s="342">
        <v>4</v>
      </c>
    </row>
    <row r="143" spans="10:16" x14ac:dyDescent="0.2">
      <c r="J143" s="234"/>
      <c r="K143" s="342"/>
      <c r="L143" s="342"/>
      <c r="N143" s="234" t="s">
        <v>593</v>
      </c>
      <c r="O143" s="342" t="s">
        <v>401</v>
      </c>
      <c r="P143" s="342">
        <v>2</v>
      </c>
    </row>
    <row r="144" spans="10:16" x14ac:dyDescent="0.2">
      <c r="J144" s="234"/>
      <c r="K144" s="342"/>
      <c r="L144" s="342"/>
      <c r="N144" s="234" t="s">
        <v>594</v>
      </c>
      <c r="O144" s="342" t="s">
        <v>401</v>
      </c>
      <c r="P144" s="342">
        <v>2</v>
      </c>
    </row>
    <row r="145" spans="10:16" x14ac:dyDescent="0.2">
      <c r="J145" s="234"/>
      <c r="K145" s="342"/>
      <c r="L145" s="342"/>
      <c r="N145" s="234" t="s">
        <v>179</v>
      </c>
      <c r="O145" s="342" t="s">
        <v>50</v>
      </c>
      <c r="P145" s="342">
        <v>2</v>
      </c>
    </row>
    <row r="146" spans="10:16" x14ac:dyDescent="0.2">
      <c r="J146" s="234"/>
      <c r="K146" s="342"/>
      <c r="L146" s="342"/>
      <c r="N146" s="234" t="s">
        <v>180</v>
      </c>
      <c r="O146" s="342" t="s">
        <v>50</v>
      </c>
      <c r="P146" s="342">
        <v>2</v>
      </c>
    </row>
    <row r="147" spans="10:16" x14ac:dyDescent="0.2">
      <c r="J147" s="234"/>
      <c r="K147" s="342"/>
      <c r="L147" s="342"/>
      <c r="N147" s="234" t="s">
        <v>595</v>
      </c>
      <c r="O147" s="342" t="s">
        <v>401</v>
      </c>
      <c r="P147" s="342">
        <v>2</v>
      </c>
    </row>
    <row r="148" spans="10:16" x14ac:dyDescent="0.2">
      <c r="J148" s="234"/>
      <c r="K148" s="342"/>
      <c r="L148" s="342"/>
      <c r="N148" s="234" t="s">
        <v>596</v>
      </c>
      <c r="O148" s="342" t="s">
        <v>401</v>
      </c>
      <c r="P148" s="342">
        <v>2</v>
      </c>
    </row>
    <row r="149" spans="10:16" x14ac:dyDescent="0.2">
      <c r="J149" s="234"/>
      <c r="K149" s="342"/>
      <c r="L149" s="342"/>
      <c r="N149" s="234" t="s">
        <v>181</v>
      </c>
      <c r="O149" s="342"/>
      <c r="P149" s="342"/>
    </row>
    <row r="150" spans="10:16" x14ac:dyDescent="0.2">
      <c r="J150" s="234"/>
      <c r="K150" s="342"/>
      <c r="L150" s="342"/>
      <c r="N150" s="234" t="s">
        <v>182</v>
      </c>
      <c r="O150" s="342"/>
      <c r="P150" s="342"/>
    </row>
    <row r="151" spans="10:16" x14ac:dyDescent="0.2">
      <c r="J151" s="234"/>
      <c r="K151" s="342"/>
      <c r="L151" s="342"/>
      <c r="N151" s="234" t="s">
        <v>183</v>
      </c>
      <c r="O151" s="342"/>
      <c r="P151" s="342"/>
    </row>
    <row r="152" spans="10:16" x14ac:dyDescent="0.2">
      <c r="J152" s="234"/>
      <c r="K152" s="342"/>
      <c r="L152" s="342"/>
      <c r="N152" s="234" t="s">
        <v>184</v>
      </c>
      <c r="O152" s="342" t="s">
        <v>401</v>
      </c>
      <c r="P152" s="342">
        <v>2</v>
      </c>
    </row>
    <row r="153" spans="10:16" x14ac:dyDescent="0.2">
      <c r="J153" s="234"/>
      <c r="K153" s="342"/>
      <c r="L153" s="342"/>
      <c r="N153" s="234" t="s">
        <v>185</v>
      </c>
      <c r="O153" s="342"/>
      <c r="P153" s="342"/>
    </row>
    <row r="154" spans="10:16" x14ac:dyDescent="0.2">
      <c r="J154" s="234"/>
      <c r="K154" s="342"/>
      <c r="L154" s="342"/>
      <c r="N154" s="234" t="s">
        <v>186</v>
      </c>
      <c r="O154" s="342" t="s">
        <v>348</v>
      </c>
      <c r="P154" s="342">
        <v>1</v>
      </c>
    </row>
    <row r="155" spans="10:16" x14ac:dyDescent="0.2">
      <c r="J155" s="234"/>
      <c r="K155" s="342"/>
      <c r="L155" s="342"/>
      <c r="N155" s="234" t="s">
        <v>187</v>
      </c>
      <c r="O155" s="342" t="s">
        <v>348</v>
      </c>
      <c r="P155" s="342">
        <v>1</v>
      </c>
    </row>
    <row r="156" spans="10:16" x14ac:dyDescent="0.2">
      <c r="J156" s="234"/>
      <c r="K156" s="342"/>
      <c r="L156" s="342"/>
      <c r="N156" s="234" t="s">
        <v>188</v>
      </c>
      <c r="O156" s="342" t="s">
        <v>348</v>
      </c>
      <c r="P156" s="342">
        <v>1</v>
      </c>
    </row>
    <row r="157" spans="10:16" x14ac:dyDescent="0.2">
      <c r="J157" s="234"/>
      <c r="K157" s="342"/>
      <c r="L157" s="342"/>
      <c r="N157" s="234" t="s">
        <v>189</v>
      </c>
      <c r="O157" s="342" t="s">
        <v>348</v>
      </c>
      <c r="P157" s="342">
        <v>1</v>
      </c>
    </row>
    <row r="158" spans="10:16" x14ac:dyDescent="0.2">
      <c r="J158" s="234"/>
      <c r="K158" s="342"/>
      <c r="L158" s="342"/>
      <c r="N158" s="234" t="s">
        <v>190</v>
      </c>
      <c r="O158" s="342" t="s">
        <v>348</v>
      </c>
      <c r="P158" s="342">
        <v>1</v>
      </c>
    </row>
    <row r="159" spans="10:16" x14ac:dyDescent="0.2">
      <c r="J159" s="234"/>
      <c r="K159" s="342"/>
      <c r="L159" s="342"/>
      <c r="N159" s="234" t="s">
        <v>191</v>
      </c>
      <c r="O159" s="342"/>
      <c r="P159" s="342"/>
    </row>
    <row r="160" spans="10:16" x14ac:dyDescent="0.2">
      <c r="J160" s="234"/>
      <c r="K160" s="342"/>
      <c r="L160" s="342"/>
      <c r="N160" s="234" t="s">
        <v>193</v>
      </c>
      <c r="O160" s="342" t="s">
        <v>348</v>
      </c>
      <c r="P160" s="342">
        <v>1</v>
      </c>
    </row>
    <row r="161" spans="10:16" x14ac:dyDescent="0.2">
      <c r="J161" s="234"/>
      <c r="K161" s="342"/>
      <c r="L161" s="342"/>
      <c r="N161" s="234" t="s">
        <v>194</v>
      </c>
      <c r="O161" s="342" t="s">
        <v>348</v>
      </c>
      <c r="P161" s="342">
        <v>1</v>
      </c>
    </row>
    <row r="162" spans="10:16" x14ac:dyDescent="0.2">
      <c r="J162" s="234"/>
      <c r="K162" s="342"/>
      <c r="L162" s="342"/>
      <c r="N162" s="234" t="s">
        <v>195</v>
      </c>
      <c r="O162" s="342" t="s">
        <v>53</v>
      </c>
      <c r="P162" s="342">
        <v>1</v>
      </c>
    </row>
    <row r="163" spans="10:16" x14ac:dyDescent="0.2">
      <c r="J163" s="234"/>
      <c r="K163" s="342"/>
      <c r="L163" s="342"/>
      <c r="N163" s="234" t="s">
        <v>196</v>
      </c>
      <c r="O163" s="342"/>
      <c r="P163" s="342"/>
    </row>
    <row r="164" spans="10:16" x14ac:dyDescent="0.2">
      <c r="J164" s="234"/>
      <c r="K164" s="342"/>
      <c r="L164" s="342"/>
      <c r="N164" s="234" t="s">
        <v>197</v>
      </c>
      <c r="O164" s="342"/>
      <c r="P164" s="342"/>
    </row>
    <row r="165" spans="10:16" x14ac:dyDescent="0.2">
      <c r="J165" s="234"/>
      <c r="K165" s="342"/>
      <c r="L165" s="342"/>
      <c r="N165" s="234" t="s">
        <v>198</v>
      </c>
      <c r="O165" s="342"/>
      <c r="P165" s="342"/>
    </row>
    <row r="166" spans="10:16" x14ac:dyDescent="0.2">
      <c r="J166" s="234"/>
      <c r="K166" s="342"/>
      <c r="L166" s="342"/>
      <c r="N166" s="234" t="s">
        <v>199</v>
      </c>
      <c r="O166" s="342"/>
      <c r="P166" s="342"/>
    </row>
    <row r="167" spans="10:16" x14ac:dyDescent="0.2">
      <c r="J167" s="234"/>
      <c r="K167" s="342"/>
      <c r="L167" s="342"/>
      <c r="N167" s="234" t="s">
        <v>200</v>
      </c>
      <c r="O167" s="342"/>
      <c r="P167" s="342"/>
    </row>
    <row r="168" spans="10:16" x14ac:dyDescent="0.2">
      <c r="J168" s="234"/>
      <c r="K168" s="342"/>
      <c r="L168" s="342"/>
      <c r="N168" s="234" t="s">
        <v>201</v>
      </c>
      <c r="O168" s="342"/>
      <c r="P168" s="342"/>
    </row>
    <row r="169" spans="10:16" x14ac:dyDescent="0.2">
      <c r="J169" s="234"/>
      <c r="K169" s="342"/>
      <c r="L169" s="342"/>
      <c r="N169" s="234" t="s">
        <v>202</v>
      </c>
      <c r="O169" s="342"/>
      <c r="P169" s="342"/>
    </row>
    <row r="170" spans="10:16" x14ac:dyDescent="0.2">
      <c r="J170" s="234"/>
      <c r="K170" s="342"/>
      <c r="L170" s="342"/>
      <c r="N170" s="234" t="s">
        <v>203</v>
      </c>
      <c r="O170" s="342"/>
      <c r="P170" s="342"/>
    </row>
    <row r="171" spans="10:16" x14ac:dyDescent="0.2">
      <c r="J171" s="234"/>
      <c r="K171" s="342"/>
      <c r="L171" s="342"/>
      <c r="N171" s="234" t="s">
        <v>204</v>
      </c>
      <c r="O171" s="342"/>
      <c r="P171" s="342"/>
    </row>
    <row r="172" spans="10:16" x14ac:dyDescent="0.2">
      <c r="J172" s="234"/>
      <c r="K172" s="342"/>
      <c r="L172" s="342"/>
      <c r="N172" s="234" t="s">
        <v>205</v>
      </c>
      <c r="O172" s="342"/>
      <c r="P172" s="342"/>
    </row>
    <row r="173" spans="10:16" x14ac:dyDescent="0.2">
      <c r="J173" s="234"/>
      <c r="K173" s="342"/>
      <c r="L173" s="342"/>
      <c r="N173" s="234" t="s">
        <v>206</v>
      </c>
      <c r="O173" s="342"/>
      <c r="P173" s="342"/>
    </row>
    <row r="174" spans="10:16" x14ac:dyDescent="0.2">
      <c r="J174" s="234"/>
      <c r="K174" s="342"/>
      <c r="L174" s="342"/>
      <c r="N174" s="234" t="s">
        <v>207</v>
      </c>
      <c r="O174" s="342"/>
      <c r="P174" s="342"/>
    </row>
    <row r="175" spans="10:16" x14ac:dyDescent="0.2">
      <c r="J175" s="234"/>
      <c r="K175" s="342"/>
      <c r="L175" s="342"/>
      <c r="N175" s="234" t="s">
        <v>208</v>
      </c>
      <c r="O175" s="342"/>
      <c r="P175" s="342"/>
    </row>
    <row r="176" spans="10:16" x14ac:dyDescent="0.2">
      <c r="J176" s="234"/>
      <c r="K176" s="342"/>
      <c r="L176" s="342"/>
      <c r="N176" s="234" t="s">
        <v>209</v>
      </c>
      <c r="O176" s="342"/>
      <c r="P176" s="342"/>
    </row>
    <row r="177" spans="10:16" x14ac:dyDescent="0.2">
      <c r="J177" s="234"/>
      <c r="K177" s="342"/>
      <c r="L177" s="342"/>
      <c r="N177" s="234" t="s">
        <v>210</v>
      </c>
      <c r="O177" s="342"/>
      <c r="P177" s="342"/>
    </row>
    <row r="178" spans="10:16" x14ac:dyDescent="0.2">
      <c r="J178" s="234"/>
      <c r="K178" s="342"/>
      <c r="L178" s="342"/>
      <c r="N178" s="234" t="s">
        <v>211</v>
      </c>
      <c r="O178" s="342"/>
      <c r="P178" s="342"/>
    </row>
    <row r="179" spans="10:16" x14ac:dyDescent="0.2">
      <c r="J179" s="234"/>
      <c r="K179" s="342"/>
      <c r="L179" s="342"/>
      <c r="N179" s="234" t="s">
        <v>212</v>
      </c>
      <c r="O179" s="342"/>
      <c r="P179" s="342"/>
    </row>
    <row r="180" spans="10:16" x14ac:dyDescent="0.2">
      <c r="J180" s="234"/>
      <c r="K180" s="342"/>
      <c r="L180" s="342"/>
      <c r="N180" s="234" t="s">
        <v>213</v>
      </c>
      <c r="O180" s="342"/>
      <c r="P180" s="342"/>
    </row>
    <row r="181" spans="10:16" x14ac:dyDescent="0.2">
      <c r="J181" s="234"/>
      <c r="K181" s="342"/>
      <c r="L181" s="342"/>
      <c r="N181" s="234" t="s">
        <v>214</v>
      </c>
      <c r="O181" s="342"/>
      <c r="P181" s="342"/>
    </row>
    <row r="182" spans="10:16" x14ac:dyDescent="0.2">
      <c r="J182" s="234"/>
      <c r="K182" s="342"/>
      <c r="L182" s="342"/>
      <c r="N182" s="234" t="s">
        <v>215</v>
      </c>
      <c r="O182" s="342"/>
      <c r="P182" s="342"/>
    </row>
    <row r="183" spans="10:16" x14ac:dyDescent="0.2">
      <c r="J183" s="234"/>
      <c r="K183" s="342"/>
      <c r="L183" s="342"/>
      <c r="N183" s="234" t="s">
        <v>216</v>
      </c>
      <c r="O183" s="342"/>
      <c r="P183" s="342"/>
    </row>
    <row r="184" spans="10:16" x14ac:dyDescent="0.2">
      <c r="J184" s="234"/>
      <c r="K184" s="342"/>
      <c r="L184" s="342"/>
      <c r="N184" s="234" t="s">
        <v>217</v>
      </c>
      <c r="O184" s="342"/>
      <c r="P184" s="342"/>
    </row>
    <row r="185" spans="10:16" x14ac:dyDescent="0.2">
      <c r="J185" s="234"/>
      <c r="K185" s="342"/>
      <c r="L185" s="342"/>
      <c r="N185" s="234" t="s">
        <v>218</v>
      </c>
      <c r="O185" s="342"/>
      <c r="P185" s="342"/>
    </row>
    <row r="186" spans="10:16" x14ac:dyDescent="0.2">
      <c r="J186" s="234"/>
      <c r="K186" s="342"/>
      <c r="L186" s="342"/>
      <c r="N186" s="234" t="s">
        <v>219</v>
      </c>
      <c r="O186" s="342"/>
      <c r="P186" s="342"/>
    </row>
    <row r="187" spans="10:16" x14ac:dyDescent="0.2">
      <c r="J187" s="234"/>
      <c r="K187" s="342"/>
      <c r="L187" s="342"/>
      <c r="N187" s="234" t="s">
        <v>220</v>
      </c>
      <c r="O187" s="342"/>
      <c r="P187" s="342"/>
    </row>
    <row r="188" spans="10:16" x14ac:dyDescent="0.2">
      <c r="J188" s="234"/>
      <c r="K188" s="342"/>
      <c r="L188" s="342"/>
      <c r="N188" s="234" t="s">
        <v>221</v>
      </c>
      <c r="O188" s="342"/>
      <c r="P188" s="342"/>
    </row>
    <row r="189" spans="10:16" x14ac:dyDescent="0.2">
      <c r="J189" s="234"/>
      <c r="K189" s="342"/>
      <c r="L189" s="342"/>
      <c r="N189" s="234" t="s">
        <v>222</v>
      </c>
      <c r="O189" s="342"/>
      <c r="P189" s="342"/>
    </row>
    <row r="190" spans="10:16" x14ac:dyDescent="0.2">
      <c r="J190" s="234"/>
      <c r="K190" s="342"/>
      <c r="L190" s="342"/>
      <c r="N190" s="234" t="s">
        <v>223</v>
      </c>
      <c r="O190" s="342"/>
      <c r="P190" s="342"/>
    </row>
    <row r="191" spans="10:16" x14ac:dyDescent="0.2">
      <c r="J191" s="234"/>
      <c r="K191" s="342"/>
      <c r="L191" s="342"/>
      <c r="N191" s="234" t="s">
        <v>224</v>
      </c>
      <c r="O191" s="342"/>
      <c r="P191" s="342"/>
    </row>
    <row r="192" spans="10:16" x14ac:dyDescent="0.2">
      <c r="J192" s="234"/>
      <c r="K192" s="342"/>
      <c r="L192" s="342"/>
      <c r="N192" s="234" t="s">
        <v>225</v>
      </c>
      <c r="O192" s="342"/>
      <c r="P192" s="342"/>
    </row>
    <row r="193" spans="10:16" x14ac:dyDescent="0.2">
      <c r="J193" s="234"/>
      <c r="K193" s="342"/>
      <c r="L193" s="342"/>
      <c r="N193" s="234" t="s">
        <v>226</v>
      </c>
      <c r="O193" s="342"/>
      <c r="P193" s="342"/>
    </row>
    <row r="194" spans="10:16" x14ac:dyDescent="0.2">
      <c r="J194" s="234"/>
      <c r="K194" s="342"/>
      <c r="L194" s="342"/>
      <c r="N194" s="234" t="s">
        <v>227</v>
      </c>
      <c r="O194" s="342"/>
      <c r="P194" s="342"/>
    </row>
    <row r="195" spans="10:16" x14ac:dyDescent="0.2">
      <c r="J195" s="234"/>
      <c r="K195" s="342"/>
      <c r="L195" s="342"/>
      <c r="N195" s="234" t="s">
        <v>228</v>
      </c>
      <c r="O195" s="342"/>
      <c r="P195" s="342"/>
    </row>
    <row r="196" spans="10:16" x14ac:dyDescent="0.2">
      <c r="J196" s="234"/>
      <c r="K196" s="342"/>
      <c r="L196" s="342"/>
      <c r="N196" s="234" t="s">
        <v>229</v>
      </c>
      <c r="O196" s="342"/>
      <c r="P196" s="342"/>
    </row>
    <row r="197" spans="10:16" x14ac:dyDescent="0.2">
      <c r="J197" s="234"/>
      <c r="K197" s="342"/>
      <c r="L197" s="342"/>
      <c r="N197" s="234" t="s">
        <v>230</v>
      </c>
      <c r="O197" s="342"/>
      <c r="P197" s="342"/>
    </row>
    <row r="198" spans="10:16" x14ac:dyDescent="0.2">
      <c r="J198" s="234"/>
      <c r="K198" s="342"/>
      <c r="L198" s="342"/>
      <c r="N198" s="234" t="s">
        <v>231</v>
      </c>
      <c r="O198" s="342"/>
      <c r="P198" s="342"/>
    </row>
    <row r="199" spans="10:16" x14ac:dyDescent="0.2">
      <c r="J199" s="234"/>
      <c r="K199" s="342"/>
      <c r="L199" s="342"/>
      <c r="N199" s="234" t="s">
        <v>232</v>
      </c>
      <c r="O199" s="342"/>
      <c r="P199" s="342"/>
    </row>
    <row r="200" spans="10:16" x14ac:dyDescent="0.2">
      <c r="J200" s="234"/>
      <c r="K200" s="342"/>
      <c r="L200" s="342"/>
      <c r="N200" s="234" t="s">
        <v>233</v>
      </c>
      <c r="O200" s="342"/>
      <c r="P200" s="342"/>
    </row>
    <row r="201" spans="10:16" x14ac:dyDescent="0.2">
      <c r="J201" s="234"/>
      <c r="K201" s="342"/>
      <c r="L201" s="342"/>
      <c r="N201" s="234" t="s">
        <v>234</v>
      </c>
      <c r="O201" s="342"/>
      <c r="P201" s="342"/>
    </row>
    <row r="202" spans="10:16" x14ac:dyDescent="0.2">
      <c r="J202" s="234"/>
      <c r="K202" s="342"/>
      <c r="L202" s="342"/>
      <c r="N202" s="234" t="s">
        <v>235</v>
      </c>
      <c r="O202" s="342"/>
      <c r="P202" s="342"/>
    </row>
    <row r="203" spans="10:16" x14ac:dyDescent="0.2">
      <c r="J203" s="234"/>
      <c r="K203" s="342"/>
      <c r="L203" s="342"/>
      <c r="N203" s="234" t="s">
        <v>236</v>
      </c>
      <c r="O203" s="342"/>
      <c r="P203" s="342"/>
    </row>
    <row r="204" spans="10:16" x14ac:dyDescent="0.2">
      <c r="J204" s="234"/>
      <c r="K204" s="342"/>
      <c r="L204" s="342"/>
      <c r="N204" s="234" t="s">
        <v>237</v>
      </c>
      <c r="O204" s="342"/>
      <c r="P204" s="342"/>
    </row>
    <row r="205" spans="10:16" x14ac:dyDescent="0.2">
      <c r="J205" s="234"/>
      <c r="K205" s="342"/>
      <c r="L205" s="342"/>
      <c r="N205" s="234" t="s">
        <v>238</v>
      </c>
      <c r="O205" s="342"/>
      <c r="P205" s="342"/>
    </row>
    <row r="206" spans="10:16" x14ac:dyDescent="0.2">
      <c r="J206" s="234"/>
      <c r="K206" s="342"/>
      <c r="L206" s="342"/>
      <c r="N206" s="234" t="s">
        <v>239</v>
      </c>
      <c r="O206" s="342"/>
      <c r="P206" s="342"/>
    </row>
    <row r="207" spans="10:16" x14ac:dyDescent="0.2">
      <c r="J207" s="234"/>
      <c r="K207" s="342"/>
      <c r="L207" s="342"/>
      <c r="N207" s="234" t="s">
        <v>240</v>
      </c>
      <c r="O207" s="342"/>
      <c r="P207" s="342"/>
    </row>
    <row r="208" spans="10:16" x14ac:dyDescent="0.2">
      <c r="J208" s="234"/>
      <c r="K208" s="342"/>
      <c r="L208" s="342"/>
      <c r="N208" s="234" t="s">
        <v>241</v>
      </c>
      <c r="O208" s="342"/>
      <c r="P208" s="342"/>
    </row>
    <row r="209" spans="10:16" x14ac:dyDescent="0.2">
      <c r="J209" s="234"/>
      <c r="K209" s="342"/>
      <c r="L209" s="342"/>
      <c r="N209" s="234" t="s">
        <v>242</v>
      </c>
      <c r="O209" s="342"/>
      <c r="P209" s="342"/>
    </row>
    <row r="210" spans="10:16" x14ac:dyDescent="0.2">
      <c r="J210" s="234"/>
      <c r="K210" s="342"/>
      <c r="L210" s="342"/>
      <c r="N210" s="234" t="s">
        <v>243</v>
      </c>
      <c r="O210" s="342"/>
      <c r="P210" s="342"/>
    </row>
    <row r="211" spans="10:16" x14ac:dyDescent="0.2">
      <c r="J211" s="234"/>
      <c r="K211" s="342"/>
      <c r="L211" s="342"/>
      <c r="N211" s="234" t="s">
        <v>244</v>
      </c>
      <c r="O211" s="342"/>
      <c r="P211" s="342"/>
    </row>
    <row r="212" spans="10:16" x14ac:dyDescent="0.2">
      <c r="J212" s="234"/>
      <c r="K212" s="342"/>
      <c r="L212" s="342"/>
      <c r="N212" s="234" t="s">
        <v>245</v>
      </c>
      <c r="O212" s="342"/>
      <c r="P212" s="342"/>
    </row>
    <row r="213" spans="10:16" x14ac:dyDescent="0.2">
      <c r="J213" s="234"/>
      <c r="K213" s="342"/>
      <c r="L213" s="342"/>
      <c r="N213" s="234" t="s">
        <v>246</v>
      </c>
      <c r="O213" s="342"/>
      <c r="P213" s="342"/>
    </row>
    <row r="214" spans="10:16" x14ac:dyDescent="0.2">
      <c r="J214" s="234"/>
      <c r="K214" s="342"/>
      <c r="L214" s="342"/>
      <c r="N214" s="234" t="s">
        <v>247</v>
      </c>
      <c r="O214" s="342"/>
      <c r="P214" s="342"/>
    </row>
    <row r="215" spans="10:16" x14ac:dyDescent="0.2">
      <c r="J215" s="234"/>
      <c r="K215" s="342"/>
      <c r="L215" s="342"/>
      <c r="N215" s="234" t="s">
        <v>248</v>
      </c>
      <c r="O215" s="342"/>
      <c r="P215" s="342"/>
    </row>
    <row r="216" spans="10:16" x14ac:dyDescent="0.2">
      <c r="J216" s="234"/>
      <c r="K216" s="342"/>
      <c r="L216" s="342"/>
      <c r="N216" s="234" t="s">
        <v>249</v>
      </c>
      <c r="O216" s="342"/>
      <c r="P216" s="342"/>
    </row>
    <row r="217" spans="10:16" x14ac:dyDescent="0.2">
      <c r="J217" s="234"/>
      <c r="K217" s="342"/>
      <c r="L217" s="342"/>
      <c r="N217" s="234" t="s">
        <v>250</v>
      </c>
      <c r="O217" s="342"/>
      <c r="P217" s="342"/>
    </row>
    <row r="218" spans="10:16" x14ac:dyDescent="0.2">
      <c r="J218" s="234"/>
      <c r="K218" s="342"/>
      <c r="L218" s="342"/>
      <c r="N218" s="234" t="s">
        <v>251</v>
      </c>
      <c r="O218" s="342"/>
      <c r="P218" s="342"/>
    </row>
    <row r="219" spans="10:16" x14ac:dyDescent="0.2">
      <c r="J219" s="234"/>
      <c r="K219" s="342"/>
      <c r="L219" s="342"/>
      <c r="N219" s="234" t="s">
        <v>252</v>
      </c>
      <c r="O219" s="342"/>
      <c r="P219" s="342"/>
    </row>
    <row r="220" spans="10:16" x14ac:dyDescent="0.2">
      <c r="J220" s="234"/>
      <c r="K220" s="342"/>
      <c r="L220" s="342"/>
      <c r="N220" s="234" t="s">
        <v>253</v>
      </c>
      <c r="O220" s="342"/>
      <c r="P220" s="342"/>
    </row>
    <row r="221" spans="10:16" x14ac:dyDescent="0.2">
      <c r="J221" s="234"/>
      <c r="K221" s="342"/>
      <c r="L221" s="342"/>
      <c r="N221" s="234" t="s">
        <v>254</v>
      </c>
      <c r="O221" s="342"/>
      <c r="P221" s="342"/>
    </row>
    <row r="222" spans="10:16" x14ac:dyDescent="0.2">
      <c r="J222" s="234"/>
      <c r="K222" s="342"/>
      <c r="L222" s="342"/>
      <c r="N222" s="234" t="s">
        <v>255</v>
      </c>
      <c r="O222" s="342" t="s">
        <v>53</v>
      </c>
      <c r="P222" s="342">
        <v>2</v>
      </c>
    </row>
  </sheetData>
  <mergeCells count="4">
    <mergeCell ref="A3:B3"/>
    <mergeCell ref="A7:B7"/>
    <mergeCell ref="A23:B23"/>
    <mergeCell ref="C27:H29"/>
  </mergeCells>
  <conditionalFormatting sqref="J10">
    <cfRule type="expression" dxfId="17"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238"/>
  <sheetViews>
    <sheetView topLeftCell="A116" workbookViewId="0">
      <selection activeCell="A147" sqref="A147"/>
    </sheetView>
  </sheetViews>
  <sheetFormatPr baseColWidth="10" defaultColWidth="8.83203125" defaultRowHeight="15" x14ac:dyDescent="0.2"/>
  <cols>
    <col min="1" max="1" width="27.33203125" style="242" customWidth="1"/>
    <col min="2" max="2" width="16.6640625" style="242" customWidth="1"/>
    <col min="3" max="10" width="13.33203125" style="242" customWidth="1"/>
    <col min="12" max="12" width="40.6640625" customWidth="1"/>
    <col min="13" max="13" width="63.6640625" customWidth="1"/>
  </cols>
  <sheetData>
    <row r="1" spans="1:28" ht="15.75" customHeight="1" x14ac:dyDescent="0.2">
      <c r="A1" s="158" t="s">
        <v>351</v>
      </c>
      <c r="B1" s="158"/>
      <c r="AB1" t="s">
        <v>352</v>
      </c>
    </row>
    <row r="2" spans="1:28" ht="15.75" customHeight="1" x14ac:dyDescent="0.2">
      <c r="A2" t="s">
        <v>353</v>
      </c>
      <c r="L2" s="159"/>
      <c r="AB2" t="str">
        <f>'Design HV &amp; WD'!A4</f>
        <v>SFP</v>
      </c>
    </row>
    <row r="3" spans="1:28" ht="15.75" customHeight="1" x14ac:dyDescent="0.2">
      <c r="A3" t="s">
        <v>354</v>
      </c>
      <c r="L3" s="336"/>
      <c r="M3" s="337"/>
      <c r="AB3" t="str">
        <f>'Design HV &amp; WD'!A5</f>
        <v>Veg 08</v>
      </c>
    </row>
    <row r="4" spans="1:28" ht="15.75" customHeight="1" x14ac:dyDescent="0.2">
      <c r="A4" t="s">
        <v>355</v>
      </c>
      <c r="L4" s="336"/>
      <c r="M4" s="337"/>
      <c r="AB4" t="str">
        <f>'Design HV &amp; WD'!A7</f>
        <v>ENV</v>
      </c>
    </row>
    <row r="5" spans="1:28" ht="15.75" customHeight="1" x14ac:dyDescent="0.2">
      <c r="A5" t="s">
        <v>356</v>
      </c>
      <c r="L5" s="336"/>
      <c r="M5" s="337"/>
      <c r="AB5" t="str">
        <f>'Design HV &amp; WD'!A8</f>
        <v>SFL</v>
      </c>
    </row>
    <row r="6" spans="1:28" ht="15.75" customHeight="1" x14ac:dyDescent="0.2">
      <c r="A6" t="s">
        <v>357</v>
      </c>
      <c r="L6" s="336"/>
      <c r="M6" s="337"/>
      <c r="AB6" t="str">
        <f>'Design HV &amp; WD'!A9</f>
        <v>DWM_Jan</v>
      </c>
    </row>
    <row r="7" spans="1:28" ht="15.75" customHeight="1" x14ac:dyDescent="0.2">
      <c r="A7" t="s">
        <v>358</v>
      </c>
      <c r="L7" s="336"/>
      <c r="M7" s="337"/>
      <c r="AB7" t="str">
        <f>'Design HV &amp; WD'!A10</f>
        <v>DWM_Oct</v>
      </c>
    </row>
    <row r="8" spans="1:28" s="242" customFormat="1" ht="15.75" customHeight="1" x14ac:dyDescent="0.2">
      <c r="L8" s="336"/>
      <c r="M8" s="337"/>
    </row>
    <row r="9" spans="1:28" ht="15.75" customHeight="1" x14ac:dyDescent="0.2">
      <c r="A9" s="159" t="s">
        <v>614</v>
      </c>
      <c r="B9" s="159" t="s">
        <v>621</v>
      </c>
      <c r="C9" s="159" t="s">
        <v>622</v>
      </c>
      <c r="L9" s="336"/>
      <c r="M9" s="337"/>
      <c r="AB9" t="str">
        <f>'Design HV &amp; WD'!A14</f>
        <v>SNPL_realistic</v>
      </c>
    </row>
    <row r="10" spans="1:28" ht="15.75" customHeight="1" x14ac:dyDescent="0.2">
      <c r="A10" s="234" t="s">
        <v>28</v>
      </c>
      <c r="B10" s="234" t="s">
        <v>623</v>
      </c>
      <c r="C10" s="234" t="s">
        <v>29</v>
      </c>
      <c r="D10" s="234"/>
      <c r="E10" s="234"/>
      <c r="F10" s="234"/>
      <c r="G10" s="234"/>
      <c r="H10" s="234"/>
      <c r="I10" s="234"/>
      <c r="J10" s="234"/>
      <c r="L10" s="336"/>
      <c r="M10" s="337"/>
      <c r="AB10" t="str">
        <f>'Design HV &amp; WD'!A15</f>
        <v>SNPL_with gravel</v>
      </c>
    </row>
    <row r="11" spans="1:28" ht="15.75" customHeight="1" x14ac:dyDescent="0.2">
      <c r="A11" s="234" t="s">
        <v>30</v>
      </c>
      <c r="B11" s="354" t="s">
        <v>623</v>
      </c>
      <c r="C11" s="234" t="s">
        <v>29</v>
      </c>
      <c r="D11" s="234"/>
      <c r="E11" s="234"/>
      <c r="F11" s="234"/>
      <c r="G11" s="234"/>
      <c r="H11" s="234"/>
      <c r="I11" s="234"/>
      <c r="J11" s="234"/>
      <c r="L11" s="336"/>
      <c r="M11" s="337"/>
    </row>
    <row r="12" spans="1:28" ht="15.75" customHeight="1" x14ac:dyDescent="0.2">
      <c r="A12" s="234" t="s">
        <v>37</v>
      </c>
      <c r="B12" s="234" t="s">
        <v>620</v>
      </c>
      <c r="C12" s="234" t="s">
        <v>32</v>
      </c>
      <c r="D12" s="234" t="s">
        <v>192</v>
      </c>
      <c r="E12" s="234" t="s">
        <v>101</v>
      </c>
      <c r="F12" s="234" t="s">
        <v>46</v>
      </c>
      <c r="G12" s="234"/>
      <c r="H12" s="234"/>
      <c r="I12" s="234"/>
      <c r="J12" s="234"/>
      <c r="L12" s="336"/>
      <c r="M12" s="337"/>
    </row>
    <row r="13" spans="1:28" ht="15.75" customHeight="1" x14ac:dyDescent="0.2">
      <c r="A13" s="234" t="s">
        <v>41</v>
      </c>
      <c r="B13" s="234" t="s">
        <v>620</v>
      </c>
      <c r="C13" s="234" t="s">
        <v>32</v>
      </c>
      <c r="D13" s="234" t="s">
        <v>192</v>
      </c>
      <c r="E13" s="234" t="s">
        <v>101</v>
      </c>
      <c r="F13" s="234" t="s">
        <v>46</v>
      </c>
      <c r="G13" s="234"/>
      <c r="H13" s="234"/>
      <c r="I13" s="234"/>
      <c r="J13" s="234"/>
      <c r="L13" s="336"/>
      <c r="M13" s="337"/>
      <c r="AB13" t="str">
        <f>'Design HV &amp; WD'!A16</f>
        <v>MSB</v>
      </c>
    </row>
    <row r="14" spans="1:28" ht="15.75" customHeight="1" x14ac:dyDescent="0.2">
      <c r="A14" s="234" t="s">
        <v>42</v>
      </c>
      <c r="B14" s="234" t="s">
        <v>623</v>
      </c>
      <c r="C14" s="234" t="s">
        <v>50</v>
      </c>
      <c r="D14" s="234"/>
      <c r="E14" s="234"/>
      <c r="F14" s="234"/>
      <c r="G14" s="234"/>
      <c r="H14" s="234"/>
      <c r="I14" s="234"/>
      <c r="J14" s="234"/>
      <c r="L14" s="336"/>
      <c r="M14" s="337"/>
      <c r="AB14" t="str">
        <f>'Design HV &amp; WD'!A17</f>
        <v>Meadow</v>
      </c>
    </row>
    <row r="15" spans="1:28" ht="15.75" customHeight="1" x14ac:dyDescent="0.2">
      <c r="A15" s="234" t="s">
        <v>43</v>
      </c>
      <c r="B15" s="234" t="s">
        <v>620</v>
      </c>
      <c r="C15" s="234" t="s">
        <v>192</v>
      </c>
      <c r="D15" s="234" t="s">
        <v>101</v>
      </c>
      <c r="E15" s="234" t="s">
        <v>32</v>
      </c>
      <c r="F15" s="234" t="s">
        <v>46</v>
      </c>
      <c r="G15" s="234" t="s">
        <v>50</v>
      </c>
      <c r="I15" s="234"/>
      <c r="J15" s="234"/>
      <c r="L15" s="336"/>
      <c r="M15" s="337"/>
      <c r="AB15" t="str">
        <f>'Design HV &amp; WD'!A18</f>
        <v>MWF and MSB</v>
      </c>
    </row>
    <row r="16" spans="1:28" ht="15.75" customHeight="1" x14ac:dyDescent="0.2">
      <c r="A16" s="234" t="s">
        <v>44</v>
      </c>
      <c r="B16" s="234" t="s">
        <v>620</v>
      </c>
      <c r="C16" s="234" t="s">
        <v>192</v>
      </c>
      <c r="D16" s="234" t="s">
        <v>101</v>
      </c>
      <c r="E16" s="234"/>
      <c r="F16" s="234"/>
      <c r="G16" s="234"/>
      <c r="H16" s="234"/>
      <c r="I16" s="234"/>
      <c r="J16" s="234"/>
      <c r="L16" s="336"/>
      <c r="M16" s="337"/>
      <c r="AB16" t="str">
        <f>'Design HV &amp; WD'!A19</f>
        <v>MSB and SNPL</v>
      </c>
    </row>
    <row r="17" spans="1:28" ht="15.75" customHeight="1" x14ac:dyDescent="0.2">
      <c r="A17" s="234" t="s">
        <v>45</v>
      </c>
      <c r="B17" s="234" t="s">
        <v>620</v>
      </c>
      <c r="C17" s="234" t="s">
        <v>192</v>
      </c>
      <c r="D17" s="234" t="s">
        <v>101</v>
      </c>
      <c r="E17" s="234"/>
      <c r="F17" s="234"/>
      <c r="G17" s="234"/>
      <c r="H17" s="234"/>
      <c r="I17" s="234"/>
      <c r="J17" s="234"/>
      <c r="L17" s="336"/>
      <c r="M17" s="337"/>
      <c r="AB17" t="str">
        <f>'Design HV &amp; WD'!A20</f>
        <v>MSB and SNPL_gravel</v>
      </c>
    </row>
    <row r="18" spans="1:28" ht="15.75" customHeight="1" x14ac:dyDescent="0.2">
      <c r="A18" s="234" t="s">
        <v>48</v>
      </c>
      <c r="B18" s="234" t="s">
        <v>623</v>
      </c>
      <c r="C18" s="234" t="s">
        <v>50</v>
      </c>
      <c r="D18" s="234"/>
      <c r="E18" s="234"/>
      <c r="F18" s="234"/>
      <c r="G18" s="234"/>
      <c r="H18" s="234"/>
      <c r="I18" s="234"/>
      <c r="J18" s="234"/>
      <c r="L18" s="336"/>
      <c r="M18" s="337"/>
      <c r="AB18" t="str">
        <f>'Design HV &amp; WD'!A21</f>
        <v>MSB and SNPL_gravel_MWF</v>
      </c>
    </row>
    <row r="19" spans="1:28" ht="15.75" customHeight="1" x14ac:dyDescent="0.2">
      <c r="A19" s="234" t="s">
        <v>49</v>
      </c>
      <c r="B19" s="234" t="s">
        <v>623</v>
      </c>
      <c r="C19" s="234" t="s">
        <v>50</v>
      </c>
      <c r="D19" s="234"/>
      <c r="E19" s="234"/>
      <c r="F19" s="234"/>
      <c r="G19" s="234"/>
      <c r="H19" s="234"/>
      <c r="I19" s="234"/>
      <c r="J19" s="234"/>
      <c r="L19" s="336"/>
      <c r="M19" s="337"/>
      <c r="AB19" t="str">
        <f>'Design HV &amp; WD'!A22</f>
        <v>MWF and SNPL</v>
      </c>
    </row>
    <row r="20" spans="1:28" ht="15.75" customHeight="1" x14ac:dyDescent="0.2">
      <c r="A20" s="234" t="s">
        <v>56</v>
      </c>
      <c r="B20" s="234" t="s">
        <v>623</v>
      </c>
      <c r="C20" s="234" t="s">
        <v>46</v>
      </c>
      <c r="D20" s="234"/>
      <c r="E20" s="234"/>
      <c r="F20" s="234"/>
      <c r="G20" s="234"/>
      <c r="H20" s="234"/>
      <c r="I20" s="234"/>
      <c r="J20" s="234"/>
      <c r="L20" s="336"/>
      <c r="M20" s="337"/>
    </row>
    <row r="21" spans="1:28" ht="15.75" customHeight="1" x14ac:dyDescent="0.2">
      <c r="A21" s="234" t="s">
        <v>57</v>
      </c>
      <c r="B21" s="234" t="s">
        <v>623</v>
      </c>
      <c r="C21" s="234" t="s">
        <v>46</v>
      </c>
      <c r="D21" s="234"/>
      <c r="E21" s="234"/>
      <c r="F21" s="234"/>
      <c r="G21" s="234"/>
      <c r="H21" s="234"/>
      <c r="I21" s="234"/>
      <c r="J21" s="234"/>
      <c r="L21" s="336"/>
      <c r="M21" s="337"/>
    </row>
    <row r="22" spans="1:28" ht="15.75" customHeight="1" x14ac:dyDescent="0.2">
      <c r="A22" s="234" t="s">
        <v>58</v>
      </c>
      <c r="B22" s="234" t="s">
        <v>623</v>
      </c>
      <c r="C22" s="234" t="s">
        <v>46</v>
      </c>
      <c r="D22" s="234"/>
      <c r="E22" s="234"/>
      <c r="F22" s="234"/>
      <c r="G22" s="234"/>
      <c r="H22" s="234"/>
      <c r="I22" s="234"/>
      <c r="J22" s="234"/>
      <c r="L22" s="336"/>
      <c r="M22" s="337"/>
    </row>
    <row r="23" spans="1:28" ht="15.75" customHeight="1" x14ac:dyDescent="0.2">
      <c r="A23" s="234" t="s">
        <v>59</v>
      </c>
      <c r="B23" s="234" t="s">
        <v>623</v>
      </c>
      <c r="C23" s="234" t="s">
        <v>46</v>
      </c>
      <c r="D23" s="234"/>
      <c r="E23" s="234"/>
      <c r="F23" s="234"/>
      <c r="G23" s="234"/>
      <c r="H23" s="234"/>
      <c r="I23" s="234"/>
      <c r="J23" s="234"/>
      <c r="L23" s="336"/>
      <c r="M23" s="337"/>
      <c r="AB23" t="str">
        <f>'Design HV &amp; WD'!A23</f>
        <v>MWF and SNPL_with gravel</v>
      </c>
    </row>
    <row r="24" spans="1:28" ht="15.75" customHeight="1" x14ac:dyDescent="0.2">
      <c r="A24" s="234" t="s">
        <v>60</v>
      </c>
      <c r="B24" s="234" t="s">
        <v>623</v>
      </c>
      <c r="C24" s="234" t="s">
        <v>46</v>
      </c>
      <c r="D24" s="234"/>
      <c r="E24" s="234"/>
      <c r="F24" s="234"/>
      <c r="G24" s="234"/>
      <c r="H24" s="234"/>
      <c r="I24" s="234"/>
      <c r="J24" s="234"/>
      <c r="L24" s="336"/>
      <c r="M24" s="337"/>
      <c r="AB24" t="str">
        <f>'Design HV &amp; WD'!A24</f>
        <v>DWM_Dust Control</v>
      </c>
    </row>
    <row r="25" spans="1:28" ht="15.75" customHeight="1" x14ac:dyDescent="0.2">
      <c r="A25" s="234" t="s">
        <v>637</v>
      </c>
      <c r="B25" s="234" t="s">
        <v>620</v>
      </c>
      <c r="C25" s="234" t="s">
        <v>32</v>
      </c>
      <c r="D25" s="234"/>
      <c r="E25" s="234"/>
      <c r="F25" s="234"/>
      <c r="G25" s="234"/>
      <c r="H25" s="234"/>
      <c r="I25" s="234"/>
      <c r="J25" s="234"/>
      <c r="L25" s="336"/>
      <c r="M25" s="337"/>
      <c r="AB25" t="str">
        <f>'Design HV &amp; WD'!A25</f>
        <v>DWM_Plovers</v>
      </c>
    </row>
    <row r="26" spans="1:28" ht="15.75" customHeight="1" x14ac:dyDescent="0.2">
      <c r="A26" s="234" t="s">
        <v>638</v>
      </c>
      <c r="B26" s="234" t="s">
        <v>620</v>
      </c>
      <c r="C26" s="234" t="s">
        <v>32</v>
      </c>
      <c r="D26" s="234"/>
      <c r="E26" s="234"/>
      <c r="F26" s="234"/>
      <c r="G26" s="234"/>
      <c r="H26" s="234"/>
      <c r="I26" s="234"/>
      <c r="J26" s="234"/>
      <c r="L26" s="336"/>
      <c r="M26" s="337"/>
    </row>
    <row r="27" spans="1:28" s="242" customFormat="1" ht="15.75" customHeight="1" x14ac:dyDescent="0.2">
      <c r="A27" s="234" t="s">
        <v>656</v>
      </c>
      <c r="B27" s="234" t="s">
        <v>623</v>
      </c>
      <c r="C27" s="234" t="s">
        <v>50</v>
      </c>
      <c r="D27" s="234"/>
      <c r="E27" s="234"/>
      <c r="F27" s="234"/>
      <c r="G27" s="234"/>
      <c r="H27" s="234"/>
      <c r="I27" s="234"/>
      <c r="J27" s="234"/>
      <c r="L27" s="336"/>
      <c r="M27" s="337"/>
    </row>
    <row r="28" spans="1:28" s="242" customFormat="1" ht="15.75" customHeight="1" x14ac:dyDescent="0.2">
      <c r="A28" s="234" t="s">
        <v>658</v>
      </c>
      <c r="B28" s="234" t="s">
        <v>623</v>
      </c>
      <c r="C28" s="234" t="s">
        <v>55</v>
      </c>
      <c r="D28" s="234"/>
      <c r="E28" s="234"/>
      <c r="F28" s="234"/>
      <c r="G28" s="234"/>
      <c r="H28" s="234"/>
      <c r="I28" s="234"/>
      <c r="J28" s="234"/>
      <c r="L28" s="336"/>
      <c r="M28" s="337"/>
    </row>
    <row r="29" spans="1:28" s="242" customFormat="1" ht="15.75" customHeight="1" x14ac:dyDescent="0.2">
      <c r="A29" s="234" t="s">
        <v>62</v>
      </c>
      <c r="B29" s="234" t="s">
        <v>623</v>
      </c>
      <c r="C29" s="234" t="s">
        <v>50</v>
      </c>
      <c r="D29" s="234"/>
      <c r="E29" s="234"/>
      <c r="F29" s="234"/>
      <c r="G29" s="234"/>
      <c r="H29" s="234"/>
      <c r="I29" s="234"/>
      <c r="J29" s="234"/>
      <c r="L29" s="336"/>
      <c r="M29" s="337"/>
    </row>
    <row r="30" spans="1:28" s="242" customFormat="1" ht="15.75" customHeight="1" x14ac:dyDescent="0.2">
      <c r="A30" s="234" t="s">
        <v>63</v>
      </c>
      <c r="B30" s="234" t="s">
        <v>623</v>
      </c>
      <c r="C30" s="234" t="s">
        <v>50</v>
      </c>
      <c r="D30" s="234"/>
      <c r="E30" s="234"/>
      <c r="F30" s="234"/>
      <c r="G30" s="234"/>
      <c r="H30" s="234"/>
      <c r="I30" s="234"/>
      <c r="J30" s="234"/>
      <c r="L30" s="336"/>
      <c r="M30" s="337"/>
    </row>
    <row r="31" spans="1:28" ht="15.75" customHeight="1" x14ac:dyDescent="0.2">
      <c r="A31" s="234" t="s">
        <v>65</v>
      </c>
      <c r="B31" s="234" t="s">
        <v>623</v>
      </c>
      <c r="C31" s="234" t="s">
        <v>597</v>
      </c>
      <c r="D31" s="234"/>
      <c r="E31" s="234"/>
      <c r="F31" s="234"/>
      <c r="G31" s="234"/>
      <c r="H31" s="234"/>
      <c r="I31" s="234"/>
      <c r="J31" s="234"/>
      <c r="L31" s="336"/>
      <c r="M31" s="337"/>
    </row>
    <row r="32" spans="1:28" ht="15.75" customHeight="1" x14ac:dyDescent="0.2">
      <c r="A32" s="234" t="s">
        <v>66</v>
      </c>
      <c r="B32" s="234" t="s">
        <v>623</v>
      </c>
      <c r="C32" s="234" t="s">
        <v>597</v>
      </c>
      <c r="D32" s="234" t="s">
        <v>50</v>
      </c>
      <c r="E32" s="234"/>
      <c r="F32" s="234"/>
      <c r="G32" s="234"/>
      <c r="H32" s="234"/>
      <c r="I32" s="234"/>
      <c r="J32" s="234"/>
      <c r="L32" s="336"/>
      <c r="M32" s="337"/>
    </row>
    <row r="33" spans="1:28" ht="15.75" customHeight="1" x14ac:dyDescent="0.2">
      <c r="A33" s="234" t="s">
        <v>67</v>
      </c>
      <c r="B33" s="234" t="s">
        <v>623</v>
      </c>
      <c r="C33" s="234" t="s">
        <v>597</v>
      </c>
      <c r="D33" s="234"/>
      <c r="E33" s="234"/>
      <c r="F33" s="234"/>
      <c r="G33" s="234"/>
      <c r="H33" s="234"/>
      <c r="I33" s="234"/>
      <c r="J33" s="234"/>
    </row>
    <row r="34" spans="1:28" ht="15.75" customHeight="1" x14ac:dyDescent="0.2">
      <c r="A34" s="234" t="s">
        <v>68</v>
      </c>
      <c r="B34" s="234" t="s">
        <v>623</v>
      </c>
      <c r="C34" s="234" t="s">
        <v>597</v>
      </c>
      <c r="D34" s="234"/>
      <c r="E34" s="234"/>
      <c r="F34" s="234"/>
      <c r="G34" s="234"/>
      <c r="H34" s="234"/>
      <c r="I34" s="234"/>
      <c r="J34" s="234"/>
    </row>
    <row r="35" spans="1:28" ht="15.75" customHeight="1" x14ac:dyDescent="0.2">
      <c r="A35" s="234" t="s">
        <v>69</v>
      </c>
      <c r="B35" s="234" t="s">
        <v>623</v>
      </c>
      <c r="C35" s="234" t="s">
        <v>597</v>
      </c>
      <c r="D35" s="234"/>
      <c r="E35" s="234"/>
      <c r="F35" s="234"/>
      <c r="G35" s="234"/>
      <c r="H35" s="234"/>
      <c r="I35" s="234"/>
      <c r="J35" s="234"/>
    </row>
    <row r="36" spans="1:28" ht="15.75" customHeight="1" x14ac:dyDescent="0.2">
      <c r="A36" s="234" t="s">
        <v>70</v>
      </c>
      <c r="B36" s="234" t="s">
        <v>623</v>
      </c>
      <c r="C36" s="234" t="s">
        <v>597</v>
      </c>
      <c r="D36" s="234"/>
      <c r="E36" s="234"/>
      <c r="F36" s="234"/>
      <c r="G36" s="234"/>
      <c r="H36" s="234"/>
      <c r="I36" s="234"/>
      <c r="J36" s="234"/>
    </row>
    <row r="37" spans="1:28" ht="15.75" customHeight="1" x14ac:dyDescent="0.2">
      <c r="A37" s="234" t="s">
        <v>71</v>
      </c>
      <c r="B37" s="234" t="s">
        <v>623</v>
      </c>
      <c r="C37" s="234" t="s">
        <v>597</v>
      </c>
      <c r="D37" s="234"/>
      <c r="E37" s="234"/>
      <c r="F37" s="234"/>
      <c r="G37" s="234"/>
      <c r="H37" s="234"/>
      <c r="I37" s="234"/>
      <c r="J37" s="234"/>
    </row>
    <row r="38" spans="1:28" ht="15.75" customHeight="1" x14ac:dyDescent="0.2">
      <c r="A38" s="234" t="s">
        <v>72</v>
      </c>
      <c r="B38" s="234" t="s">
        <v>623</v>
      </c>
      <c r="C38" s="234" t="s">
        <v>597</v>
      </c>
      <c r="D38" s="234"/>
      <c r="E38" s="234"/>
      <c r="F38" s="234"/>
      <c r="G38" s="234"/>
      <c r="H38" s="234"/>
      <c r="I38" s="234"/>
      <c r="J38" s="234"/>
      <c r="AB38" t="str">
        <f>'Design HV &amp; WD'!A26</f>
        <v>DWM_Spring_only</v>
      </c>
    </row>
    <row r="39" spans="1:28" s="242" customFormat="1" ht="15.75" customHeight="1" x14ac:dyDescent="0.2">
      <c r="A39" s="234" t="s">
        <v>73</v>
      </c>
      <c r="B39" s="234" t="s">
        <v>623</v>
      </c>
      <c r="C39" s="234" t="s">
        <v>597</v>
      </c>
      <c r="D39" s="234"/>
      <c r="E39" s="234"/>
      <c r="F39" s="234"/>
      <c r="G39" s="234"/>
      <c r="H39" s="234"/>
      <c r="I39" s="234"/>
      <c r="J39" s="234"/>
    </row>
    <row r="40" spans="1:28" s="242" customFormat="1" ht="15.75" customHeight="1" x14ac:dyDescent="0.2">
      <c r="A40" s="234" t="s">
        <v>590</v>
      </c>
      <c r="B40" s="234" t="s">
        <v>623</v>
      </c>
      <c r="C40" s="234" t="s">
        <v>597</v>
      </c>
      <c r="D40" s="234"/>
      <c r="E40" s="234"/>
      <c r="F40" s="234"/>
      <c r="G40" s="234"/>
      <c r="H40" s="234"/>
      <c r="I40" s="234"/>
      <c r="J40" s="234"/>
    </row>
    <row r="41" spans="1:28" ht="15.75" customHeight="1" x14ac:dyDescent="0.2">
      <c r="A41" s="234" t="s">
        <v>625</v>
      </c>
      <c r="B41" s="234" t="s">
        <v>623</v>
      </c>
      <c r="C41" s="234" t="s">
        <v>55</v>
      </c>
      <c r="D41" s="234"/>
      <c r="E41" s="234"/>
      <c r="F41" s="234"/>
      <c r="G41" s="234"/>
      <c r="H41" s="234"/>
      <c r="I41" s="234"/>
      <c r="J41" s="234"/>
      <c r="AB41" t="str">
        <f>'Design HV &amp; WD'!A27</f>
        <v>SFLS</v>
      </c>
    </row>
    <row r="42" spans="1:28" s="242" customFormat="1" ht="15.75" customHeight="1" x14ac:dyDescent="0.2">
      <c r="A42" s="234" t="s">
        <v>626</v>
      </c>
      <c r="B42" s="354" t="s">
        <v>623</v>
      </c>
      <c r="C42" s="234" t="s">
        <v>407</v>
      </c>
      <c r="D42" s="234"/>
      <c r="E42" s="234"/>
      <c r="F42" s="234"/>
      <c r="G42" s="234"/>
      <c r="H42" s="234"/>
      <c r="I42" s="234"/>
      <c r="J42" s="234"/>
    </row>
    <row r="43" spans="1:28" ht="15.75" customHeight="1" x14ac:dyDescent="0.2">
      <c r="A43" s="234" t="s">
        <v>627</v>
      </c>
      <c r="B43" s="234" t="s">
        <v>623</v>
      </c>
      <c r="C43" s="234" t="s">
        <v>55</v>
      </c>
      <c r="D43" s="234"/>
      <c r="E43" s="234"/>
      <c r="F43" s="234"/>
      <c r="G43" s="234"/>
      <c r="H43" s="234"/>
      <c r="I43" s="234"/>
      <c r="J43" s="234"/>
      <c r="AB43" t="str">
        <f>'Design HV &amp; WD'!A28</f>
        <v>Gravel</v>
      </c>
    </row>
    <row r="44" spans="1:28" ht="15.75" customHeight="1" x14ac:dyDescent="0.2">
      <c r="A44" s="354" t="s">
        <v>628</v>
      </c>
      <c r="B44" s="354" t="s">
        <v>623</v>
      </c>
      <c r="C44" s="234" t="s">
        <v>407</v>
      </c>
      <c r="D44" s="234"/>
      <c r="E44" s="234"/>
      <c r="F44" s="234"/>
      <c r="G44" s="234"/>
      <c r="H44" s="234"/>
      <c r="I44" s="234"/>
      <c r="J44" s="234"/>
    </row>
    <row r="45" spans="1:28" s="242" customFormat="1" ht="15.75" customHeight="1" x14ac:dyDescent="0.2">
      <c r="A45" s="354" t="s">
        <v>654</v>
      </c>
      <c r="B45" s="354" t="s">
        <v>623</v>
      </c>
      <c r="C45" s="234" t="s">
        <v>50</v>
      </c>
      <c r="D45" s="234"/>
      <c r="E45" s="234"/>
      <c r="F45" s="234"/>
      <c r="G45" s="234"/>
      <c r="H45" s="234"/>
      <c r="I45" s="234"/>
      <c r="J45" s="234"/>
    </row>
    <row r="46" spans="1:28" s="242" customFormat="1" ht="15.75" customHeight="1" x14ac:dyDescent="0.2">
      <c r="A46" s="234" t="s">
        <v>80</v>
      </c>
      <c r="B46" s="234" t="s">
        <v>620</v>
      </c>
      <c r="C46" s="234" t="s">
        <v>192</v>
      </c>
      <c r="D46" s="234" t="s">
        <v>101</v>
      </c>
      <c r="E46" s="234" t="s">
        <v>32</v>
      </c>
      <c r="F46" s="234"/>
      <c r="G46" s="234"/>
      <c r="H46" s="234"/>
      <c r="I46" s="234"/>
      <c r="J46" s="234"/>
    </row>
    <row r="47" spans="1:28" ht="15.75" customHeight="1" x14ac:dyDescent="0.2">
      <c r="A47" s="234" t="s">
        <v>81</v>
      </c>
      <c r="B47" s="234" t="s">
        <v>620</v>
      </c>
      <c r="C47" s="234" t="s">
        <v>192</v>
      </c>
      <c r="D47" s="234" t="s">
        <v>101</v>
      </c>
      <c r="E47" s="234" t="s">
        <v>32</v>
      </c>
      <c r="F47" s="234"/>
      <c r="G47" s="234"/>
      <c r="H47" s="234"/>
      <c r="I47" s="234"/>
      <c r="J47" s="234"/>
      <c r="AB47" t="str">
        <f>'Design HV &amp; WD'!A29</f>
        <v>Tillage</v>
      </c>
    </row>
    <row r="48" spans="1:28" s="242" customFormat="1" ht="15.75" customHeight="1" x14ac:dyDescent="0.2">
      <c r="A48" s="354" t="s">
        <v>591</v>
      </c>
      <c r="B48" s="234" t="s">
        <v>623</v>
      </c>
      <c r="C48" s="143" t="s">
        <v>50</v>
      </c>
      <c r="D48" s="143"/>
      <c r="E48" s="143"/>
      <c r="F48" s="143"/>
      <c r="G48" s="143"/>
      <c r="H48" s="143"/>
      <c r="I48" s="143"/>
      <c r="J48" s="143"/>
    </row>
    <row r="49" spans="1:28" s="242" customFormat="1" ht="15.75" customHeight="1" x14ac:dyDescent="0.2">
      <c r="A49" s="234" t="s">
        <v>84</v>
      </c>
      <c r="B49" s="234" t="s">
        <v>623</v>
      </c>
      <c r="C49" s="143" t="s">
        <v>598</v>
      </c>
      <c r="D49" s="234" t="s">
        <v>1</v>
      </c>
      <c r="E49" s="234" t="s">
        <v>4</v>
      </c>
      <c r="F49" s="234" t="s">
        <v>53</v>
      </c>
      <c r="G49" s="234" t="s">
        <v>2</v>
      </c>
      <c r="H49" s="234" t="s">
        <v>153</v>
      </c>
      <c r="I49" s="234" t="s">
        <v>55</v>
      </c>
      <c r="J49" s="143"/>
    </row>
    <row r="50" spans="1:28" s="242" customFormat="1" ht="15.75" customHeight="1" x14ac:dyDescent="0.2">
      <c r="A50" s="354" t="s">
        <v>85</v>
      </c>
      <c r="B50" s="354" t="s">
        <v>623</v>
      </c>
      <c r="C50" s="143" t="s">
        <v>598</v>
      </c>
      <c r="D50" s="143"/>
      <c r="E50" s="143"/>
      <c r="F50" s="143"/>
      <c r="G50" s="143"/>
      <c r="H50" s="143"/>
      <c r="I50" s="143"/>
      <c r="J50" s="143"/>
    </row>
    <row r="51" spans="1:28" s="242" customFormat="1" ht="15.75" customHeight="1" x14ac:dyDescent="0.2">
      <c r="A51" s="354" t="s">
        <v>86</v>
      </c>
      <c r="B51" s="354" t="s">
        <v>623</v>
      </c>
      <c r="C51" s="143" t="s">
        <v>598</v>
      </c>
      <c r="D51" s="143"/>
      <c r="E51" s="143"/>
      <c r="F51" s="143"/>
      <c r="G51" s="143"/>
      <c r="H51" s="143"/>
      <c r="I51" s="143"/>
      <c r="J51" s="143"/>
    </row>
    <row r="52" spans="1:28" s="242" customFormat="1" ht="15.75" customHeight="1" x14ac:dyDescent="0.2">
      <c r="A52" s="354" t="s">
        <v>87</v>
      </c>
      <c r="B52" s="354" t="s">
        <v>623</v>
      </c>
      <c r="C52" s="143" t="s">
        <v>598</v>
      </c>
      <c r="D52" s="143"/>
      <c r="E52" s="143"/>
      <c r="F52" s="143"/>
      <c r="G52" s="143"/>
      <c r="H52" s="143"/>
      <c r="I52" s="143"/>
      <c r="J52" s="143"/>
    </row>
    <row r="53" spans="1:28" s="242" customFormat="1" ht="15.75" customHeight="1" x14ac:dyDescent="0.2">
      <c r="A53" s="234" t="s">
        <v>88</v>
      </c>
      <c r="B53" s="354" t="s">
        <v>623</v>
      </c>
      <c r="C53" s="143" t="s">
        <v>598</v>
      </c>
      <c r="D53" s="234"/>
      <c r="E53" s="234"/>
      <c r="F53" s="234"/>
      <c r="G53" s="234"/>
      <c r="H53" s="234"/>
      <c r="I53" s="234"/>
      <c r="J53" s="234"/>
    </row>
    <row r="54" spans="1:28" ht="15.75" customHeight="1" x14ac:dyDescent="0.2">
      <c r="A54" s="234" t="s">
        <v>92</v>
      </c>
      <c r="B54" s="234" t="s">
        <v>623</v>
      </c>
      <c r="C54" s="234" t="s">
        <v>50</v>
      </c>
      <c r="D54" s="234"/>
      <c r="E54" s="234"/>
      <c r="F54" s="234"/>
      <c r="G54" s="234"/>
      <c r="H54" s="234"/>
      <c r="I54" s="234"/>
      <c r="J54" s="234"/>
      <c r="AB54" t="str">
        <f>'Design HV &amp; WD'!A30</f>
        <v>Till-Brine</v>
      </c>
    </row>
    <row r="55" spans="1:28" s="242" customFormat="1" ht="15.75" customHeight="1" x14ac:dyDescent="0.2">
      <c r="A55" s="234" t="s">
        <v>659</v>
      </c>
      <c r="B55" s="234" t="s">
        <v>623</v>
      </c>
      <c r="C55" s="234" t="s">
        <v>50</v>
      </c>
      <c r="D55" s="234"/>
      <c r="E55" s="234"/>
      <c r="F55" s="234"/>
      <c r="G55" s="234"/>
      <c r="H55" s="234"/>
      <c r="I55" s="234"/>
      <c r="J55" s="234"/>
    </row>
    <row r="56" spans="1:28" s="242" customFormat="1" ht="15.75" customHeight="1" x14ac:dyDescent="0.2">
      <c r="A56" s="234" t="s">
        <v>661</v>
      </c>
      <c r="B56" s="234" t="s">
        <v>623</v>
      </c>
      <c r="C56" s="234" t="s">
        <v>50</v>
      </c>
      <c r="D56" s="234"/>
      <c r="E56" s="234"/>
      <c r="F56" s="234"/>
      <c r="G56" s="234"/>
      <c r="H56" s="234"/>
      <c r="I56" s="234"/>
      <c r="J56" s="234"/>
    </row>
    <row r="57" spans="1:28" ht="15.75" customHeight="1" x14ac:dyDescent="0.2">
      <c r="A57" s="234" t="s">
        <v>120</v>
      </c>
      <c r="B57" s="234" t="s">
        <v>620</v>
      </c>
      <c r="C57" s="234" t="s">
        <v>192</v>
      </c>
      <c r="D57" s="234" t="s">
        <v>101</v>
      </c>
      <c r="E57" s="234"/>
      <c r="F57" s="234"/>
      <c r="G57" s="234"/>
      <c r="H57" s="234"/>
      <c r="I57" s="234"/>
      <c r="J57" s="234"/>
      <c r="AB57" t="str">
        <f>'Design HV &amp; WD'!A31</f>
        <v>Sand Fences</v>
      </c>
    </row>
    <row r="58" spans="1:28" ht="15.75" customHeight="1" x14ac:dyDescent="0.2">
      <c r="A58" s="234" t="s">
        <v>121</v>
      </c>
      <c r="B58" s="234" t="s">
        <v>620</v>
      </c>
      <c r="C58" s="234" t="s">
        <v>192</v>
      </c>
      <c r="D58" s="234" t="s">
        <v>101</v>
      </c>
      <c r="E58" s="234"/>
      <c r="F58" s="234"/>
      <c r="G58" s="234"/>
      <c r="H58" s="234"/>
      <c r="I58" s="234"/>
      <c r="J58" s="234"/>
    </row>
    <row r="59" spans="1:28" ht="15.75" customHeight="1" x14ac:dyDescent="0.2">
      <c r="A59" s="234" t="s">
        <v>122</v>
      </c>
      <c r="B59" s="234" t="s">
        <v>620</v>
      </c>
      <c r="C59" s="234" t="s">
        <v>192</v>
      </c>
      <c r="D59" s="234" t="s">
        <v>101</v>
      </c>
      <c r="E59" s="234"/>
      <c r="F59" s="234"/>
      <c r="G59" s="234"/>
      <c r="H59" s="234"/>
      <c r="I59" s="234"/>
      <c r="J59" s="234"/>
    </row>
    <row r="60" spans="1:28" ht="15.75" customHeight="1" x14ac:dyDescent="0.2">
      <c r="A60" s="234" t="s">
        <v>124</v>
      </c>
      <c r="B60" s="234" t="s">
        <v>620</v>
      </c>
      <c r="C60" s="234" t="s">
        <v>192</v>
      </c>
      <c r="D60" s="234" t="s">
        <v>101</v>
      </c>
      <c r="E60" s="234"/>
      <c r="F60" s="234"/>
      <c r="G60" s="234"/>
      <c r="H60" s="234"/>
      <c r="I60" s="234"/>
      <c r="J60" s="234"/>
    </row>
    <row r="61" spans="1:28" ht="15.75" customHeight="1" x14ac:dyDescent="0.2">
      <c r="A61" s="234" t="s">
        <v>104</v>
      </c>
      <c r="B61" s="234" t="s">
        <v>623</v>
      </c>
      <c r="C61" s="143" t="s">
        <v>32</v>
      </c>
      <c r="D61" s="143" t="s">
        <v>55</v>
      </c>
      <c r="E61" s="143"/>
      <c r="F61" s="143"/>
      <c r="G61" s="143"/>
      <c r="H61" s="143"/>
      <c r="I61" s="143"/>
      <c r="J61" s="143"/>
    </row>
    <row r="62" spans="1:28" ht="15.75" customHeight="1" x14ac:dyDescent="0.2">
      <c r="A62" s="234" t="s">
        <v>645</v>
      </c>
      <c r="B62" s="234" t="s">
        <v>623</v>
      </c>
      <c r="C62" s="234" t="s">
        <v>50</v>
      </c>
      <c r="D62" s="234"/>
      <c r="E62" s="234"/>
      <c r="F62" s="234"/>
      <c r="G62" s="234"/>
      <c r="H62" s="234"/>
      <c r="I62" s="234"/>
      <c r="J62" s="234"/>
      <c r="AB62" t="str">
        <f>'Design HV &amp; WD'!A32</f>
        <v>Brine</v>
      </c>
    </row>
    <row r="63" spans="1:28" ht="15.75" customHeight="1" x14ac:dyDescent="0.2">
      <c r="A63" s="234" t="s">
        <v>110</v>
      </c>
      <c r="B63" s="234" t="s">
        <v>620</v>
      </c>
      <c r="C63" s="234" t="s">
        <v>192</v>
      </c>
      <c r="D63" s="234" t="s">
        <v>101</v>
      </c>
      <c r="E63" s="234"/>
      <c r="F63" s="234"/>
      <c r="G63" s="234"/>
      <c r="H63" s="234"/>
      <c r="I63" s="234"/>
      <c r="J63" s="234"/>
      <c r="AB63" t="str">
        <f>'Design HV &amp; WD'!A33</f>
        <v>Breeding Waterfowl &amp; Meadow</v>
      </c>
    </row>
    <row r="64" spans="1:28" ht="15.75" customHeight="1" x14ac:dyDescent="0.2">
      <c r="A64" s="234" t="s">
        <v>111</v>
      </c>
      <c r="B64" s="234" t="s">
        <v>623</v>
      </c>
      <c r="C64" s="234" t="s">
        <v>50</v>
      </c>
      <c r="D64" s="234"/>
      <c r="E64" s="234"/>
      <c r="F64" s="234"/>
      <c r="G64" s="234"/>
      <c r="H64" s="234"/>
      <c r="I64" s="234"/>
      <c r="J64" s="234"/>
      <c r="AB64" t="str">
        <f>'Design HV &amp; WD'!A34</f>
        <v>None</v>
      </c>
    </row>
    <row r="65" spans="1:10" s="242" customFormat="1" ht="15.75" customHeight="1" x14ac:dyDescent="0.2">
      <c r="A65" s="234" t="s">
        <v>112</v>
      </c>
      <c r="B65" s="234" t="s">
        <v>620</v>
      </c>
      <c r="C65" s="234" t="s">
        <v>192</v>
      </c>
      <c r="D65" s="234" t="s">
        <v>101</v>
      </c>
      <c r="E65" s="234"/>
      <c r="F65" s="234"/>
      <c r="G65" s="234"/>
      <c r="H65" s="234"/>
      <c r="I65" s="234"/>
      <c r="J65" s="234"/>
    </row>
    <row r="66" spans="1:10" s="242" customFormat="1" ht="15.75" customHeight="1" x14ac:dyDescent="0.2">
      <c r="A66" s="234" t="s">
        <v>113</v>
      </c>
      <c r="B66" s="234" t="s">
        <v>620</v>
      </c>
      <c r="C66" s="234" t="s">
        <v>192</v>
      </c>
      <c r="D66" s="234" t="s">
        <v>101</v>
      </c>
      <c r="E66" s="234"/>
      <c r="F66" s="234"/>
      <c r="G66" s="234"/>
      <c r="H66" s="234"/>
      <c r="I66" s="234"/>
      <c r="J66" s="234"/>
    </row>
    <row r="67" spans="1:10" s="242" customFormat="1" ht="15.75" customHeight="1" x14ac:dyDescent="0.2">
      <c r="A67" s="234" t="s">
        <v>114</v>
      </c>
      <c r="B67" s="234" t="s">
        <v>623</v>
      </c>
      <c r="C67" s="234" t="s">
        <v>50</v>
      </c>
      <c r="D67" s="234"/>
      <c r="E67" s="234"/>
      <c r="F67" s="234"/>
      <c r="G67" s="234"/>
      <c r="H67" s="234"/>
      <c r="I67" s="234"/>
      <c r="J67" s="234"/>
    </row>
    <row r="68" spans="1:10" s="242" customFormat="1" ht="15.75" customHeight="1" x14ac:dyDescent="0.2">
      <c r="A68" s="234" t="s">
        <v>115</v>
      </c>
      <c r="B68" s="234" t="s">
        <v>620</v>
      </c>
      <c r="C68" s="234" t="s">
        <v>192</v>
      </c>
      <c r="D68" s="234" t="s">
        <v>101</v>
      </c>
      <c r="E68" s="234"/>
      <c r="F68" s="234"/>
      <c r="G68" s="234"/>
      <c r="H68" s="234"/>
      <c r="I68" s="234"/>
      <c r="J68" s="234"/>
    </row>
    <row r="69" spans="1:10" ht="15.75" customHeight="1" x14ac:dyDescent="0.2">
      <c r="A69" s="234" t="s">
        <v>652</v>
      </c>
      <c r="B69" s="234" t="s">
        <v>623</v>
      </c>
      <c r="C69" s="234" t="s">
        <v>50</v>
      </c>
      <c r="D69" s="234"/>
      <c r="E69" s="234"/>
      <c r="F69" s="234"/>
      <c r="G69" s="234"/>
      <c r="H69" s="234"/>
      <c r="I69" s="234"/>
      <c r="J69" s="234"/>
    </row>
    <row r="70" spans="1:10" ht="15.75" customHeight="1" x14ac:dyDescent="0.2">
      <c r="A70" s="234" t="s">
        <v>653</v>
      </c>
      <c r="B70" s="234" t="s">
        <v>620</v>
      </c>
      <c r="C70" s="234" t="s">
        <v>192</v>
      </c>
      <c r="D70" s="234" t="s">
        <v>101</v>
      </c>
      <c r="E70" s="234"/>
      <c r="F70" s="234"/>
      <c r="G70" s="234"/>
      <c r="H70" s="234"/>
      <c r="I70" s="234"/>
      <c r="J70" s="234"/>
    </row>
    <row r="71" spans="1:10" ht="15.75" customHeight="1" x14ac:dyDescent="0.2">
      <c r="A71" s="234" t="s">
        <v>650</v>
      </c>
      <c r="B71" s="234" t="s">
        <v>623</v>
      </c>
      <c r="C71" s="234" t="s">
        <v>50</v>
      </c>
      <c r="D71" s="234"/>
      <c r="E71" s="234"/>
      <c r="F71" s="234"/>
      <c r="G71" s="234"/>
      <c r="H71" s="234"/>
      <c r="I71" s="234"/>
      <c r="J71" s="234"/>
    </row>
    <row r="72" spans="1:10" ht="15.75" customHeight="1" x14ac:dyDescent="0.2">
      <c r="A72" s="234" t="s">
        <v>651</v>
      </c>
      <c r="B72" s="234" t="s">
        <v>620</v>
      </c>
      <c r="C72" s="234" t="s">
        <v>192</v>
      </c>
      <c r="D72" s="234" t="s">
        <v>101</v>
      </c>
      <c r="E72" s="234"/>
      <c r="F72" s="234"/>
      <c r="G72" s="234"/>
      <c r="H72" s="234"/>
      <c r="I72" s="234"/>
      <c r="J72" s="234"/>
    </row>
    <row r="73" spans="1:10" ht="15.75" customHeight="1" x14ac:dyDescent="0.2">
      <c r="A73" s="354" t="s">
        <v>119</v>
      </c>
      <c r="B73" s="354" t="s">
        <v>623</v>
      </c>
      <c r="C73" s="234" t="s">
        <v>50</v>
      </c>
      <c r="D73" s="234"/>
      <c r="E73" s="234"/>
      <c r="F73" s="234"/>
      <c r="G73" s="234"/>
      <c r="H73" s="234"/>
      <c r="I73" s="234"/>
      <c r="J73" s="234"/>
    </row>
    <row r="74" spans="1:10" ht="15.75" customHeight="1" x14ac:dyDescent="0.2">
      <c r="A74" s="234" t="s">
        <v>125</v>
      </c>
      <c r="B74" s="234" t="s">
        <v>623</v>
      </c>
      <c r="C74" s="234" t="s">
        <v>50</v>
      </c>
      <c r="D74" s="234"/>
      <c r="E74" s="234"/>
      <c r="F74" s="234"/>
      <c r="G74" s="234"/>
      <c r="H74" s="234"/>
      <c r="I74" s="234"/>
      <c r="J74" s="234"/>
    </row>
    <row r="75" spans="1:10" ht="15.75" customHeight="1" x14ac:dyDescent="0.2">
      <c r="A75" s="234" t="s">
        <v>646</v>
      </c>
      <c r="B75" s="234" t="s">
        <v>623</v>
      </c>
      <c r="C75" s="234" t="s">
        <v>50</v>
      </c>
      <c r="D75" s="234"/>
      <c r="E75" s="234"/>
      <c r="F75" s="234"/>
      <c r="G75" s="234"/>
      <c r="H75" s="234"/>
      <c r="I75" s="234"/>
      <c r="J75" s="234"/>
    </row>
    <row r="76" spans="1:10" s="242" customFormat="1" ht="15.75" customHeight="1" x14ac:dyDescent="0.2">
      <c r="A76" s="234" t="s">
        <v>647</v>
      </c>
      <c r="B76" s="234" t="s">
        <v>620</v>
      </c>
      <c r="C76" s="234" t="s">
        <v>192</v>
      </c>
      <c r="D76" s="234" t="s">
        <v>101</v>
      </c>
      <c r="E76" s="234"/>
      <c r="F76" s="234"/>
      <c r="G76" s="234"/>
      <c r="H76" s="234"/>
      <c r="I76" s="234"/>
      <c r="J76" s="234"/>
    </row>
    <row r="77" spans="1:10" s="242" customFormat="1" ht="15.75" customHeight="1" x14ac:dyDescent="0.2">
      <c r="A77" s="234" t="s">
        <v>648</v>
      </c>
      <c r="B77" s="234" t="s">
        <v>623</v>
      </c>
      <c r="C77" s="234" t="s">
        <v>50</v>
      </c>
      <c r="D77" s="234"/>
      <c r="E77" s="234"/>
      <c r="F77" s="234"/>
      <c r="G77" s="234"/>
      <c r="H77" s="234"/>
      <c r="I77" s="234"/>
      <c r="J77" s="234"/>
    </row>
    <row r="78" spans="1:10" ht="15.75" customHeight="1" x14ac:dyDescent="0.2">
      <c r="A78" s="234" t="s">
        <v>649</v>
      </c>
      <c r="B78" s="234" t="s">
        <v>620</v>
      </c>
      <c r="C78" s="234" t="s">
        <v>192</v>
      </c>
      <c r="D78" s="234" t="s">
        <v>101</v>
      </c>
      <c r="E78" s="234"/>
      <c r="F78" s="234"/>
      <c r="G78" s="234"/>
      <c r="H78" s="234"/>
      <c r="I78" s="234"/>
      <c r="J78" s="234"/>
    </row>
    <row r="79" spans="1:10" ht="15.75" customHeight="1" x14ac:dyDescent="0.2">
      <c r="A79" s="234" t="s">
        <v>128</v>
      </c>
      <c r="B79" s="234" t="s">
        <v>620</v>
      </c>
      <c r="C79" s="234" t="s">
        <v>32</v>
      </c>
      <c r="D79" s="234"/>
      <c r="E79" s="234"/>
      <c r="F79" s="234"/>
      <c r="G79" s="234"/>
      <c r="H79" s="234"/>
      <c r="I79" s="234"/>
      <c r="J79" s="234"/>
    </row>
    <row r="80" spans="1:10" ht="15.75" customHeight="1" x14ac:dyDescent="0.2">
      <c r="A80" s="234" t="s">
        <v>130</v>
      </c>
      <c r="B80" s="234" t="s">
        <v>620</v>
      </c>
      <c r="C80" s="234" t="s">
        <v>192</v>
      </c>
      <c r="D80" s="234" t="s">
        <v>101</v>
      </c>
      <c r="E80" s="234" t="s">
        <v>46</v>
      </c>
      <c r="F80" s="234" t="s">
        <v>55</v>
      </c>
      <c r="G80" s="234" t="s">
        <v>32</v>
      </c>
      <c r="H80" s="234" t="s">
        <v>93</v>
      </c>
      <c r="I80" s="234"/>
      <c r="J80" s="234"/>
    </row>
    <row r="81" spans="1:10" ht="15.75" customHeight="1" x14ac:dyDescent="0.2">
      <c r="A81" s="234" t="s">
        <v>131</v>
      </c>
      <c r="B81" s="234" t="s">
        <v>620</v>
      </c>
      <c r="C81" s="234" t="s">
        <v>192</v>
      </c>
      <c r="D81" s="234" t="s">
        <v>101</v>
      </c>
      <c r="E81" s="234"/>
      <c r="F81" s="234"/>
      <c r="G81" s="234"/>
      <c r="H81" s="234"/>
      <c r="I81" s="234"/>
      <c r="J81" s="234"/>
    </row>
    <row r="82" spans="1:10" ht="15.75" customHeight="1" x14ac:dyDescent="0.2">
      <c r="A82" s="234" t="s">
        <v>132</v>
      </c>
      <c r="B82" s="234" t="s">
        <v>620</v>
      </c>
      <c r="C82" s="234" t="s">
        <v>192</v>
      </c>
      <c r="D82" s="234" t="s">
        <v>101</v>
      </c>
      <c r="E82" s="234"/>
      <c r="F82" s="234"/>
      <c r="G82" s="234"/>
      <c r="H82" s="234"/>
      <c r="I82" s="234"/>
      <c r="J82" s="234"/>
    </row>
    <row r="83" spans="1:10" ht="15.75" customHeight="1" x14ac:dyDescent="0.2">
      <c r="A83" s="234" t="s">
        <v>133</v>
      </c>
      <c r="B83" s="234" t="s">
        <v>623</v>
      </c>
      <c r="C83" s="234" t="s">
        <v>599</v>
      </c>
      <c r="D83" s="234"/>
      <c r="E83" s="234"/>
      <c r="F83" s="234"/>
      <c r="G83" s="234"/>
      <c r="H83" s="234"/>
      <c r="I83" s="234"/>
      <c r="J83" s="234"/>
    </row>
    <row r="84" spans="1:10" ht="15.75" customHeight="1" x14ac:dyDescent="0.2">
      <c r="A84" s="234" t="s">
        <v>134</v>
      </c>
      <c r="B84" s="234" t="s">
        <v>623</v>
      </c>
      <c r="C84" s="234" t="s">
        <v>599</v>
      </c>
      <c r="D84" s="234"/>
      <c r="E84" s="234"/>
      <c r="F84" s="234"/>
      <c r="G84" s="234"/>
      <c r="H84" s="234"/>
      <c r="I84" s="234"/>
      <c r="J84" s="234"/>
    </row>
    <row r="85" spans="1:10" ht="15.75" customHeight="1" x14ac:dyDescent="0.2">
      <c r="A85" s="234" t="s">
        <v>135</v>
      </c>
      <c r="B85" s="234" t="s">
        <v>623</v>
      </c>
      <c r="C85" s="234" t="s">
        <v>599</v>
      </c>
      <c r="D85" s="234"/>
      <c r="E85" s="234"/>
      <c r="F85" s="234"/>
      <c r="G85" s="234"/>
      <c r="H85" s="234"/>
      <c r="I85" s="234"/>
      <c r="J85" s="234"/>
    </row>
    <row r="86" spans="1:10" ht="15.75" customHeight="1" x14ac:dyDescent="0.2">
      <c r="A86" s="234" t="s">
        <v>136</v>
      </c>
      <c r="B86" s="234" t="s">
        <v>623</v>
      </c>
      <c r="C86" s="234" t="s">
        <v>599</v>
      </c>
      <c r="D86" s="234"/>
      <c r="E86" s="234"/>
      <c r="F86" s="234"/>
      <c r="G86" s="234"/>
      <c r="H86" s="234"/>
      <c r="I86" s="234"/>
      <c r="J86" s="234"/>
    </row>
    <row r="87" spans="1:10" ht="15.75" customHeight="1" x14ac:dyDescent="0.2">
      <c r="A87" s="234" t="s">
        <v>137</v>
      </c>
      <c r="B87" s="234" t="s">
        <v>623</v>
      </c>
      <c r="C87" s="234" t="s">
        <v>599</v>
      </c>
      <c r="D87" s="234"/>
      <c r="E87" s="234"/>
      <c r="F87" s="234"/>
      <c r="G87" s="234"/>
      <c r="H87" s="234"/>
      <c r="I87" s="234"/>
      <c r="J87" s="234"/>
    </row>
    <row r="88" spans="1:10" ht="15.75" customHeight="1" x14ac:dyDescent="0.2">
      <c r="A88" s="234" t="s">
        <v>138</v>
      </c>
      <c r="B88" s="234" t="s">
        <v>623</v>
      </c>
      <c r="C88" s="234" t="s">
        <v>599</v>
      </c>
      <c r="D88" s="234"/>
      <c r="E88" s="234"/>
      <c r="F88" s="234"/>
      <c r="G88" s="234"/>
      <c r="H88" s="234"/>
      <c r="I88" s="234"/>
      <c r="J88" s="234"/>
    </row>
    <row r="89" spans="1:10" ht="15.75" customHeight="1" x14ac:dyDescent="0.2">
      <c r="A89" s="234" t="s">
        <v>139</v>
      </c>
      <c r="B89" s="234" t="s">
        <v>623</v>
      </c>
      <c r="C89" s="234" t="s">
        <v>599</v>
      </c>
      <c r="D89" s="234"/>
      <c r="E89" s="234"/>
      <c r="F89" s="234"/>
      <c r="G89" s="234"/>
      <c r="H89" s="234"/>
      <c r="I89" s="234"/>
      <c r="J89" s="234"/>
    </row>
    <row r="90" spans="1:10" ht="15.75" customHeight="1" x14ac:dyDescent="0.2">
      <c r="A90" s="234" t="s">
        <v>140</v>
      </c>
      <c r="B90" s="234" t="s">
        <v>623</v>
      </c>
      <c r="C90" s="234" t="s">
        <v>599</v>
      </c>
      <c r="D90" s="234"/>
      <c r="E90" s="234"/>
      <c r="F90" s="234"/>
      <c r="G90" s="234"/>
      <c r="H90" s="234"/>
      <c r="I90" s="234"/>
      <c r="J90" s="234"/>
    </row>
    <row r="91" spans="1:10" ht="15.75" customHeight="1" x14ac:dyDescent="0.2">
      <c r="A91" s="234" t="s">
        <v>141</v>
      </c>
      <c r="B91" s="234" t="s">
        <v>623</v>
      </c>
      <c r="C91" s="234" t="s">
        <v>599</v>
      </c>
      <c r="D91" s="234"/>
      <c r="E91" s="234"/>
      <c r="F91" s="234"/>
      <c r="G91" s="234"/>
      <c r="H91" s="234"/>
      <c r="I91" s="234"/>
      <c r="J91" s="234"/>
    </row>
    <row r="92" spans="1:10" ht="15.75" customHeight="1" x14ac:dyDescent="0.2">
      <c r="A92" s="234" t="s">
        <v>142</v>
      </c>
      <c r="B92" s="234" t="s">
        <v>623</v>
      </c>
      <c r="C92" s="234" t="s">
        <v>600</v>
      </c>
      <c r="D92" s="234"/>
      <c r="E92" s="234"/>
      <c r="F92" s="234"/>
      <c r="G92" s="234"/>
      <c r="H92" s="234"/>
      <c r="I92" s="234"/>
      <c r="J92" s="234"/>
    </row>
    <row r="93" spans="1:10" ht="15.75" customHeight="1" x14ac:dyDescent="0.2">
      <c r="A93" s="234" t="s">
        <v>143</v>
      </c>
      <c r="B93" s="234" t="s">
        <v>623</v>
      </c>
      <c r="C93" s="234" t="s">
        <v>600</v>
      </c>
      <c r="D93" s="234"/>
      <c r="E93" s="234"/>
      <c r="F93" s="234"/>
      <c r="G93" s="234"/>
      <c r="H93" s="234"/>
      <c r="I93" s="234"/>
      <c r="J93" s="234"/>
    </row>
    <row r="94" spans="1:10" ht="15.75" customHeight="1" x14ac:dyDescent="0.2">
      <c r="A94" s="234" t="s">
        <v>144</v>
      </c>
      <c r="B94" s="234" t="s">
        <v>623</v>
      </c>
      <c r="C94" s="234" t="s">
        <v>600</v>
      </c>
      <c r="D94" s="234"/>
      <c r="E94" s="234"/>
      <c r="F94" s="234"/>
      <c r="G94" s="234"/>
      <c r="H94" s="234"/>
      <c r="I94" s="234"/>
      <c r="J94" s="234"/>
    </row>
    <row r="95" spans="1:10" ht="15.75" customHeight="1" x14ac:dyDescent="0.2">
      <c r="A95" s="234" t="s">
        <v>145</v>
      </c>
      <c r="B95" s="234" t="s">
        <v>623</v>
      </c>
      <c r="C95" s="234" t="s">
        <v>600</v>
      </c>
      <c r="D95" s="234"/>
      <c r="E95" s="234"/>
      <c r="F95" s="234"/>
      <c r="G95" s="234"/>
      <c r="H95" s="234"/>
      <c r="I95" s="234"/>
      <c r="J95" s="234"/>
    </row>
    <row r="96" spans="1:10" ht="15.75" customHeight="1" x14ac:dyDescent="0.2">
      <c r="A96" s="234" t="s">
        <v>146</v>
      </c>
      <c r="B96" s="234" t="s">
        <v>620</v>
      </c>
      <c r="C96" s="234" t="s">
        <v>55</v>
      </c>
      <c r="D96" s="234"/>
      <c r="E96" s="234"/>
      <c r="F96" s="234"/>
      <c r="G96" s="234"/>
      <c r="H96" s="234"/>
      <c r="I96" s="234"/>
      <c r="J96" s="234"/>
    </row>
    <row r="97" spans="1:10" ht="15.75" customHeight="1" x14ac:dyDescent="0.2">
      <c r="A97" s="234" t="s">
        <v>149</v>
      </c>
      <c r="B97" s="234" t="s">
        <v>620</v>
      </c>
      <c r="C97" s="234" t="s">
        <v>192</v>
      </c>
      <c r="D97" s="234" t="s">
        <v>101</v>
      </c>
      <c r="F97" s="234"/>
      <c r="G97" s="234"/>
      <c r="H97" s="234"/>
      <c r="I97" s="234"/>
      <c r="J97" s="234"/>
    </row>
    <row r="98" spans="1:10" ht="15.75" customHeight="1" x14ac:dyDescent="0.2">
      <c r="A98" s="234" t="s">
        <v>150</v>
      </c>
      <c r="B98" s="234" t="s">
        <v>620</v>
      </c>
      <c r="C98" s="234" t="s">
        <v>192</v>
      </c>
      <c r="D98" s="234" t="s">
        <v>101</v>
      </c>
      <c r="F98" s="234"/>
      <c r="G98" s="234"/>
      <c r="H98" s="234"/>
      <c r="I98" s="234"/>
      <c r="J98" s="234"/>
    </row>
    <row r="99" spans="1:10" ht="15.75" customHeight="1" x14ac:dyDescent="0.2">
      <c r="A99" s="234" t="s">
        <v>152</v>
      </c>
      <c r="B99" s="234" t="s">
        <v>623</v>
      </c>
      <c r="C99" s="234" t="s">
        <v>601</v>
      </c>
      <c r="D99" s="234"/>
      <c r="E99" s="234"/>
      <c r="F99" s="234"/>
      <c r="G99" s="234"/>
      <c r="H99" s="234"/>
      <c r="I99" s="234"/>
      <c r="J99" s="234"/>
    </row>
    <row r="100" spans="1:10" ht="15.75" customHeight="1" x14ac:dyDescent="0.2">
      <c r="A100" s="234" t="s">
        <v>154</v>
      </c>
      <c r="B100" s="234" t="s">
        <v>623</v>
      </c>
      <c r="C100" s="234" t="s">
        <v>601</v>
      </c>
      <c r="D100" s="234"/>
      <c r="E100" s="234"/>
      <c r="F100" s="234"/>
      <c r="G100" s="234"/>
      <c r="H100" s="234"/>
      <c r="I100" s="234"/>
      <c r="J100" s="234"/>
    </row>
    <row r="101" spans="1:10" ht="15.75" customHeight="1" x14ac:dyDescent="0.2">
      <c r="A101" s="234" t="s">
        <v>155</v>
      </c>
      <c r="B101" s="234" t="s">
        <v>623</v>
      </c>
      <c r="C101" s="234" t="s">
        <v>601</v>
      </c>
      <c r="D101" s="234"/>
      <c r="E101" s="234"/>
      <c r="F101" s="234"/>
      <c r="G101" s="234"/>
      <c r="H101" s="234"/>
      <c r="I101" s="234"/>
      <c r="J101" s="234"/>
    </row>
    <row r="102" spans="1:10" ht="15.75" customHeight="1" x14ac:dyDescent="0.2">
      <c r="A102" s="234" t="s">
        <v>663</v>
      </c>
      <c r="B102" s="234" t="s">
        <v>623</v>
      </c>
      <c r="C102" s="234" t="s">
        <v>38</v>
      </c>
      <c r="D102" s="234"/>
      <c r="E102" s="234"/>
      <c r="F102" s="234"/>
      <c r="G102" s="234"/>
      <c r="H102" s="234"/>
      <c r="I102" s="234"/>
      <c r="J102" s="234"/>
    </row>
    <row r="103" spans="1:10" s="242" customFormat="1" ht="15.75" customHeight="1" x14ac:dyDescent="0.2">
      <c r="A103" s="234" t="s">
        <v>664</v>
      </c>
      <c r="B103" s="234" t="s">
        <v>623</v>
      </c>
      <c r="C103" s="234" t="s">
        <v>32</v>
      </c>
      <c r="D103" s="234"/>
      <c r="E103" s="234"/>
      <c r="F103" s="234"/>
      <c r="G103" s="234"/>
      <c r="H103" s="234"/>
      <c r="I103" s="234"/>
      <c r="J103" s="234"/>
    </row>
    <row r="104" spans="1:10" ht="15.75" customHeight="1" x14ac:dyDescent="0.2">
      <c r="A104" s="234" t="s">
        <v>665</v>
      </c>
      <c r="B104" s="234" t="s">
        <v>623</v>
      </c>
      <c r="C104" s="234" t="s">
        <v>38</v>
      </c>
      <c r="D104" s="234"/>
      <c r="E104" s="234"/>
      <c r="F104" s="234"/>
      <c r="G104" s="234"/>
      <c r="H104" s="234"/>
      <c r="I104" s="234"/>
      <c r="J104" s="234"/>
    </row>
    <row r="105" spans="1:10" s="242" customFormat="1" ht="15.75" customHeight="1" x14ac:dyDescent="0.2">
      <c r="A105" s="234" t="s">
        <v>666</v>
      </c>
      <c r="B105" s="234" t="s">
        <v>623</v>
      </c>
      <c r="C105" s="234" t="s">
        <v>32</v>
      </c>
      <c r="D105" s="234"/>
      <c r="E105" s="234"/>
      <c r="F105" s="234"/>
      <c r="G105" s="234"/>
      <c r="H105" s="234"/>
      <c r="I105" s="234"/>
      <c r="J105" s="234"/>
    </row>
    <row r="106" spans="1:10" s="242" customFormat="1" ht="15.75" customHeight="1" x14ac:dyDescent="0.2">
      <c r="A106" s="354" t="s">
        <v>158</v>
      </c>
      <c r="B106" s="354" t="s">
        <v>623</v>
      </c>
      <c r="C106" s="234" t="s">
        <v>602</v>
      </c>
      <c r="D106" s="234"/>
      <c r="E106" s="234"/>
      <c r="F106" s="234"/>
      <c r="G106" s="234"/>
      <c r="H106" s="234"/>
      <c r="I106" s="234"/>
      <c r="J106" s="234"/>
    </row>
    <row r="107" spans="1:10" ht="15.75" customHeight="1" x14ac:dyDescent="0.2">
      <c r="A107" s="234" t="s">
        <v>164</v>
      </c>
      <c r="B107" s="234" t="s">
        <v>623</v>
      </c>
      <c r="C107" s="234" t="s">
        <v>603</v>
      </c>
      <c r="D107" s="234"/>
      <c r="E107" s="234"/>
      <c r="F107" s="234"/>
      <c r="G107" s="234"/>
      <c r="H107" s="234"/>
      <c r="I107" s="234"/>
      <c r="J107" s="234"/>
    </row>
    <row r="108" spans="1:10" ht="15.75" customHeight="1" x14ac:dyDescent="0.2">
      <c r="A108" s="234" t="s">
        <v>165</v>
      </c>
      <c r="B108" s="234" t="s">
        <v>623</v>
      </c>
      <c r="C108" s="234" t="s">
        <v>603</v>
      </c>
      <c r="D108" s="234"/>
      <c r="E108" s="234"/>
      <c r="F108" s="234"/>
      <c r="G108" s="234"/>
      <c r="H108" s="234"/>
      <c r="I108" s="234"/>
      <c r="J108" s="234"/>
    </row>
    <row r="109" spans="1:10" ht="15.75" customHeight="1" x14ac:dyDescent="0.2">
      <c r="A109" s="234" t="s">
        <v>166</v>
      </c>
      <c r="B109" s="234" t="s">
        <v>623</v>
      </c>
      <c r="C109" s="234" t="s">
        <v>604</v>
      </c>
      <c r="D109" s="234"/>
      <c r="E109" s="234"/>
      <c r="F109" s="234"/>
      <c r="G109" s="234"/>
      <c r="H109" s="234"/>
      <c r="I109" s="234"/>
      <c r="J109" s="234"/>
    </row>
    <row r="110" spans="1:10" ht="15.75" customHeight="1" x14ac:dyDescent="0.2">
      <c r="A110" s="234" t="s">
        <v>167</v>
      </c>
      <c r="B110" s="234" t="s">
        <v>623</v>
      </c>
      <c r="C110" s="234" t="s">
        <v>604</v>
      </c>
      <c r="D110" s="234"/>
      <c r="E110" s="234"/>
      <c r="F110" s="234"/>
      <c r="G110" s="234"/>
      <c r="H110" s="234"/>
      <c r="I110" s="234"/>
      <c r="J110" s="234"/>
    </row>
    <row r="111" spans="1:10" ht="15.75" customHeight="1" x14ac:dyDescent="0.2">
      <c r="A111" s="354" t="s">
        <v>168</v>
      </c>
      <c r="B111" s="354" t="s">
        <v>623</v>
      </c>
      <c r="C111" s="354" t="s">
        <v>32</v>
      </c>
      <c r="D111" s="354" t="s">
        <v>50</v>
      </c>
      <c r="E111" s="234"/>
      <c r="F111" s="234"/>
      <c r="G111" s="234"/>
      <c r="H111" s="234"/>
      <c r="I111" s="234"/>
      <c r="J111" s="234"/>
    </row>
    <row r="112" spans="1:10" ht="15.75" customHeight="1" x14ac:dyDescent="0.2">
      <c r="A112" s="234" t="s">
        <v>171</v>
      </c>
      <c r="B112" s="234" t="s">
        <v>620</v>
      </c>
      <c r="C112" s="234" t="s">
        <v>55</v>
      </c>
      <c r="D112" s="234" t="s">
        <v>192</v>
      </c>
      <c r="E112" s="234" t="s">
        <v>101</v>
      </c>
      <c r="F112" s="234" t="s">
        <v>32</v>
      </c>
      <c r="G112" s="234"/>
      <c r="H112" s="234"/>
      <c r="I112" s="234"/>
      <c r="J112" s="234"/>
    </row>
    <row r="113" spans="1:10" ht="15.75" customHeight="1" x14ac:dyDescent="0.2">
      <c r="A113" s="234" t="s">
        <v>172</v>
      </c>
      <c r="B113" s="234" t="s">
        <v>623</v>
      </c>
      <c r="C113" s="234" t="s">
        <v>50</v>
      </c>
      <c r="D113" s="234"/>
      <c r="E113" s="234"/>
      <c r="F113" s="234"/>
      <c r="G113" s="234"/>
      <c r="H113" s="234"/>
      <c r="I113" s="234"/>
      <c r="J113" s="234"/>
    </row>
    <row r="114" spans="1:10" ht="15.75" customHeight="1" x14ac:dyDescent="0.2">
      <c r="A114" s="234" t="s">
        <v>173</v>
      </c>
      <c r="B114" s="234" t="s">
        <v>623</v>
      </c>
      <c r="C114" s="234" t="s">
        <v>50</v>
      </c>
      <c r="D114" s="234"/>
      <c r="E114" s="234"/>
      <c r="F114" s="234"/>
      <c r="G114" s="234"/>
      <c r="H114" s="234"/>
      <c r="I114" s="234"/>
      <c r="J114" s="234"/>
    </row>
    <row r="115" spans="1:10" ht="15.75" customHeight="1" x14ac:dyDescent="0.2">
      <c r="A115" s="234" t="s">
        <v>176</v>
      </c>
      <c r="B115" s="234" t="s">
        <v>620</v>
      </c>
      <c r="C115" s="234" t="s">
        <v>192</v>
      </c>
      <c r="D115" s="234" t="s">
        <v>101</v>
      </c>
      <c r="E115" s="234" t="s">
        <v>46</v>
      </c>
      <c r="F115" s="234"/>
      <c r="G115" s="234"/>
      <c r="H115" s="234"/>
      <c r="I115" s="234"/>
      <c r="J115" s="234"/>
    </row>
    <row r="116" spans="1:10" ht="15.75" customHeight="1" x14ac:dyDescent="0.2">
      <c r="A116" s="234" t="s">
        <v>177</v>
      </c>
      <c r="B116" s="234" t="s">
        <v>620</v>
      </c>
      <c r="C116" s="234" t="s">
        <v>192</v>
      </c>
      <c r="D116" s="234" t="s">
        <v>101</v>
      </c>
      <c r="E116" s="234" t="s">
        <v>46</v>
      </c>
      <c r="F116" s="234"/>
      <c r="G116" s="234"/>
      <c r="H116" s="234"/>
      <c r="I116" s="234"/>
      <c r="J116" s="234"/>
    </row>
    <row r="117" spans="1:10" s="242" customFormat="1" ht="15.75" customHeight="1" x14ac:dyDescent="0.2">
      <c r="A117" s="234" t="s">
        <v>178</v>
      </c>
      <c r="B117" s="234" t="s">
        <v>623</v>
      </c>
      <c r="C117" s="234" t="s">
        <v>55</v>
      </c>
      <c r="D117" s="234" t="s">
        <v>1</v>
      </c>
      <c r="E117" s="234" t="s">
        <v>4</v>
      </c>
      <c r="F117" s="234" t="s">
        <v>53</v>
      </c>
      <c r="G117" s="234" t="s">
        <v>2</v>
      </c>
      <c r="H117" s="234" t="s">
        <v>153</v>
      </c>
      <c r="I117" s="234"/>
      <c r="J117" s="234"/>
    </row>
    <row r="118" spans="1:10" s="242" customFormat="1" ht="15.75" customHeight="1" x14ac:dyDescent="0.2">
      <c r="A118" s="234" t="s">
        <v>641</v>
      </c>
      <c r="B118" s="234" t="s">
        <v>623</v>
      </c>
      <c r="C118" s="234" t="s">
        <v>50</v>
      </c>
      <c r="D118" s="234"/>
      <c r="E118" s="234"/>
      <c r="F118" s="234"/>
      <c r="G118" s="234"/>
      <c r="H118" s="234"/>
      <c r="I118" s="234"/>
      <c r="J118" s="234"/>
    </row>
    <row r="119" spans="1:10" ht="15.75" customHeight="1" x14ac:dyDescent="0.2">
      <c r="A119" s="234" t="s">
        <v>179</v>
      </c>
      <c r="B119" s="234" t="s">
        <v>623</v>
      </c>
      <c r="C119" s="234" t="s">
        <v>50</v>
      </c>
      <c r="D119" s="234"/>
      <c r="E119" s="234"/>
      <c r="F119" s="234"/>
      <c r="G119" s="234"/>
      <c r="H119" s="234"/>
      <c r="I119" s="234"/>
      <c r="J119" s="234"/>
    </row>
    <row r="120" spans="1:10" s="242" customFormat="1" ht="15.75" customHeight="1" x14ac:dyDescent="0.2">
      <c r="A120" s="234" t="s">
        <v>180</v>
      </c>
      <c r="B120" s="234" t="s">
        <v>623</v>
      </c>
      <c r="C120" s="234" t="s">
        <v>50</v>
      </c>
      <c r="D120" s="234"/>
      <c r="E120" s="234"/>
      <c r="F120" s="234"/>
      <c r="G120" s="234"/>
      <c r="H120" s="234"/>
      <c r="I120" s="234"/>
      <c r="J120" s="234"/>
    </row>
    <row r="121" spans="1:10" s="242" customFormat="1" ht="15.75" customHeight="1" x14ac:dyDescent="0.2">
      <c r="A121" s="234" t="s">
        <v>595</v>
      </c>
      <c r="B121" s="234" t="s">
        <v>620</v>
      </c>
      <c r="C121" s="234" t="s">
        <v>192</v>
      </c>
      <c r="D121" s="234" t="s">
        <v>101</v>
      </c>
      <c r="E121" s="234" t="s">
        <v>46</v>
      </c>
      <c r="F121" s="234" t="s">
        <v>32</v>
      </c>
      <c r="H121" s="234"/>
      <c r="I121" s="234"/>
      <c r="J121" s="234"/>
    </row>
    <row r="122" spans="1:10" ht="15.75" customHeight="1" x14ac:dyDescent="0.2">
      <c r="A122" s="234" t="s">
        <v>643</v>
      </c>
      <c r="B122" s="234" t="s">
        <v>623</v>
      </c>
      <c r="C122" s="234" t="s">
        <v>50</v>
      </c>
      <c r="D122" s="234"/>
      <c r="E122" s="234"/>
      <c r="F122" s="234"/>
      <c r="G122" s="234"/>
      <c r="H122" s="234"/>
      <c r="I122" s="234"/>
      <c r="J122" s="234"/>
    </row>
    <row r="123" spans="1:10" ht="15.75" customHeight="1" x14ac:dyDescent="0.2">
      <c r="A123" s="234" t="s">
        <v>184</v>
      </c>
      <c r="B123" s="234" t="s">
        <v>620</v>
      </c>
      <c r="C123" s="234" t="s">
        <v>32</v>
      </c>
      <c r="D123" s="234" t="s">
        <v>55</v>
      </c>
      <c r="E123" s="234" t="s">
        <v>192</v>
      </c>
      <c r="F123" s="234" t="s">
        <v>101</v>
      </c>
      <c r="G123" s="234" t="s">
        <v>50</v>
      </c>
      <c r="H123" s="234"/>
      <c r="I123" s="234"/>
      <c r="J123" s="234"/>
    </row>
    <row r="124" spans="1:10" ht="15.75" customHeight="1" x14ac:dyDescent="0.2">
      <c r="A124" s="234" t="s">
        <v>186</v>
      </c>
      <c r="B124" s="234" t="s">
        <v>620</v>
      </c>
      <c r="C124" s="234" t="s">
        <v>32</v>
      </c>
      <c r="D124" s="234" t="s">
        <v>55</v>
      </c>
      <c r="E124" s="234" t="s">
        <v>192</v>
      </c>
      <c r="F124" s="234" t="s">
        <v>101</v>
      </c>
      <c r="G124" s="234" t="s">
        <v>50</v>
      </c>
      <c r="H124" s="234"/>
      <c r="I124" s="234"/>
      <c r="J124" s="234"/>
    </row>
    <row r="125" spans="1:10" ht="15.75" customHeight="1" x14ac:dyDescent="0.2">
      <c r="A125" s="234" t="s">
        <v>187</v>
      </c>
      <c r="B125" s="234" t="s">
        <v>620</v>
      </c>
      <c r="C125" s="234" t="s">
        <v>32</v>
      </c>
      <c r="D125" s="234" t="s">
        <v>55</v>
      </c>
      <c r="E125" s="234" t="s">
        <v>192</v>
      </c>
      <c r="F125" s="234" t="s">
        <v>101</v>
      </c>
      <c r="G125" s="234" t="s">
        <v>50</v>
      </c>
      <c r="H125" s="234"/>
      <c r="I125" s="234"/>
      <c r="J125" s="234"/>
    </row>
    <row r="126" spans="1:10" ht="15.75" customHeight="1" x14ac:dyDescent="0.2">
      <c r="A126" s="234" t="s">
        <v>188</v>
      </c>
      <c r="B126" s="234" t="s">
        <v>620</v>
      </c>
      <c r="C126" s="234" t="s">
        <v>32</v>
      </c>
      <c r="D126" s="234" t="s">
        <v>55</v>
      </c>
      <c r="E126" s="234" t="s">
        <v>192</v>
      </c>
      <c r="F126" s="234" t="s">
        <v>101</v>
      </c>
      <c r="G126" s="234" t="s">
        <v>50</v>
      </c>
      <c r="H126" s="234"/>
      <c r="I126" s="234"/>
      <c r="J126" s="234"/>
    </row>
    <row r="127" spans="1:10" ht="15.75" customHeight="1" x14ac:dyDescent="0.2">
      <c r="A127" s="234" t="s">
        <v>189</v>
      </c>
      <c r="B127" s="234" t="s">
        <v>623</v>
      </c>
      <c r="C127" s="234" t="s">
        <v>50</v>
      </c>
      <c r="D127" s="234"/>
      <c r="E127" s="234"/>
      <c r="F127" s="234"/>
      <c r="G127" s="234"/>
      <c r="H127" s="234"/>
      <c r="I127" s="234"/>
      <c r="J127" s="234"/>
    </row>
    <row r="128" spans="1:10" ht="15.75" customHeight="1" x14ac:dyDescent="0.2">
      <c r="A128" s="234" t="s">
        <v>190</v>
      </c>
      <c r="B128" s="234" t="s">
        <v>620</v>
      </c>
      <c r="C128" s="234" t="s">
        <v>32</v>
      </c>
      <c r="D128" s="234" t="s">
        <v>55</v>
      </c>
      <c r="E128" s="234" t="s">
        <v>50</v>
      </c>
      <c r="F128" s="234"/>
      <c r="G128" s="234"/>
      <c r="H128" s="234"/>
      <c r="I128" s="234"/>
      <c r="J128" s="234"/>
    </row>
    <row r="129" spans="1:10" ht="15.75" customHeight="1" x14ac:dyDescent="0.2">
      <c r="A129" s="234" t="s">
        <v>191</v>
      </c>
      <c r="B129" s="234" t="s">
        <v>623</v>
      </c>
      <c r="C129" s="234" t="s">
        <v>5</v>
      </c>
      <c r="D129" s="234"/>
      <c r="E129" s="234"/>
      <c r="F129" s="234"/>
      <c r="G129" s="234"/>
      <c r="H129" s="234"/>
      <c r="I129" s="234"/>
      <c r="J129" s="234"/>
    </row>
    <row r="130" spans="1:10" ht="15.75" customHeight="1" x14ac:dyDescent="0.2">
      <c r="A130" s="234" t="s">
        <v>193</v>
      </c>
      <c r="B130" s="234" t="s">
        <v>620</v>
      </c>
      <c r="C130" s="234" t="s">
        <v>192</v>
      </c>
      <c r="D130" s="234" t="s">
        <v>101</v>
      </c>
      <c r="E130" s="234"/>
      <c r="F130" s="234"/>
      <c r="G130" s="234"/>
      <c r="H130" s="234"/>
      <c r="I130" s="234"/>
      <c r="J130" s="234"/>
    </row>
    <row r="131" spans="1:10" ht="15.75" customHeight="1" x14ac:dyDescent="0.2">
      <c r="A131" s="234" t="s">
        <v>194</v>
      </c>
      <c r="B131" s="234" t="s">
        <v>620</v>
      </c>
      <c r="C131" s="234" t="s">
        <v>192</v>
      </c>
      <c r="D131" s="234" t="s">
        <v>101</v>
      </c>
      <c r="E131" s="234" t="s">
        <v>55</v>
      </c>
      <c r="F131" s="234"/>
      <c r="G131" s="234"/>
      <c r="H131" s="234"/>
      <c r="I131" s="234"/>
      <c r="J131" s="234"/>
    </row>
    <row r="132" spans="1:10" ht="15.75" customHeight="1" x14ac:dyDescent="0.2">
      <c r="A132" s="234" t="s">
        <v>195</v>
      </c>
      <c r="B132" s="234" t="s">
        <v>620</v>
      </c>
      <c r="C132" s="234" t="s">
        <v>192</v>
      </c>
      <c r="D132" s="234" t="s">
        <v>101</v>
      </c>
      <c r="E132" s="234" t="s">
        <v>55</v>
      </c>
      <c r="F132" s="234"/>
      <c r="G132" s="234"/>
      <c r="H132" s="234"/>
      <c r="I132" s="234"/>
      <c r="J132" s="234"/>
    </row>
    <row r="133" spans="1:10" ht="15.75" customHeight="1" x14ac:dyDescent="0.2">
      <c r="A133" s="234" t="s">
        <v>196</v>
      </c>
      <c r="B133" s="234" t="s">
        <v>620</v>
      </c>
      <c r="C133" s="234" t="s">
        <v>32</v>
      </c>
      <c r="D133" s="234" t="s">
        <v>55</v>
      </c>
      <c r="E133" s="234" t="s">
        <v>192</v>
      </c>
      <c r="F133" s="234" t="s">
        <v>101</v>
      </c>
      <c r="G133" s="234"/>
      <c r="H133" s="234"/>
      <c r="I133" s="234"/>
      <c r="J133" s="234"/>
    </row>
    <row r="134" spans="1:10" ht="15.75" customHeight="1" x14ac:dyDescent="0.2">
      <c r="A134" s="234" t="s">
        <v>197</v>
      </c>
      <c r="B134" s="234" t="s">
        <v>620</v>
      </c>
      <c r="C134" s="234" t="s">
        <v>32</v>
      </c>
      <c r="D134" s="234" t="s">
        <v>55</v>
      </c>
      <c r="E134" s="234" t="s">
        <v>192</v>
      </c>
      <c r="F134" s="234" t="s">
        <v>101</v>
      </c>
      <c r="G134" s="234"/>
      <c r="H134" s="234"/>
      <c r="I134" s="234"/>
      <c r="J134" s="234"/>
    </row>
    <row r="135" spans="1:10" ht="15.75" customHeight="1" x14ac:dyDescent="0.2">
      <c r="A135" s="234" t="s">
        <v>198</v>
      </c>
      <c r="B135" s="234" t="s">
        <v>623</v>
      </c>
      <c r="C135" s="234" t="s">
        <v>50</v>
      </c>
      <c r="D135" s="234"/>
      <c r="E135" s="234"/>
      <c r="F135" s="234"/>
      <c r="G135" s="234"/>
      <c r="H135" s="234"/>
      <c r="I135" s="234"/>
      <c r="J135" s="234"/>
    </row>
    <row r="136" spans="1:10" ht="15.75" customHeight="1" x14ac:dyDescent="0.2">
      <c r="A136" s="234" t="s">
        <v>254</v>
      </c>
      <c r="B136" s="234" t="s">
        <v>620</v>
      </c>
      <c r="C136" s="234" t="s">
        <v>192</v>
      </c>
      <c r="D136" s="234" t="s">
        <v>101</v>
      </c>
      <c r="E136" s="234"/>
      <c r="F136" s="234"/>
      <c r="G136" s="234"/>
      <c r="H136" s="234"/>
      <c r="I136" s="234"/>
      <c r="J136" s="234"/>
    </row>
    <row r="137" spans="1:10" ht="15.75" customHeight="1" x14ac:dyDescent="0.2">
      <c r="A137" s="358" t="s">
        <v>255</v>
      </c>
      <c r="B137" s="358" t="s">
        <v>620</v>
      </c>
      <c r="C137" s="358" t="s">
        <v>32</v>
      </c>
      <c r="D137" s="337" t="s">
        <v>192</v>
      </c>
      <c r="E137" s="337" t="s">
        <v>101</v>
      </c>
      <c r="G137" s="337"/>
      <c r="H137" s="337"/>
      <c r="I137" s="337"/>
      <c r="J137" s="234"/>
    </row>
    <row r="138" spans="1:10" ht="15.75" customHeight="1" x14ac:dyDescent="0.2">
      <c r="A138" s="234"/>
      <c r="B138" s="234"/>
      <c r="C138" s="234"/>
      <c r="D138" s="234"/>
      <c r="E138" s="234"/>
      <c r="F138" s="234"/>
      <c r="G138" s="234"/>
      <c r="H138" s="234"/>
      <c r="I138" s="234"/>
      <c r="J138" s="234"/>
    </row>
    <row r="139" spans="1:10" ht="15.75" customHeight="1" x14ac:dyDescent="0.2">
      <c r="A139" s="234"/>
      <c r="B139" s="234"/>
      <c r="C139" s="234"/>
      <c r="D139" s="234"/>
      <c r="E139" s="234"/>
      <c r="F139" s="234"/>
      <c r="G139" s="234"/>
      <c r="H139" s="234"/>
      <c r="I139" s="234"/>
      <c r="J139" s="234"/>
    </row>
    <row r="140" spans="1:10" ht="15.75" customHeight="1" x14ac:dyDescent="0.2">
      <c r="A140" s="234"/>
      <c r="B140" s="234"/>
      <c r="C140" s="234"/>
      <c r="D140" s="234"/>
      <c r="E140" s="234"/>
      <c r="F140" s="234"/>
      <c r="G140" s="234"/>
      <c r="H140" s="234"/>
      <c r="I140" s="234"/>
      <c r="J140" s="234"/>
    </row>
    <row r="141" spans="1:10" ht="15.75" customHeight="1" x14ac:dyDescent="0.2">
      <c r="A141" s="234"/>
      <c r="B141" s="234"/>
      <c r="C141" s="234"/>
      <c r="D141" s="234"/>
      <c r="E141" s="234"/>
      <c r="F141" s="234"/>
      <c r="G141" s="234"/>
      <c r="H141" s="234"/>
      <c r="I141" s="234"/>
      <c r="J141" s="234"/>
    </row>
    <row r="142" spans="1:10" ht="15.75" customHeight="1" x14ac:dyDescent="0.2"/>
    <row r="143" spans="1:10" ht="15.75" customHeight="1" x14ac:dyDescent="0.2">
      <c r="A143" s="159" t="s">
        <v>359</v>
      </c>
      <c r="B143" s="159"/>
      <c r="C143" s="159" t="s">
        <v>624</v>
      </c>
    </row>
    <row r="144" spans="1:10" ht="15.75" customHeight="1" x14ac:dyDescent="0.2">
      <c r="A144" s="234" t="s">
        <v>191</v>
      </c>
      <c r="B144" s="234" t="s">
        <v>620</v>
      </c>
      <c r="C144" s="234">
        <v>1</v>
      </c>
      <c r="D144" s="234">
        <v>2</v>
      </c>
      <c r="E144" s="234"/>
      <c r="F144" s="234"/>
      <c r="G144" s="234"/>
    </row>
    <row r="145" spans="1:8" ht="15.75" customHeight="1" x14ac:dyDescent="0.2">
      <c r="A145" s="234" t="s">
        <v>627</v>
      </c>
      <c r="B145" s="234" t="s">
        <v>620</v>
      </c>
      <c r="C145" s="234">
        <v>1</v>
      </c>
      <c r="D145" s="234">
        <v>2</v>
      </c>
      <c r="E145" s="234"/>
      <c r="F145" s="234"/>
      <c r="G145" s="234"/>
    </row>
    <row r="146" spans="1:8" ht="15.75" customHeight="1" x14ac:dyDescent="0.2">
      <c r="A146" s="234" t="s">
        <v>628</v>
      </c>
      <c r="B146" s="234" t="s">
        <v>620</v>
      </c>
      <c r="C146" s="234">
        <v>1</v>
      </c>
      <c r="D146" s="234">
        <v>2</v>
      </c>
      <c r="E146" s="234"/>
      <c r="F146" s="234"/>
      <c r="G146" s="234"/>
    </row>
    <row r="147" spans="1:8" ht="15.75" customHeight="1" x14ac:dyDescent="0.2">
      <c r="A147" s="234" t="s">
        <v>80</v>
      </c>
      <c r="B147" s="234" t="s">
        <v>623</v>
      </c>
      <c r="C147" s="234">
        <v>2</v>
      </c>
      <c r="D147" s="234"/>
      <c r="E147" s="234"/>
      <c r="F147" s="234"/>
      <c r="G147" s="234"/>
    </row>
    <row r="148" spans="1:8" ht="15.75" customHeight="1" x14ac:dyDescent="0.2">
      <c r="A148" s="234" t="s">
        <v>81</v>
      </c>
      <c r="B148" s="234" t="s">
        <v>623</v>
      </c>
      <c r="C148" s="234">
        <v>2</v>
      </c>
      <c r="D148" s="234"/>
      <c r="E148" s="234"/>
      <c r="F148" s="234"/>
      <c r="G148" s="234"/>
    </row>
    <row r="149" spans="1:8" ht="15.75" customHeight="1" x14ac:dyDescent="0.2">
      <c r="A149" s="234" t="s">
        <v>591</v>
      </c>
      <c r="B149" s="234" t="s">
        <v>623</v>
      </c>
      <c r="C149" s="234">
        <v>2</v>
      </c>
      <c r="D149" s="234"/>
      <c r="E149" s="234"/>
      <c r="F149" s="234"/>
      <c r="G149" s="234"/>
    </row>
    <row r="150" spans="1:8" ht="15.75" customHeight="1" x14ac:dyDescent="0.2">
      <c r="A150" s="234" t="s">
        <v>66</v>
      </c>
      <c r="B150" s="234" t="s">
        <v>623</v>
      </c>
      <c r="C150" s="354">
        <v>1</v>
      </c>
      <c r="D150" s="234">
        <v>2</v>
      </c>
      <c r="E150" s="234"/>
      <c r="F150" s="234"/>
      <c r="G150" s="234"/>
    </row>
    <row r="151" spans="1:8" s="242" customFormat="1" ht="15.75" customHeight="1" x14ac:dyDescent="0.2">
      <c r="A151" s="234" t="s">
        <v>178</v>
      </c>
      <c r="B151" s="234" t="s">
        <v>623</v>
      </c>
      <c r="C151" s="354">
        <v>1</v>
      </c>
      <c r="D151" s="234">
        <v>2</v>
      </c>
      <c r="E151" s="234"/>
      <c r="F151" s="234"/>
      <c r="G151" s="234"/>
    </row>
    <row r="152" spans="1:8" s="242" customFormat="1" ht="15.75" customHeight="1" x14ac:dyDescent="0.2">
      <c r="A152" s="234" t="s">
        <v>179</v>
      </c>
      <c r="B152" s="234" t="s">
        <v>623</v>
      </c>
      <c r="C152" s="354">
        <v>1</v>
      </c>
      <c r="D152" s="234">
        <v>2</v>
      </c>
      <c r="E152" s="234">
        <v>3</v>
      </c>
      <c r="F152" s="234"/>
      <c r="G152" s="234"/>
    </row>
    <row r="153" spans="1:8" s="242" customFormat="1" ht="15.75" customHeight="1" x14ac:dyDescent="0.2">
      <c r="A153" s="234" t="s">
        <v>180</v>
      </c>
      <c r="B153" s="234" t="s">
        <v>623</v>
      </c>
      <c r="C153" s="354">
        <v>1</v>
      </c>
      <c r="D153" s="234">
        <v>2</v>
      </c>
      <c r="E153" s="234">
        <v>3</v>
      </c>
      <c r="F153" s="234"/>
      <c r="G153" s="234"/>
    </row>
    <row r="154" spans="1:8" s="242" customFormat="1" ht="15.75" customHeight="1" x14ac:dyDescent="0.2">
      <c r="A154" s="234" t="s">
        <v>643</v>
      </c>
      <c r="B154" s="234" t="s">
        <v>623</v>
      </c>
      <c r="C154" s="354">
        <v>1</v>
      </c>
      <c r="D154" s="234">
        <v>2</v>
      </c>
      <c r="E154" s="234">
        <v>3</v>
      </c>
      <c r="F154" s="234"/>
      <c r="G154" s="234"/>
    </row>
    <row r="155" spans="1:8" s="242" customFormat="1" ht="15.75" customHeight="1" x14ac:dyDescent="0.2">
      <c r="A155" s="234" t="s">
        <v>84</v>
      </c>
      <c r="B155" s="234" t="s">
        <v>623</v>
      </c>
      <c r="C155" s="354">
        <v>1</v>
      </c>
      <c r="D155" s="234">
        <v>2</v>
      </c>
      <c r="E155" s="234"/>
      <c r="F155" s="234"/>
      <c r="G155" s="234"/>
    </row>
    <row r="156" spans="1:8" s="242" customFormat="1" ht="15.75" customHeight="1" x14ac:dyDescent="0.2">
      <c r="A156"/>
      <c r="B156"/>
      <c r="C156"/>
      <c r="D156"/>
      <c r="E156"/>
      <c r="F156"/>
      <c r="G156"/>
    </row>
    <row r="157" spans="1:8" ht="15.75" customHeight="1" x14ac:dyDescent="0.2">
      <c r="A157" s="159" t="s">
        <v>635</v>
      </c>
      <c r="B157" s="159"/>
      <c r="C157" s="159" t="s">
        <v>624</v>
      </c>
      <c r="D157"/>
      <c r="E157"/>
      <c r="F157"/>
      <c r="G157"/>
      <c r="H157" s="242" t="s">
        <v>634</v>
      </c>
    </row>
    <row r="158" spans="1:8" ht="15.75" customHeight="1" x14ac:dyDescent="0.2">
      <c r="A158" s="234">
        <v>1</v>
      </c>
      <c r="B158" s="234" t="s">
        <v>623</v>
      </c>
      <c r="C158" s="234">
        <v>1</v>
      </c>
      <c r="D158" s="234">
        <v>2</v>
      </c>
      <c r="E158" s="234">
        <v>3</v>
      </c>
      <c r="F158" s="234">
        <v>4</v>
      </c>
      <c r="G158" s="234">
        <v>5</v>
      </c>
    </row>
    <row r="159" spans="1:8" ht="15.75" customHeight="1" x14ac:dyDescent="0.2">
      <c r="A159" s="234">
        <v>2</v>
      </c>
      <c r="B159" s="234" t="s">
        <v>623</v>
      </c>
      <c r="C159" s="234">
        <v>1</v>
      </c>
      <c r="D159" s="234">
        <v>2</v>
      </c>
      <c r="E159" s="234">
        <v>3</v>
      </c>
      <c r="F159" s="234">
        <v>4</v>
      </c>
      <c r="G159" s="234">
        <v>5</v>
      </c>
    </row>
    <row r="160" spans="1:8" ht="15.75" customHeight="1" x14ac:dyDescent="0.2">
      <c r="A160" s="234">
        <v>3</v>
      </c>
      <c r="B160" s="234" t="s">
        <v>623</v>
      </c>
      <c r="C160" s="234">
        <v>1</v>
      </c>
      <c r="D160" s="234">
        <v>2</v>
      </c>
      <c r="E160" s="234">
        <v>3</v>
      </c>
      <c r="F160" s="234">
        <v>4</v>
      </c>
      <c r="G160" s="234">
        <v>5</v>
      </c>
    </row>
    <row r="161" spans="1:8" ht="15.75" customHeight="1" x14ac:dyDescent="0.2">
      <c r="A161" s="234">
        <v>4</v>
      </c>
      <c r="B161" s="234" t="s">
        <v>623</v>
      </c>
      <c r="C161" s="234">
        <v>1</v>
      </c>
      <c r="D161" s="234">
        <v>2</v>
      </c>
      <c r="E161" s="234">
        <v>3</v>
      </c>
      <c r="F161" s="234">
        <v>4</v>
      </c>
      <c r="G161" s="234">
        <v>5</v>
      </c>
    </row>
    <row r="162" spans="1:8" s="242" customFormat="1" ht="15.75" customHeight="1" x14ac:dyDescent="0.2">
      <c r="A162" s="234">
        <v>5</v>
      </c>
      <c r="B162" s="234" t="s">
        <v>623</v>
      </c>
      <c r="C162" s="234">
        <v>1</v>
      </c>
      <c r="D162" s="234">
        <v>2</v>
      </c>
      <c r="E162" s="234">
        <v>3</v>
      </c>
      <c r="F162" s="234">
        <v>4</v>
      </c>
      <c r="G162" s="234">
        <v>5</v>
      </c>
    </row>
    <row r="163" spans="1:8" ht="15.75" customHeight="1" x14ac:dyDescent="0.2">
      <c r="A163" s="234">
        <v>7</v>
      </c>
      <c r="B163" s="234" t="s">
        <v>623</v>
      </c>
      <c r="C163" s="234">
        <v>2</v>
      </c>
      <c r="D163" s="234">
        <v>3</v>
      </c>
      <c r="E163" s="234">
        <v>4</v>
      </c>
      <c r="F163" s="234">
        <v>5</v>
      </c>
      <c r="G163" s="234"/>
    </row>
    <row r="164" spans="1:8" ht="15.75" customHeight="1" x14ac:dyDescent="0.2">
      <c r="A164" s="234">
        <v>7.1</v>
      </c>
      <c r="B164" s="234" t="s">
        <v>623</v>
      </c>
      <c r="C164" s="234">
        <v>3</v>
      </c>
      <c r="D164" s="234">
        <v>4</v>
      </c>
      <c r="E164" s="234">
        <v>5</v>
      </c>
      <c r="F164" s="234"/>
      <c r="G164" s="234"/>
    </row>
    <row r="165" spans="1:8" ht="15.75" customHeight="1" x14ac:dyDescent="0.2">
      <c r="A165" s="234">
        <v>7.2</v>
      </c>
      <c r="B165" s="234" t="s">
        <v>620</v>
      </c>
      <c r="C165" s="234">
        <v>1</v>
      </c>
      <c r="D165" s="234">
        <v>2</v>
      </c>
      <c r="E165" s="234">
        <v>3</v>
      </c>
      <c r="F165" s="234">
        <v>4</v>
      </c>
      <c r="G165" s="234">
        <v>5</v>
      </c>
      <c r="H165" s="242" t="s">
        <v>640</v>
      </c>
    </row>
    <row r="166" spans="1:8" ht="15.75" customHeight="1" x14ac:dyDescent="0.2">
      <c r="A166" s="234">
        <v>8</v>
      </c>
      <c r="B166" s="234" t="s">
        <v>623</v>
      </c>
      <c r="C166" s="234">
        <v>3</v>
      </c>
      <c r="D166" s="234">
        <v>4</v>
      </c>
      <c r="E166" s="234">
        <v>5</v>
      </c>
      <c r="F166" s="234"/>
      <c r="G166" s="234"/>
    </row>
    <row r="167" spans="1:8" ht="15.75" customHeight="1" x14ac:dyDescent="0.2">
      <c r="A167" s="234">
        <v>9</v>
      </c>
      <c r="B167" s="234" t="s">
        <v>623</v>
      </c>
      <c r="C167" s="234">
        <v>3</v>
      </c>
      <c r="D167" s="234">
        <v>4</v>
      </c>
      <c r="E167" s="234">
        <v>5</v>
      </c>
      <c r="F167" s="234"/>
      <c r="G167" s="234"/>
    </row>
    <row r="168" spans="1:8" ht="15.75" customHeight="1" x14ac:dyDescent="0.2">
      <c r="A168" s="234">
        <v>10</v>
      </c>
      <c r="B168" s="234" t="s">
        <v>623</v>
      </c>
      <c r="C168" s="234">
        <v>3</v>
      </c>
      <c r="D168" s="234">
        <v>4</v>
      </c>
      <c r="E168" s="234">
        <v>5</v>
      </c>
      <c r="F168" s="234"/>
      <c r="G168" s="234"/>
    </row>
    <row r="169" spans="1:8" ht="15.75" customHeight="1" x14ac:dyDescent="0.2">
      <c r="A169"/>
      <c r="B169"/>
      <c r="C169"/>
      <c r="D169"/>
      <c r="E169"/>
      <c r="F169"/>
      <c r="G169"/>
    </row>
    <row r="170" spans="1:8" ht="15.75" customHeight="1" x14ac:dyDescent="0.2">
      <c r="A170"/>
      <c r="B170"/>
      <c r="C170"/>
      <c r="D170"/>
      <c r="E170"/>
      <c r="F170"/>
      <c r="G170"/>
    </row>
    <row r="171" spans="1:8" ht="15.75" customHeight="1" x14ac:dyDescent="0.2">
      <c r="A171"/>
      <c r="B171"/>
      <c r="C171"/>
      <c r="D171"/>
      <c r="E171"/>
      <c r="F171"/>
      <c r="G171"/>
    </row>
    <row r="172" spans="1:8" ht="15.75" customHeight="1" x14ac:dyDescent="0.2">
      <c r="A172"/>
      <c r="B172"/>
      <c r="C172"/>
      <c r="D172"/>
      <c r="E172"/>
      <c r="F172"/>
      <c r="G172"/>
    </row>
    <row r="173" spans="1:8" ht="15.75" customHeight="1" x14ac:dyDescent="0.2">
      <c r="A173"/>
      <c r="B173"/>
      <c r="C173"/>
      <c r="D173"/>
      <c r="E173"/>
      <c r="F173"/>
      <c r="G173"/>
    </row>
    <row r="174" spans="1:8" ht="15.75" customHeight="1" x14ac:dyDescent="0.2">
      <c r="A174"/>
      <c r="B174"/>
      <c r="C174"/>
      <c r="D174"/>
      <c r="E174"/>
      <c r="F174"/>
      <c r="G174"/>
    </row>
    <row r="175" spans="1:8" ht="15.75" customHeight="1" x14ac:dyDescent="0.2">
      <c r="A175"/>
      <c r="B175"/>
      <c r="C175"/>
      <c r="D175"/>
      <c r="E175"/>
      <c r="F175"/>
      <c r="G175"/>
    </row>
    <row r="176" spans="1:8" ht="15.75" customHeight="1" x14ac:dyDescent="0.2">
      <c r="A176"/>
      <c r="B176"/>
      <c r="C176"/>
      <c r="D176"/>
      <c r="E176"/>
      <c r="F176"/>
      <c r="G176"/>
    </row>
    <row r="177" spans="1:7" ht="15.75" customHeight="1" x14ac:dyDescent="0.2">
      <c r="A177"/>
      <c r="B177"/>
      <c r="C177"/>
      <c r="D177"/>
      <c r="E177"/>
      <c r="F177"/>
      <c r="G177"/>
    </row>
    <row r="178" spans="1:7" ht="15.75" customHeight="1" x14ac:dyDescent="0.2">
      <c r="A178"/>
      <c r="B178"/>
      <c r="C178"/>
      <c r="D178"/>
      <c r="E178"/>
      <c r="F178"/>
      <c r="G178"/>
    </row>
    <row r="179" spans="1:7" ht="15.75" customHeight="1" x14ac:dyDescent="0.2">
      <c r="A179"/>
      <c r="B179"/>
      <c r="C179"/>
      <c r="D179"/>
      <c r="E179"/>
      <c r="F179"/>
      <c r="G179"/>
    </row>
    <row r="180" spans="1:7" ht="15.75" customHeight="1" x14ac:dyDescent="0.2">
      <c r="A180"/>
      <c r="B180"/>
      <c r="C180"/>
      <c r="D180"/>
      <c r="E180"/>
      <c r="F180"/>
      <c r="G180"/>
    </row>
    <row r="181" spans="1:7" ht="15.75" customHeight="1" x14ac:dyDescent="0.2">
      <c r="A181"/>
      <c r="B181"/>
      <c r="C181"/>
      <c r="D181"/>
      <c r="E181"/>
      <c r="F181"/>
      <c r="G181"/>
    </row>
    <row r="182" spans="1:7" ht="15.75" customHeight="1" x14ac:dyDescent="0.2">
      <c r="A182"/>
      <c r="B182"/>
      <c r="C182"/>
      <c r="D182"/>
      <c r="E182"/>
      <c r="F182"/>
      <c r="G182"/>
    </row>
    <row r="183" spans="1:7" ht="15.75" customHeight="1" x14ac:dyDescent="0.2">
      <c r="A183"/>
      <c r="B183"/>
      <c r="C183"/>
      <c r="D183"/>
      <c r="E183"/>
      <c r="F183"/>
      <c r="G183"/>
    </row>
    <row r="184" spans="1:7" ht="15.75" customHeight="1" x14ac:dyDescent="0.2">
      <c r="A184"/>
      <c r="B184"/>
      <c r="C184"/>
      <c r="D184"/>
      <c r="E184"/>
      <c r="F184"/>
      <c r="G184"/>
    </row>
    <row r="185" spans="1:7" ht="15.75" customHeight="1" x14ac:dyDescent="0.2">
      <c r="A185"/>
      <c r="B185"/>
      <c r="C185"/>
      <c r="D185"/>
      <c r="E185"/>
      <c r="F185"/>
      <c r="G185"/>
    </row>
    <row r="186" spans="1:7" ht="15.75" customHeight="1" x14ac:dyDescent="0.2">
      <c r="A186"/>
      <c r="B186"/>
      <c r="C186"/>
      <c r="D186"/>
      <c r="E186"/>
      <c r="F186"/>
      <c r="G186"/>
    </row>
    <row r="187" spans="1:7" ht="15.75" customHeight="1" x14ac:dyDescent="0.2">
      <c r="A187"/>
      <c r="B187"/>
      <c r="C187"/>
      <c r="D187"/>
      <c r="E187"/>
      <c r="F187"/>
      <c r="G187"/>
    </row>
    <row r="188" spans="1:7" ht="15.75" customHeight="1" x14ac:dyDescent="0.2">
      <c r="A188"/>
      <c r="B188"/>
      <c r="C188"/>
      <c r="D188"/>
      <c r="E188"/>
      <c r="F188"/>
      <c r="G188"/>
    </row>
    <row r="189" spans="1:7" ht="15.75" customHeight="1" x14ac:dyDescent="0.2">
      <c r="A189"/>
      <c r="B189"/>
      <c r="C189"/>
      <c r="D189"/>
      <c r="E189"/>
      <c r="F189"/>
      <c r="G189"/>
    </row>
    <row r="190" spans="1:7" ht="15.75" customHeight="1" x14ac:dyDescent="0.2">
      <c r="A190"/>
      <c r="B190"/>
      <c r="C190"/>
      <c r="D190"/>
      <c r="E190"/>
      <c r="F190"/>
      <c r="G190"/>
    </row>
    <row r="191" spans="1:7" ht="15.75" customHeight="1" x14ac:dyDescent="0.2">
      <c r="A191"/>
      <c r="B191"/>
      <c r="C191"/>
      <c r="D191"/>
      <c r="E191"/>
      <c r="F191"/>
      <c r="G191"/>
    </row>
    <row r="192" spans="1:7" ht="15.75" customHeight="1" x14ac:dyDescent="0.2">
      <c r="A192"/>
      <c r="B192"/>
      <c r="C192"/>
      <c r="D192"/>
      <c r="E192"/>
      <c r="F192"/>
      <c r="G192"/>
    </row>
    <row r="193" spans="1:7" ht="15.75" customHeight="1" x14ac:dyDescent="0.2">
      <c r="A193"/>
      <c r="B193"/>
      <c r="C193"/>
      <c r="D193"/>
      <c r="E193"/>
      <c r="F193"/>
      <c r="G193"/>
    </row>
    <row r="194" spans="1:7" ht="15.75" customHeight="1" x14ac:dyDescent="0.2">
      <c r="A194"/>
      <c r="B194"/>
      <c r="C194"/>
      <c r="D194"/>
      <c r="E194"/>
      <c r="F194"/>
      <c r="G194"/>
    </row>
    <row r="195" spans="1:7" ht="15.75" customHeight="1" x14ac:dyDescent="0.2">
      <c r="A195"/>
      <c r="B195"/>
      <c r="C195"/>
      <c r="D195"/>
      <c r="E195"/>
      <c r="F195"/>
      <c r="G195"/>
    </row>
    <row r="196" spans="1:7" ht="15.75" customHeight="1" x14ac:dyDescent="0.2">
      <c r="A196"/>
      <c r="B196"/>
      <c r="C196"/>
      <c r="D196"/>
      <c r="E196"/>
      <c r="F196"/>
      <c r="G196"/>
    </row>
    <row r="197" spans="1:7" ht="15.75" customHeight="1" x14ac:dyDescent="0.2">
      <c r="A197"/>
      <c r="B197"/>
      <c r="C197"/>
      <c r="D197"/>
      <c r="E197"/>
      <c r="F197"/>
      <c r="G197"/>
    </row>
    <row r="198" spans="1:7" ht="15.75" customHeight="1" x14ac:dyDescent="0.2">
      <c r="A198"/>
      <c r="B198"/>
      <c r="C198"/>
      <c r="D198"/>
      <c r="E198"/>
      <c r="F198"/>
      <c r="G198"/>
    </row>
    <row r="199" spans="1:7" ht="15.75" customHeight="1" x14ac:dyDescent="0.2">
      <c r="A199"/>
      <c r="B199"/>
      <c r="C199"/>
      <c r="D199"/>
      <c r="E199"/>
      <c r="F199"/>
      <c r="G199"/>
    </row>
    <row r="200" spans="1:7" ht="15.75" customHeight="1" x14ac:dyDescent="0.2">
      <c r="A200"/>
      <c r="B200"/>
      <c r="C200"/>
      <c r="D200"/>
      <c r="E200"/>
      <c r="F200"/>
      <c r="G200"/>
    </row>
    <row r="201" spans="1:7" ht="15.75" customHeight="1" x14ac:dyDescent="0.2">
      <c r="A201"/>
      <c r="B201"/>
      <c r="C201"/>
      <c r="D201"/>
      <c r="E201"/>
      <c r="F201"/>
      <c r="G201"/>
    </row>
    <row r="202" spans="1:7" ht="15.75" customHeight="1" x14ac:dyDescent="0.2">
      <c r="A202"/>
      <c r="B202"/>
      <c r="C202"/>
      <c r="D202"/>
      <c r="E202"/>
      <c r="F202"/>
      <c r="G202"/>
    </row>
    <row r="203" spans="1:7" ht="15.75" customHeight="1" x14ac:dyDescent="0.2">
      <c r="A203"/>
      <c r="B203"/>
      <c r="C203"/>
      <c r="D203"/>
      <c r="E203"/>
      <c r="F203"/>
      <c r="G203"/>
    </row>
    <row r="204" spans="1:7" s="242" customFormat="1" ht="15.75" customHeight="1" x14ac:dyDescent="0.2">
      <c r="A204"/>
      <c r="B204"/>
      <c r="C204"/>
      <c r="D204"/>
      <c r="E204"/>
      <c r="F204"/>
      <c r="G204"/>
    </row>
    <row r="205" spans="1:7" ht="15.75" customHeight="1" x14ac:dyDescent="0.2">
      <c r="A205"/>
      <c r="B205"/>
      <c r="C205"/>
      <c r="D205"/>
      <c r="E205"/>
      <c r="F205"/>
      <c r="G205"/>
    </row>
    <row r="206" spans="1:7" ht="15.75" customHeight="1" x14ac:dyDescent="0.2">
      <c r="A206"/>
      <c r="B206"/>
      <c r="C206"/>
      <c r="D206"/>
      <c r="E206"/>
      <c r="F206"/>
      <c r="G206"/>
    </row>
    <row r="207" spans="1:7" ht="15.75" customHeight="1" x14ac:dyDescent="0.2">
      <c r="A207"/>
      <c r="B207"/>
      <c r="C207"/>
      <c r="D207"/>
      <c r="E207"/>
      <c r="F207"/>
      <c r="G207"/>
    </row>
    <row r="208" spans="1:7" ht="15.75" customHeight="1" x14ac:dyDescent="0.2">
      <c r="A208"/>
      <c r="B208"/>
      <c r="C208"/>
      <c r="D208"/>
      <c r="E208"/>
      <c r="F208"/>
      <c r="G208"/>
    </row>
    <row r="209" spans="1:7" ht="15.75" customHeight="1" x14ac:dyDescent="0.2">
      <c r="A209"/>
      <c r="B209"/>
      <c r="C209"/>
      <c r="D209"/>
      <c r="E209"/>
      <c r="F209"/>
      <c r="G209"/>
    </row>
    <row r="210" spans="1:7" ht="15.75" customHeight="1" x14ac:dyDescent="0.2">
      <c r="A210"/>
      <c r="B210"/>
      <c r="C210"/>
      <c r="D210"/>
      <c r="E210"/>
      <c r="F210"/>
      <c r="G210"/>
    </row>
    <row r="211" spans="1:7" ht="15.75" customHeight="1" x14ac:dyDescent="0.2">
      <c r="A211"/>
      <c r="B211"/>
      <c r="C211"/>
      <c r="D211"/>
      <c r="E211"/>
      <c r="F211"/>
      <c r="G211"/>
    </row>
    <row r="212" spans="1:7" ht="15.75" customHeight="1" x14ac:dyDescent="0.2">
      <c r="A212"/>
      <c r="B212"/>
      <c r="C212"/>
      <c r="D212"/>
      <c r="E212"/>
      <c r="F212"/>
      <c r="G212"/>
    </row>
    <row r="213" spans="1:7" ht="15.75" customHeight="1" x14ac:dyDescent="0.2">
      <c r="A213"/>
      <c r="B213"/>
      <c r="C213"/>
      <c r="D213"/>
      <c r="E213"/>
      <c r="F213"/>
      <c r="G213"/>
    </row>
    <row r="214" spans="1:7" ht="15.75" customHeight="1" x14ac:dyDescent="0.2">
      <c r="A214"/>
      <c r="B214"/>
      <c r="C214"/>
      <c r="D214"/>
      <c r="E214"/>
      <c r="F214"/>
      <c r="G214"/>
    </row>
    <row r="215" spans="1:7" x14ac:dyDescent="0.2">
      <c r="A215"/>
      <c r="B215"/>
      <c r="C215"/>
      <c r="D215"/>
      <c r="E215"/>
      <c r="F215"/>
      <c r="G215"/>
    </row>
    <row r="216" spans="1:7" x14ac:dyDescent="0.2">
      <c r="A216"/>
      <c r="B216"/>
      <c r="C216"/>
      <c r="D216"/>
      <c r="E216"/>
      <c r="F216"/>
      <c r="G216"/>
    </row>
    <row r="217" spans="1:7" x14ac:dyDescent="0.2">
      <c r="A217"/>
      <c r="B217"/>
      <c r="C217"/>
      <c r="D217"/>
      <c r="E217"/>
      <c r="F217"/>
      <c r="G217"/>
    </row>
    <row r="218" spans="1:7" x14ac:dyDescent="0.2">
      <c r="A218"/>
      <c r="B218"/>
      <c r="C218"/>
      <c r="D218"/>
      <c r="E218"/>
      <c r="F218"/>
      <c r="G218"/>
    </row>
    <row r="219" spans="1:7" x14ac:dyDescent="0.2">
      <c r="A219"/>
      <c r="B219"/>
      <c r="C219"/>
      <c r="D219"/>
      <c r="E219"/>
      <c r="F219"/>
      <c r="G219"/>
    </row>
    <row r="220" spans="1:7" x14ac:dyDescent="0.2">
      <c r="A220"/>
      <c r="B220"/>
      <c r="C220"/>
      <c r="D220"/>
      <c r="E220"/>
      <c r="F220"/>
      <c r="G220"/>
    </row>
    <row r="221" spans="1:7" x14ac:dyDescent="0.2">
      <c r="A221"/>
      <c r="B221"/>
      <c r="C221"/>
      <c r="D221"/>
      <c r="E221"/>
      <c r="F221"/>
      <c r="G221"/>
    </row>
    <row r="222" spans="1:7" x14ac:dyDescent="0.2">
      <c r="A222"/>
      <c r="B222"/>
      <c r="C222"/>
      <c r="D222"/>
      <c r="E222"/>
      <c r="F222"/>
      <c r="G222"/>
    </row>
    <row r="223" spans="1:7" x14ac:dyDescent="0.2">
      <c r="A223"/>
      <c r="B223"/>
      <c r="C223"/>
      <c r="D223"/>
      <c r="E223"/>
      <c r="F223"/>
      <c r="G223"/>
    </row>
    <row r="224" spans="1:7" x14ac:dyDescent="0.2">
      <c r="A224"/>
      <c r="B224"/>
      <c r="C224"/>
      <c r="D224"/>
      <c r="E224"/>
      <c r="F224"/>
      <c r="G224"/>
    </row>
    <row r="225" spans="1:7" x14ac:dyDescent="0.2">
      <c r="A225"/>
      <c r="B225"/>
      <c r="C225"/>
      <c r="D225"/>
      <c r="E225"/>
      <c r="F225"/>
      <c r="G225"/>
    </row>
    <row r="226" spans="1:7" x14ac:dyDescent="0.2">
      <c r="A226"/>
      <c r="B226"/>
      <c r="C226"/>
      <c r="D226"/>
      <c r="E226"/>
      <c r="F226"/>
      <c r="G226"/>
    </row>
    <row r="227" spans="1:7" x14ac:dyDescent="0.2">
      <c r="A227"/>
      <c r="B227"/>
      <c r="C227"/>
      <c r="D227"/>
      <c r="E227"/>
      <c r="F227"/>
      <c r="G227"/>
    </row>
    <row r="228" spans="1:7" x14ac:dyDescent="0.2">
      <c r="A228"/>
      <c r="B228"/>
      <c r="C228"/>
      <c r="D228"/>
      <c r="E228"/>
      <c r="F228"/>
      <c r="G228"/>
    </row>
    <row r="229" spans="1:7" x14ac:dyDescent="0.2">
      <c r="A229"/>
      <c r="B229"/>
      <c r="C229"/>
      <c r="D229"/>
      <c r="E229"/>
      <c r="F229"/>
      <c r="G229"/>
    </row>
    <row r="230" spans="1:7" x14ac:dyDescent="0.2">
      <c r="A230"/>
      <c r="B230"/>
      <c r="C230"/>
      <c r="D230"/>
      <c r="E230"/>
      <c r="F230"/>
      <c r="G230"/>
    </row>
    <row r="231" spans="1:7" x14ac:dyDescent="0.2">
      <c r="A231"/>
      <c r="B231"/>
      <c r="C231"/>
      <c r="D231"/>
      <c r="E231"/>
      <c r="F231"/>
      <c r="G231"/>
    </row>
    <row r="232" spans="1:7" x14ac:dyDescent="0.2">
      <c r="A232"/>
      <c r="B232"/>
      <c r="C232"/>
      <c r="D232"/>
      <c r="E232"/>
      <c r="F232"/>
      <c r="G232"/>
    </row>
    <row r="233" spans="1:7" x14ac:dyDescent="0.2">
      <c r="A233"/>
      <c r="B233"/>
      <c r="C233"/>
      <c r="D233"/>
      <c r="E233"/>
      <c r="F233"/>
      <c r="G233"/>
    </row>
    <row r="234" spans="1:7" x14ac:dyDescent="0.2">
      <c r="A234"/>
      <c r="B234"/>
      <c r="C234"/>
      <c r="D234"/>
      <c r="E234"/>
      <c r="F234"/>
      <c r="G234"/>
    </row>
    <row r="235" spans="1:7" x14ac:dyDescent="0.2">
      <c r="A235"/>
      <c r="B235"/>
      <c r="C235"/>
      <c r="D235"/>
      <c r="E235"/>
      <c r="F235"/>
      <c r="G235"/>
    </row>
    <row r="236" spans="1:7" x14ac:dyDescent="0.2">
      <c r="A236"/>
      <c r="B236"/>
      <c r="C236"/>
      <c r="D236"/>
      <c r="E236"/>
      <c r="F236"/>
      <c r="G236"/>
    </row>
    <row r="237" spans="1:7" x14ac:dyDescent="0.2">
      <c r="A237"/>
      <c r="B237"/>
      <c r="C237"/>
      <c r="D237"/>
      <c r="E237"/>
      <c r="F237"/>
      <c r="G237"/>
    </row>
    <row r="238" spans="1:7" x14ac:dyDescent="0.2">
      <c r="A238"/>
      <c r="B238"/>
      <c r="C238"/>
      <c r="D238"/>
      <c r="E238"/>
      <c r="F238"/>
      <c r="G238"/>
    </row>
  </sheetData>
  <sortState ref="A10:J141">
    <sortCondition ref="A10:A141"/>
  </sortState>
  <conditionalFormatting sqref="C47:J48 A138:J141 A49 A144:G155 C50:J52 J137 I49:J49 C137 C54:J54 A50:B54 E68:J68 A67:J67 E66:J66 A23:J27 D28:J28 A57:J65 A20:A22 D20:J22 A29:B48 C29:J45 A55:A56 D55:J56 A10:J14 A16:J19 I15:J15 A15:G15 C69:J96 A69:B137 F97:J98 C97:D98 C99:J120 C122:J136 H121:J121 C121:F121">
    <cfRule type="expression" dxfId="16" priority="23">
      <formula>MOD(ROW(), 2)=1</formula>
    </cfRule>
  </conditionalFormatting>
  <conditionalFormatting sqref="B20:C20">
    <cfRule type="expression" dxfId="15" priority="18">
      <formula>MOD(ROW(), 2)=1</formula>
    </cfRule>
  </conditionalFormatting>
  <conditionalFormatting sqref="B21:C21">
    <cfRule type="expression" dxfId="14" priority="17">
      <formula>MOD(ROW(), 2)=1</formula>
    </cfRule>
  </conditionalFormatting>
  <conditionalFormatting sqref="B22:C22">
    <cfRule type="expression" dxfId="13" priority="16">
      <formula>MOD(ROW(), 2)=1</formula>
    </cfRule>
  </conditionalFormatting>
  <conditionalFormatting sqref="A158:G160 A161:B162">
    <cfRule type="expression" dxfId="12" priority="14">
      <formula>MOD(ROW(), 2)=1</formula>
    </cfRule>
  </conditionalFormatting>
  <conditionalFormatting sqref="A164:G168 A163:B163 G163">
    <cfRule type="expression" dxfId="11" priority="13">
      <formula>MOD(ROW(), 2)=1</formula>
    </cfRule>
  </conditionalFormatting>
  <conditionalFormatting sqref="B160:B162">
    <cfRule type="expression" dxfId="10" priority="12">
      <formula>MOD(ROW(), 2)=1</formula>
    </cfRule>
  </conditionalFormatting>
  <conditionalFormatting sqref="C163:F163">
    <cfRule type="expression" dxfId="9" priority="10">
      <formula>MOD(ROW(), 2)=1</formula>
    </cfRule>
  </conditionalFormatting>
  <conditionalFormatting sqref="C53">
    <cfRule type="expression" dxfId="8" priority="9">
      <formula>MOD(ROW(), 2)=1</formula>
    </cfRule>
  </conditionalFormatting>
  <conditionalFormatting sqref="B49 D49:H49">
    <cfRule type="expression" dxfId="7" priority="8">
      <formula>MOD(ROW(), 2)=1</formula>
    </cfRule>
  </conditionalFormatting>
  <conditionalFormatting sqref="C49">
    <cfRule type="expression" dxfId="6" priority="7">
      <formula>MOD(ROW(), 2)=1</formula>
    </cfRule>
  </conditionalFormatting>
  <conditionalFormatting sqref="A68:D68">
    <cfRule type="expression" dxfId="5" priority="6">
      <formula>MOD(ROW(), 2)=1</formula>
    </cfRule>
  </conditionalFormatting>
  <conditionalFormatting sqref="A66:D66">
    <cfRule type="expression" dxfId="4" priority="5">
      <formula>MOD(ROW(), 2)=1</formula>
    </cfRule>
  </conditionalFormatting>
  <conditionalFormatting sqref="A28:C28">
    <cfRule type="expression" dxfId="3" priority="4">
      <formula>MOD(ROW(), 2)=1</formula>
    </cfRule>
  </conditionalFormatting>
  <conditionalFormatting sqref="B55:C55">
    <cfRule type="expression" dxfId="2" priority="3">
      <formula>MOD(ROW(), 2)=1</formula>
    </cfRule>
  </conditionalFormatting>
  <conditionalFormatting sqref="B56:C56">
    <cfRule type="expression" dxfId="1" priority="2">
      <formula>MOD(ROW(), 2)=1</formula>
    </cfRule>
  </conditionalFormatting>
  <conditionalFormatting sqref="C161:G162">
    <cfRule type="expression" dxfId="0" priority="1">
      <formula>MOD(ROW(), 2)=1</formula>
    </cfRule>
  </conditionalFormatting>
  <dataValidations count="2">
    <dataValidation type="list" showInputMessage="1" showErrorMessage="1" sqref="C144:G155 C158:G168" xr:uid="{00000000-0002-0000-0300-000000000000}">
      <formula1>"1, 2, 3, 4, 5"</formula1>
    </dataValidation>
    <dataValidation type="list" allowBlank="1" showInputMessage="1" showErrorMessage="1" sqref="B158:B168 B144:B155 B138:B141 B10:B136"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'Cost Analysis Input'!$I$2:$I$44</xm:f>
          </x14:formula1>
          <xm:sqref>C138:I141 C10:I14 C15:G15 I15 C16:I96 J10:J141 C97:D98 F97:I98 C99:I120 C122:I136 C121:F121 H121:I121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385"/>
  <sheetViews>
    <sheetView topLeftCell="A259" workbookViewId="0">
      <selection activeCell="A278" sqref="A278"/>
    </sheetView>
  </sheetViews>
  <sheetFormatPr baseColWidth="10" defaultColWidth="9.1640625" defaultRowHeight="15" x14ac:dyDescent="0.2"/>
  <cols>
    <col min="1" max="1" width="17.33203125" style="242" customWidth="1"/>
    <col min="2" max="2" width="19.6640625" style="242" customWidth="1"/>
    <col min="3" max="16384" width="9.1640625" style="242"/>
  </cols>
  <sheetData>
    <row r="1" spans="1:15" ht="26.25" customHeight="1" x14ac:dyDescent="0.2">
      <c r="A1" s="235" t="s">
        <v>21</v>
      </c>
      <c r="B1" s="235" t="s">
        <v>360</v>
      </c>
      <c r="C1" s="236" t="s">
        <v>361</v>
      </c>
      <c r="D1" s="237" t="s">
        <v>362</v>
      </c>
      <c r="E1" s="237" t="s">
        <v>363</v>
      </c>
      <c r="F1" s="237" t="s">
        <v>364</v>
      </c>
      <c r="G1" s="237" t="s">
        <v>365</v>
      </c>
      <c r="H1" s="238" t="s">
        <v>366</v>
      </c>
      <c r="J1" s="400" t="s">
        <v>367</v>
      </c>
      <c r="K1" s="401"/>
      <c r="L1" s="401"/>
      <c r="M1" s="401"/>
      <c r="N1" s="401"/>
      <c r="O1" s="401"/>
    </row>
    <row r="2" spans="1:15" x14ac:dyDescent="0.2">
      <c r="A2" s="245" t="s">
        <v>28</v>
      </c>
      <c r="B2" s="245" t="s">
        <v>29</v>
      </c>
      <c r="C2" s="245">
        <v>0.1619548872180451</v>
      </c>
      <c r="D2" s="245">
        <v>6.4285714285714293E-2</v>
      </c>
      <c r="E2" s="245">
        <v>0</v>
      </c>
      <c r="F2" s="245">
        <v>6.7593984962406012E-2</v>
      </c>
      <c r="G2" s="245">
        <v>9.0225563909774437E-4</v>
      </c>
      <c r="H2" s="239" t="e">
        <f>NA()</f>
        <v>#N/A</v>
      </c>
      <c r="J2" s="401"/>
      <c r="K2" s="401"/>
      <c r="L2" s="401"/>
      <c r="M2" s="401"/>
      <c r="N2" s="401"/>
      <c r="O2" s="401"/>
    </row>
    <row r="3" spans="1:15" x14ac:dyDescent="0.2">
      <c r="A3" s="245" t="s">
        <v>30</v>
      </c>
      <c r="B3" s="245" t="s">
        <v>29</v>
      </c>
      <c r="C3" s="245">
        <v>0.24035532994923861</v>
      </c>
      <c r="D3" s="245">
        <v>5.5076142131979693E-2</v>
      </c>
      <c r="E3" s="245">
        <v>0</v>
      </c>
      <c r="F3" s="245">
        <v>5.5025380710659898E-2</v>
      </c>
      <c r="G3" s="245">
        <v>3.1472081218274109E-3</v>
      </c>
      <c r="H3" s="239" t="e">
        <f>NA()</f>
        <v>#N/A</v>
      </c>
      <c r="J3" s="401"/>
      <c r="K3" s="401"/>
      <c r="L3" s="401"/>
      <c r="M3" s="401"/>
      <c r="N3" s="401"/>
      <c r="O3" s="401"/>
    </row>
    <row r="4" spans="1:15" x14ac:dyDescent="0.2">
      <c r="A4" s="245" t="s">
        <v>31</v>
      </c>
      <c r="B4" s="245" t="s">
        <v>32</v>
      </c>
      <c r="C4" s="245">
        <v>0</v>
      </c>
      <c r="D4" s="245">
        <v>2.0819112627986351E-2</v>
      </c>
      <c r="E4" s="245">
        <v>0</v>
      </c>
      <c r="F4" s="245">
        <v>5.3014789533560862E-2</v>
      </c>
      <c r="G4" s="245">
        <v>0</v>
      </c>
      <c r="H4" s="239" t="e">
        <f>NA()</f>
        <v>#N/A</v>
      </c>
      <c r="J4" s="401"/>
      <c r="K4" s="401"/>
      <c r="L4" s="401"/>
      <c r="M4" s="401"/>
      <c r="N4" s="401"/>
      <c r="O4" s="401"/>
    </row>
    <row r="5" spans="1:15" x14ac:dyDescent="0.2">
      <c r="A5" t="s">
        <v>35</v>
      </c>
      <c r="B5" s="245" t="s">
        <v>32</v>
      </c>
      <c r="C5" s="245">
        <v>0</v>
      </c>
      <c r="D5" s="245">
        <v>2.083301076101262E-2</v>
      </c>
      <c r="E5" s="245">
        <v>0</v>
      </c>
      <c r="F5" s="245">
        <v>5.3030889525431599E-2</v>
      </c>
      <c r="G5" s="245">
        <v>0</v>
      </c>
      <c r="H5" s="239" t="e">
        <f>NA()</f>
        <v>#N/A</v>
      </c>
      <c r="J5" s="401"/>
      <c r="K5" s="401"/>
      <c r="L5" s="401"/>
      <c r="M5" s="401"/>
      <c r="N5" s="401"/>
      <c r="O5" s="401"/>
    </row>
    <row r="6" spans="1:15" x14ac:dyDescent="0.2">
      <c r="A6" t="s">
        <v>36</v>
      </c>
      <c r="B6" s="245" t="s">
        <v>32</v>
      </c>
      <c r="C6" s="245">
        <v>0</v>
      </c>
      <c r="D6" s="245">
        <v>2.083301076101262E-2</v>
      </c>
      <c r="E6" s="245">
        <v>0</v>
      </c>
      <c r="F6" s="245">
        <v>5.3030889525431599E-2</v>
      </c>
      <c r="G6" s="245">
        <v>0</v>
      </c>
      <c r="H6" s="239" t="e">
        <f>NA()</f>
        <v>#N/A</v>
      </c>
      <c r="J6" s="401"/>
      <c r="K6" s="401"/>
      <c r="L6" s="401"/>
      <c r="M6" s="401"/>
      <c r="N6" s="401"/>
      <c r="O6" s="401"/>
    </row>
    <row r="7" spans="1:15" x14ac:dyDescent="0.2">
      <c r="A7" t="s">
        <v>37</v>
      </c>
      <c r="B7" s="245" t="s">
        <v>38</v>
      </c>
      <c r="C7" s="245">
        <v>0</v>
      </c>
      <c r="D7" s="245">
        <v>0.36048225050234428</v>
      </c>
      <c r="E7" s="245">
        <v>0.28613529805760213</v>
      </c>
      <c r="F7" s="245">
        <v>0.57885688769814692</v>
      </c>
      <c r="G7" s="245">
        <v>0</v>
      </c>
      <c r="H7" s="239" t="e">
        <f>NA()</f>
        <v>#N/A</v>
      </c>
      <c r="J7" s="401"/>
      <c r="K7" s="401"/>
      <c r="L7" s="401"/>
      <c r="M7" s="401"/>
      <c r="N7" s="401"/>
      <c r="O7" s="401"/>
    </row>
    <row r="8" spans="1:15" x14ac:dyDescent="0.2">
      <c r="A8" t="s">
        <v>37</v>
      </c>
      <c r="B8" s="240" t="s">
        <v>39</v>
      </c>
      <c r="C8" s="240">
        <v>0</v>
      </c>
      <c r="D8" s="240">
        <v>0.19033225633026071</v>
      </c>
      <c r="E8" s="240">
        <v>0.35454052821130411</v>
      </c>
      <c r="F8" s="240">
        <v>0.57333467575831509</v>
      </c>
      <c r="G8" s="240">
        <v>9.4567061509029618E-6</v>
      </c>
      <c r="H8" s="241">
        <v>1.5475000000000001</v>
      </c>
      <c r="J8" s="401"/>
      <c r="K8" s="401"/>
      <c r="L8" s="401"/>
      <c r="M8" s="401"/>
      <c r="N8" s="401"/>
      <c r="O8" s="401"/>
    </row>
    <row r="9" spans="1:15" x14ac:dyDescent="0.2">
      <c r="A9" t="s">
        <v>41</v>
      </c>
      <c r="B9" s="245" t="s">
        <v>38</v>
      </c>
      <c r="C9" s="245">
        <v>0</v>
      </c>
      <c r="D9" s="245">
        <v>0.36048225050234428</v>
      </c>
      <c r="E9" s="245">
        <v>0.28613529805760213</v>
      </c>
      <c r="F9" s="245">
        <v>0.57885688769814692</v>
      </c>
      <c r="G9" s="245">
        <v>0</v>
      </c>
      <c r="H9" s="239" t="e">
        <f>NA()</f>
        <v>#N/A</v>
      </c>
      <c r="J9" s="401"/>
      <c r="K9" s="401"/>
      <c r="L9" s="401"/>
      <c r="M9" s="401"/>
      <c r="N9" s="401"/>
      <c r="O9" s="401"/>
    </row>
    <row r="10" spans="1:15" x14ac:dyDescent="0.2">
      <c r="A10" s="242" t="s">
        <v>41</v>
      </c>
      <c r="B10" s="240" t="s">
        <v>39</v>
      </c>
      <c r="C10" s="240">
        <v>0</v>
      </c>
      <c r="D10" s="240">
        <v>0.19033225633026071</v>
      </c>
      <c r="E10" s="240">
        <v>0.35454052821130411</v>
      </c>
      <c r="F10" s="240">
        <v>0.57333467575831509</v>
      </c>
      <c r="G10" s="240">
        <v>9.4567061509029618E-6</v>
      </c>
      <c r="H10" s="241">
        <v>1.5475000000000001</v>
      </c>
      <c r="J10" s="401"/>
      <c r="K10" s="401"/>
      <c r="L10" s="401"/>
      <c r="M10" s="401"/>
      <c r="N10" s="401"/>
      <c r="O10" s="401"/>
    </row>
    <row r="11" spans="1:15" x14ac:dyDescent="0.2">
      <c r="A11" s="242" t="s">
        <v>42</v>
      </c>
      <c r="B11" s="245" t="s">
        <v>38</v>
      </c>
      <c r="C11" s="245">
        <v>0</v>
      </c>
      <c r="D11" s="245">
        <v>0.36048225050234428</v>
      </c>
      <c r="E11" s="245">
        <v>0.28613529805760213</v>
      </c>
      <c r="F11" s="245">
        <v>0.57885688769814692</v>
      </c>
      <c r="G11" s="245">
        <v>0</v>
      </c>
      <c r="H11" s="239" t="e">
        <f>NA()</f>
        <v>#N/A</v>
      </c>
      <c r="J11" s="401"/>
      <c r="K11" s="401"/>
      <c r="L11" s="401"/>
      <c r="M11" s="401"/>
      <c r="N11" s="401"/>
      <c r="O11" s="401"/>
    </row>
    <row r="12" spans="1:15" x14ac:dyDescent="0.2">
      <c r="A12" s="242" t="s">
        <v>42</v>
      </c>
      <c r="B12" s="240" t="s">
        <v>39</v>
      </c>
      <c r="C12" s="240">
        <v>0</v>
      </c>
      <c r="D12" s="240">
        <v>0.19033225633026071</v>
      </c>
      <c r="E12" s="240">
        <v>0.35454052821130411</v>
      </c>
      <c r="F12" s="240">
        <v>0.57333467575831509</v>
      </c>
      <c r="G12" s="240">
        <v>9.4567061509029618E-6</v>
      </c>
      <c r="H12" s="241">
        <v>1.5475000000000001</v>
      </c>
      <c r="J12" s="401"/>
      <c r="K12" s="401"/>
      <c r="L12" s="401"/>
      <c r="M12" s="401"/>
      <c r="N12" s="401"/>
      <c r="O12" s="401"/>
    </row>
    <row r="13" spans="1:15" x14ac:dyDescent="0.2">
      <c r="A13" s="245" t="s">
        <v>43</v>
      </c>
      <c r="B13" s="245" t="s">
        <v>34</v>
      </c>
      <c r="C13" s="245">
        <v>0</v>
      </c>
      <c r="D13" s="245">
        <v>4.4066834146605831E-2</v>
      </c>
      <c r="E13" s="245">
        <v>3.8467181188749838E-2</v>
      </c>
      <c r="F13" s="245">
        <v>0.28558230085065539</v>
      </c>
      <c r="G13" s="245">
        <v>6.0865793020173798E-3</v>
      </c>
      <c r="H13" s="239" t="e">
        <f>NA()</f>
        <v>#N/A</v>
      </c>
    </row>
    <row r="14" spans="1:15" ht="16" thickBot="1" x14ac:dyDescent="0.25">
      <c r="A14" s="245" t="s">
        <v>43</v>
      </c>
      <c r="B14" s="245" t="s">
        <v>39</v>
      </c>
      <c r="C14" s="245">
        <v>0</v>
      </c>
      <c r="D14" s="245">
        <v>1.8076642335766419E-2</v>
      </c>
      <c r="E14" s="351">
        <v>0.191</v>
      </c>
      <c r="F14" s="245">
        <v>0.29215017674351029</v>
      </c>
      <c r="G14" s="245">
        <v>0</v>
      </c>
      <c r="H14" s="344">
        <v>1.07</v>
      </c>
    </row>
    <row r="15" spans="1:15" ht="16" thickTop="1" x14ac:dyDescent="0.2">
      <c r="A15" s="245" t="s">
        <v>44</v>
      </c>
      <c r="B15" s="245" t="s">
        <v>38</v>
      </c>
      <c r="C15" s="245">
        <v>0</v>
      </c>
      <c r="D15" s="245">
        <v>0.29089552238805971</v>
      </c>
      <c r="E15" s="245">
        <v>0.35</v>
      </c>
      <c r="F15" s="245">
        <v>0.61412935323383089</v>
      </c>
      <c r="G15" s="245">
        <v>0</v>
      </c>
      <c r="H15" s="239" t="e">
        <f>NA()</f>
        <v>#N/A</v>
      </c>
    </row>
    <row r="16" spans="1:15" x14ac:dyDescent="0.2">
      <c r="A16" s="245" t="s">
        <v>44</v>
      </c>
      <c r="B16" s="240" t="s">
        <v>40</v>
      </c>
      <c r="C16" s="240">
        <v>0</v>
      </c>
      <c r="D16" s="240">
        <v>0.12347058897115901</v>
      </c>
      <c r="E16" s="240">
        <v>0.2025884171362396</v>
      </c>
      <c r="F16" s="240">
        <v>0.44935234977468858</v>
      </c>
      <c r="G16" s="240">
        <v>1.5356545440389261E-6</v>
      </c>
      <c r="H16" s="241">
        <v>0.98</v>
      </c>
    </row>
    <row r="17" spans="1:8" x14ac:dyDescent="0.2">
      <c r="A17" s="245" t="s">
        <v>45</v>
      </c>
      <c r="B17" s="245" t="s">
        <v>46</v>
      </c>
      <c r="C17" s="245">
        <v>0</v>
      </c>
      <c r="D17" s="245">
        <v>0.44058739255014318</v>
      </c>
      <c r="E17" s="245">
        <v>0.2229083094555874</v>
      </c>
      <c r="F17" s="245">
        <v>0.64273638968481372</v>
      </c>
      <c r="G17" s="245">
        <v>2.865329512893983E-5</v>
      </c>
      <c r="H17" s="239" t="e">
        <f>NA()</f>
        <v>#N/A</v>
      </c>
    </row>
    <row r="18" spans="1:8" x14ac:dyDescent="0.2">
      <c r="A18" s="245" t="s">
        <v>45</v>
      </c>
      <c r="B18" s="240" t="s">
        <v>40</v>
      </c>
      <c r="C18" s="240">
        <v>0</v>
      </c>
      <c r="D18" s="240">
        <v>0.25341933135083711</v>
      </c>
      <c r="E18" s="240">
        <v>0.14004328927645149</v>
      </c>
      <c r="F18" s="240">
        <v>0.4567867178720883</v>
      </c>
      <c r="G18" s="240">
        <v>3.3626279545452663E-5</v>
      </c>
      <c r="H18" s="241">
        <v>0.98</v>
      </c>
    </row>
    <row r="19" spans="1:8" x14ac:dyDescent="0.2">
      <c r="A19" s="344" t="s">
        <v>47</v>
      </c>
      <c r="B19" s="245" t="s">
        <v>34</v>
      </c>
      <c r="C19" s="245">
        <v>0</v>
      </c>
      <c r="D19" s="245">
        <v>2.0950183244904299E-3</v>
      </c>
      <c r="E19" s="245">
        <v>0</v>
      </c>
      <c r="F19" s="245">
        <v>3.8884809810617829E-2</v>
      </c>
      <c r="G19" s="245">
        <v>0</v>
      </c>
      <c r="H19" s="239" t="e">
        <f>NA()</f>
        <v>#N/A</v>
      </c>
    </row>
    <row r="20" spans="1:8" x14ac:dyDescent="0.2">
      <c r="A20" s="344" t="s">
        <v>47</v>
      </c>
      <c r="B20" s="245" t="s">
        <v>32</v>
      </c>
      <c r="C20" s="245">
        <v>0</v>
      </c>
      <c r="D20" s="245">
        <v>2.0833333333333342E-3</v>
      </c>
      <c r="E20" s="245">
        <v>0</v>
      </c>
      <c r="F20" s="245">
        <v>3.8890872965260122E-2</v>
      </c>
      <c r="G20" s="245">
        <v>0</v>
      </c>
      <c r="H20" s="344">
        <v>0</v>
      </c>
    </row>
    <row r="21" spans="1:8" x14ac:dyDescent="0.2">
      <c r="A21" s="344" t="s">
        <v>48</v>
      </c>
      <c r="B21" s="245" t="s">
        <v>38</v>
      </c>
      <c r="C21" s="245">
        <v>0</v>
      </c>
      <c r="D21" s="245">
        <v>7.7840269966254219E-2</v>
      </c>
      <c r="E21" s="245">
        <v>0.24808773903262091</v>
      </c>
      <c r="F21" s="245">
        <v>0.48498312710911129</v>
      </c>
      <c r="G21" s="245">
        <v>0</v>
      </c>
      <c r="H21" s="239" t="e">
        <f>NA()</f>
        <v>#N/A</v>
      </c>
    </row>
    <row r="22" spans="1:8" x14ac:dyDescent="0.2">
      <c r="A22" s="344" t="s">
        <v>48</v>
      </c>
      <c r="B22" s="240" t="s">
        <v>40</v>
      </c>
      <c r="C22" s="240">
        <v>0</v>
      </c>
      <c r="D22" s="240">
        <v>1.7722833977815159E-2</v>
      </c>
      <c r="E22" s="240">
        <v>0.1088969938790267</v>
      </c>
      <c r="F22" s="240">
        <v>0.30535998713602941</v>
      </c>
      <c r="G22" s="240">
        <v>0</v>
      </c>
      <c r="H22" s="241">
        <v>0.98</v>
      </c>
    </row>
    <row r="23" spans="1:8" x14ac:dyDescent="0.2">
      <c r="A23" s="344" t="s">
        <v>49</v>
      </c>
      <c r="B23" s="245" t="s">
        <v>50</v>
      </c>
      <c r="C23" s="245">
        <v>0</v>
      </c>
      <c r="D23" s="245">
        <v>0</v>
      </c>
      <c r="E23" s="245">
        <v>0</v>
      </c>
      <c r="F23" s="245">
        <v>4.8735408560311277E-2</v>
      </c>
      <c r="G23" s="245">
        <v>0</v>
      </c>
      <c r="H23" s="239" t="e">
        <f>NA()</f>
        <v>#N/A</v>
      </c>
    </row>
    <row r="24" spans="1:8" x14ac:dyDescent="0.2">
      <c r="A24" s="344" t="s">
        <v>49</v>
      </c>
      <c r="B24" s="344" t="s">
        <v>617</v>
      </c>
      <c r="C24" s="344">
        <v>0</v>
      </c>
      <c r="D24" s="344">
        <v>0</v>
      </c>
      <c r="E24" s="344">
        <v>0</v>
      </c>
      <c r="F24" s="240">
        <v>2.8680771251151291E-2</v>
      </c>
      <c r="G24" s="344">
        <v>0</v>
      </c>
      <c r="H24" s="239">
        <v>0</v>
      </c>
    </row>
    <row r="25" spans="1:8" x14ac:dyDescent="0.2">
      <c r="A25" s="344" t="s">
        <v>51</v>
      </c>
      <c r="B25" s="245" t="s">
        <v>38</v>
      </c>
      <c r="C25" s="245">
        <v>0</v>
      </c>
      <c r="D25" s="245">
        <v>0.14385150812064959</v>
      </c>
      <c r="E25" s="245">
        <v>0.2077494199535963</v>
      </c>
      <c r="F25" s="245">
        <v>0.64846867749419956</v>
      </c>
      <c r="G25" s="245">
        <v>0</v>
      </c>
      <c r="H25" s="239" t="e">
        <f>NA()</f>
        <v>#N/A</v>
      </c>
    </row>
    <row r="26" spans="1:8" x14ac:dyDescent="0.2">
      <c r="A26" s="344" t="s">
        <v>52</v>
      </c>
      <c r="B26" s="245" t="s">
        <v>38</v>
      </c>
      <c r="C26" s="245">
        <v>0</v>
      </c>
      <c r="D26" s="245">
        <v>0.27020997375328082</v>
      </c>
      <c r="E26" s="245">
        <v>0.1098425196850394</v>
      </c>
      <c r="F26" s="245">
        <v>0.62145669291338579</v>
      </c>
      <c r="G26" s="245">
        <v>0</v>
      </c>
      <c r="H26" s="239" t="e">
        <f>NA()</f>
        <v>#N/A</v>
      </c>
    </row>
    <row r="27" spans="1:8" x14ac:dyDescent="0.2">
      <c r="A27" s="245" t="s">
        <v>52</v>
      </c>
      <c r="B27" s="240" t="s">
        <v>39</v>
      </c>
      <c r="C27" s="240">
        <v>0</v>
      </c>
      <c r="D27" s="240">
        <v>6.0566669976603663E-2</v>
      </c>
      <c r="E27" s="240">
        <v>9.8272585517079458E-2</v>
      </c>
      <c r="F27" s="240">
        <v>0.41548020754856341</v>
      </c>
      <c r="G27" s="240">
        <v>2.3538079481049279E-5</v>
      </c>
      <c r="H27" s="241">
        <v>1.07</v>
      </c>
    </row>
    <row r="28" spans="1:8" x14ac:dyDescent="0.2">
      <c r="A28" s="341" t="s">
        <v>54</v>
      </c>
      <c r="B28" s="245" t="s">
        <v>34</v>
      </c>
      <c r="C28" s="245">
        <v>0</v>
      </c>
      <c r="D28" s="245">
        <v>2.039870190078813E-3</v>
      </c>
      <c r="E28" s="245">
        <v>0</v>
      </c>
      <c r="F28" s="245">
        <v>2.5915623551228562E-2</v>
      </c>
      <c r="G28" s="245">
        <v>0</v>
      </c>
      <c r="H28" s="239" t="e">
        <f>NA()</f>
        <v>#N/A</v>
      </c>
    </row>
    <row r="29" spans="1:8" ht="16" thickBot="1" x14ac:dyDescent="0.25">
      <c r="A29" s="241" t="s">
        <v>54</v>
      </c>
      <c r="B29" s="245" t="s">
        <v>55</v>
      </c>
      <c r="C29" s="351">
        <v>0</v>
      </c>
      <c r="D29" s="351">
        <v>0</v>
      </c>
      <c r="E29" s="351">
        <v>2E-3</v>
      </c>
      <c r="F29" s="351">
        <v>4.7E-2</v>
      </c>
      <c r="G29" s="351">
        <v>0</v>
      </c>
      <c r="H29" s="344">
        <v>0</v>
      </c>
    </row>
    <row r="30" spans="1:8" ht="16" thickTop="1" x14ac:dyDescent="0.2">
      <c r="A30" s="242" t="s">
        <v>56</v>
      </c>
      <c r="B30" s="245" t="s">
        <v>46</v>
      </c>
      <c r="C30" s="245">
        <v>0</v>
      </c>
      <c r="D30" s="245">
        <v>4.3914680050188204E-3</v>
      </c>
      <c r="E30" s="245">
        <v>4.6800501882057713E-2</v>
      </c>
      <c r="F30" s="245">
        <v>0.16461731493099119</v>
      </c>
      <c r="G30" s="245">
        <v>4.0150564617314928E-3</v>
      </c>
      <c r="H30" s="239" t="e">
        <f>NA()</f>
        <v>#N/A</v>
      </c>
    </row>
    <row r="31" spans="1:8" ht="16" thickBot="1" x14ac:dyDescent="0.25">
      <c r="A31" s="242" t="s">
        <v>56</v>
      </c>
      <c r="B31" s="240" t="s">
        <v>40</v>
      </c>
      <c r="C31" s="351">
        <v>0</v>
      </c>
      <c r="D31" s="351">
        <v>3.6480243166666666E-3</v>
      </c>
      <c r="E31" s="351">
        <v>4.4604244955585862E-2</v>
      </c>
      <c r="F31" s="351">
        <v>0.20342634008944738</v>
      </c>
      <c r="G31" s="351">
        <v>3.9634540783578566E-3</v>
      </c>
      <c r="H31" s="241">
        <v>0.98</v>
      </c>
    </row>
    <row r="32" spans="1:8" ht="16" thickTop="1" x14ac:dyDescent="0.2">
      <c r="A32" t="s">
        <v>57</v>
      </c>
      <c r="B32" s="245" t="s">
        <v>46</v>
      </c>
      <c r="C32" s="245">
        <v>0</v>
      </c>
      <c r="D32" s="245">
        <v>4.3914680050188204E-3</v>
      </c>
      <c r="E32" s="245">
        <v>4.6800501882057713E-2</v>
      </c>
      <c r="F32" s="245">
        <v>0.16461731493099119</v>
      </c>
      <c r="G32" s="245">
        <v>4.0150564617314928E-3</v>
      </c>
      <c r="H32" s="239" t="e">
        <f>NA()</f>
        <v>#N/A</v>
      </c>
    </row>
    <row r="33" spans="1:8" ht="16" thickBot="1" x14ac:dyDescent="0.25">
      <c r="A33" t="s">
        <v>57</v>
      </c>
      <c r="B33" s="240" t="s">
        <v>40</v>
      </c>
      <c r="C33" s="351">
        <v>0</v>
      </c>
      <c r="D33" s="351">
        <v>3.6480243166666666E-3</v>
      </c>
      <c r="E33" s="351">
        <v>4.4604244955585862E-2</v>
      </c>
      <c r="F33" s="351">
        <v>0.20342634008944738</v>
      </c>
      <c r="G33" s="351">
        <v>3.9634540783578566E-3</v>
      </c>
      <c r="H33" s="241">
        <v>0.98</v>
      </c>
    </row>
    <row r="34" spans="1:8" ht="16" thickTop="1" x14ac:dyDescent="0.2">
      <c r="A34" t="s">
        <v>58</v>
      </c>
      <c r="B34" s="245" t="s">
        <v>46</v>
      </c>
      <c r="C34" s="245">
        <v>0</v>
      </c>
      <c r="D34" s="245">
        <v>4.3914680050188204E-3</v>
      </c>
      <c r="E34" s="245">
        <v>4.6800501882057713E-2</v>
      </c>
      <c r="F34" s="245">
        <v>0.16461731493099119</v>
      </c>
      <c r="G34" s="245">
        <v>4.0150564617314928E-3</v>
      </c>
      <c r="H34" s="239" t="e">
        <f>NA()</f>
        <v>#N/A</v>
      </c>
    </row>
    <row r="35" spans="1:8" ht="16" thickBot="1" x14ac:dyDescent="0.25">
      <c r="A35" t="s">
        <v>58</v>
      </c>
      <c r="B35" s="240" t="s">
        <v>40</v>
      </c>
      <c r="C35" s="351">
        <v>0</v>
      </c>
      <c r="D35" s="351">
        <v>3.6480243166666666E-3</v>
      </c>
      <c r="E35" s="351">
        <v>4.4604244955585862E-2</v>
      </c>
      <c r="F35" s="351">
        <v>0.20342634008944738</v>
      </c>
      <c r="G35" s="351">
        <v>3.9634540783578566E-3</v>
      </c>
      <c r="H35" s="241">
        <v>0.98</v>
      </c>
    </row>
    <row r="36" spans="1:8" ht="16" thickTop="1" x14ac:dyDescent="0.2">
      <c r="A36" t="s">
        <v>59</v>
      </c>
      <c r="B36" s="245" t="s">
        <v>46</v>
      </c>
      <c r="C36" s="245">
        <v>0</v>
      </c>
      <c r="D36" s="245">
        <v>4.3914680050188204E-3</v>
      </c>
      <c r="E36" s="245">
        <v>4.6800501882057713E-2</v>
      </c>
      <c r="F36" s="245">
        <v>0.16461731493099119</v>
      </c>
      <c r="G36" s="245">
        <v>4.0150564617314928E-3</v>
      </c>
      <c r="H36" s="239" t="e">
        <f>NA()</f>
        <v>#N/A</v>
      </c>
    </row>
    <row r="37" spans="1:8" ht="16" thickBot="1" x14ac:dyDescent="0.25">
      <c r="A37" t="s">
        <v>59</v>
      </c>
      <c r="B37" s="240" t="s">
        <v>40</v>
      </c>
      <c r="C37" s="351">
        <v>0</v>
      </c>
      <c r="D37" s="351">
        <v>0</v>
      </c>
      <c r="E37" s="351">
        <v>2.5000000000000001E-2</v>
      </c>
      <c r="F37" s="351">
        <v>0.185</v>
      </c>
      <c r="G37" s="351">
        <v>4.0150564617314928E-3</v>
      </c>
      <c r="H37" s="241">
        <v>0.98</v>
      </c>
    </row>
    <row r="38" spans="1:8" ht="16" thickTop="1" x14ac:dyDescent="0.2">
      <c r="A38" t="s">
        <v>60</v>
      </c>
      <c r="B38" s="245" t="s">
        <v>46</v>
      </c>
      <c r="C38" s="245">
        <v>0</v>
      </c>
      <c r="D38" s="245">
        <v>4.3914680050188204E-3</v>
      </c>
      <c r="E38" s="245">
        <v>4.6800501882057713E-2</v>
      </c>
      <c r="F38" s="245">
        <v>0.16461731493099119</v>
      </c>
      <c r="G38" s="245">
        <v>4.0150564617314928E-3</v>
      </c>
      <c r="H38" s="239" t="e">
        <f>NA()</f>
        <v>#N/A</v>
      </c>
    </row>
    <row r="39" spans="1:8" ht="16" thickBot="1" x14ac:dyDescent="0.25">
      <c r="A39" t="s">
        <v>60</v>
      </c>
      <c r="B39" s="240" t="s">
        <v>40</v>
      </c>
      <c r="C39" s="351">
        <v>0</v>
      </c>
      <c r="D39" s="351">
        <v>0</v>
      </c>
      <c r="E39" s="351">
        <v>2.5000000000000001E-2</v>
      </c>
      <c r="F39" s="351">
        <v>0.185</v>
      </c>
      <c r="G39" s="351">
        <v>4.0150564617314928E-3</v>
      </c>
      <c r="H39" s="241">
        <v>0.98</v>
      </c>
    </row>
    <row r="40" spans="1:8" ht="16" thickTop="1" x14ac:dyDescent="0.2">
      <c r="A40" s="242" t="s">
        <v>637</v>
      </c>
      <c r="B40" s="340" t="s">
        <v>46</v>
      </c>
      <c r="C40" s="340">
        <v>0</v>
      </c>
      <c r="D40" s="340">
        <v>0.4997652030993191</v>
      </c>
      <c r="E40" s="340">
        <v>0.19420051655318149</v>
      </c>
      <c r="F40" s="340">
        <v>0.47774125381544968</v>
      </c>
      <c r="G40" s="340">
        <v>1.3101667057994841E-2</v>
      </c>
      <c r="H40" s="239" t="e">
        <f>NA()</f>
        <v>#N/A</v>
      </c>
    </row>
    <row r="41" spans="1:8" ht="16" thickBot="1" x14ac:dyDescent="0.25">
      <c r="A41" s="242" t="s">
        <v>637</v>
      </c>
      <c r="B41" s="344" t="s">
        <v>618</v>
      </c>
      <c r="C41" s="351">
        <v>0</v>
      </c>
      <c r="D41" s="351">
        <v>0.48728965659847873</v>
      </c>
      <c r="E41" s="351">
        <v>0.33366159871042783</v>
      </c>
      <c r="F41" s="351">
        <v>0.49256453984889137</v>
      </c>
      <c r="G41" s="351">
        <v>7.4933146926309587E-3</v>
      </c>
      <c r="H41" s="241">
        <v>3.9275000000000002</v>
      </c>
    </row>
    <row r="42" spans="1:8" ht="16" thickTop="1" x14ac:dyDescent="0.2">
      <c r="A42" s="242" t="s">
        <v>638</v>
      </c>
      <c r="B42" s="341" t="s">
        <v>46</v>
      </c>
      <c r="C42" s="341">
        <v>0</v>
      </c>
      <c r="D42" s="341">
        <v>0.48439849624060161</v>
      </c>
      <c r="E42" s="341">
        <v>0.19429824561403511</v>
      </c>
      <c r="F42" s="341">
        <v>0.44918546365914791</v>
      </c>
      <c r="G42" s="341">
        <v>1.7481203007518799E-2</v>
      </c>
      <c r="H42" s="239" t="e">
        <f>NA()</f>
        <v>#N/A</v>
      </c>
    </row>
    <row r="43" spans="1:8" ht="16" thickBot="1" x14ac:dyDescent="0.25">
      <c r="A43" s="242" t="s">
        <v>638</v>
      </c>
      <c r="B43" s="344" t="s">
        <v>618</v>
      </c>
      <c r="C43" s="351">
        <v>0</v>
      </c>
      <c r="D43" s="351">
        <v>0.48728965659847873</v>
      </c>
      <c r="E43" s="351">
        <v>0.33366159871042783</v>
      </c>
      <c r="F43" s="351">
        <v>0.49256453984889137</v>
      </c>
      <c r="G43" s="351">
        <v>7.4933146926309587E-3</v>
      </c>
      <c r="H43" s="241">
        <v>3.9275000000000002</v>
      </c>
    </row>
    <row r="44" spans="1:8" ht="16" thickTop="1" x14ac:dyDescent="0.2">
      <c r="A44" s="341" t="s">
        <v>656</v>
      </c>
      <c r="B44" s="245" t="s">
        <v>38</v>
      </c>
      <c r="C44" s="245">
        <v>0</v>
      </c>
      <c r="D44" s="245">
        <v>0.5209459459459459</v>
      </c>
      <c r="E44" s="245">
        <v>0.2445151033386328</v>
      </c>
      <c r="F44" s="245">
        <v>0.54181240063593006</v>
      </c>
      <c r="G44" s="245">
        <v>0</v>
      </c>
      <c r="H44" s="239" t="e">
        <f>NA()</f>
        <v>#N/A</v>
      </c>
    </row>
    <row r="45" spans="1:8" x14ac:dyDescent="0.2">
      <c r="A45" s="357" t="s">
        <v>657</v>
      </c>
      <c r="B45" s="357" t="s">
        <v>38</v>
      </c>
      <c r="C45" s="357">
        <v>0</v>
      </c>
      <c r="D45" s="357">
        <v>0.5209459459459459</v>
      </c>
      <c r="E45" s="357">
        <v>0.2445151033386328</v>
      </c>
      <c r="F45" s="357">
        <v>0.54181240063593006</v>
      </c>
      <c r="G45" s="357">
        <v>0</v>
      </c>
      <c r="H45" s="239" t="e">
        <f>NA()</f>
        <v>#N/A</v>
      </c>
    </row>
    <row r="46" spans="1:8" x14ac:dyDescent="0.2">
      <c r="A46" s="357" t="s">
        <v>658</v>
      </c>
      <c r="B46" s="357" t="s">
        <v>38</v>
      </c>
      <c r="C46" s="357">
        <v>0</v>
      </c>
      <c r="D46" s="357">
        <v>0.5209459459459459</v>
      </c>
      <c r="E46" s="357">
        <v>0.2445151033386328</v>
      </c>
      <c r="F46" s="357">
        <v>0.54181240063593006</v>
      </c>
      <c r="G46" s="357">
        <v>0</v>
      </c>
      <c r="H46" s="239" t="e">
        <f>NA()</f>
        <v>#N/A</v>
      </c>
    </row>
    <row r="47" spans="1:8" x14ac:dyDescent="0.2">
      <c r="A47" s="242" t="s">
        <v>62</v>
      </c>
      <c r="B47" s="245" t="s">
        <v>38</v>
      </c>
      <c r="C47" s="245">
        <v>0</v>
      </c>
      <c r="D47" s="245">
        <v>0.1647274393037105</v>
      </c>
      <c r="E47" s="245">
        <v>0.1176591846083371</v>
      </c>
      <c r="F47" s="245">
        <v>0.54647274393037104</v>
      </c>
      <c r="G47" s="245">
        <v>0</v>
      </c>
      <c r="H47" s="239" t="e">
        <f>NA()</f>
        <v>#N/A</v>
      </c>
    </row>
    <row r="48" spans="1:8" x14ac:dyDescent="0.2">
      <c r="A48" s="242" t="s">
        <v>63</v>
      </c>
      <c r="B48" s="245" t="s">
        <v>38</v>
      </c>
      <c r="C48" s="245">
        <v>0</v>
      </c>
      <c r="D48" s="245">
        <v>0.1647274393037105</v>
      </c>
      <c r="E48" s="245">
        <v>0.1176591846083371</v>
      </c>
      <c r="F48" s="245">
        <v>0.54647274393037104</v>
      </c>
      <c r="G48" s="245">
        <v>0</v>
      </c>
      <c r="H48" s="239" t="e">
        <f>NA()</f>
        <v>#N/A</v>
      </c>
    </row>
    <row r="49" spans="1:12" x14ac:dyDescent="0.2">
      <c r="A49" s="341" t="s">
        <v>64</v>
      </c>
      <c r="B49" s="245" t="s">
        <v>34</v>
      </c>
      <c r="C49" s="245">
        <v>0</v>
      </c>
      <c r="D49" s="245">
        <v>2.102078453719498E-3</v>
      </c>
      <c r="E49" s="245">
        <v>0</v>
      </c>
      <c r="F49" s="245">
        <v>3.8888451393810697E-2</v>
      </c>
      <c r="G49" s="245">
        <v>0</v>
      </c>
      <c r="H49" s="239" t="e">
        <f>NA()</f>
        <v>#N/A</v>
      </c>
    </row>
    <row r="50" spans="1:12" x14ac:dyDescent="0.2">
      <c r="A50" s="344" t="s">
        <v>64</v>
      </c>
      <c r="B50" s="245" t="s">
        <v>32</v>
      </c>
      <c r="C50" s="245">
        <v>0</v>
      </c>
      <c r="D50" s="245">
        <v>2.0833333333333342E-3</v>
      </c>
      <c r="E50" s="245">
        <v>0</v>
      </c>
      <c r="F50" s="245">
        <v>3.8890872965260122E-2</v>
      </c>
      <c r="G50" s="245">
        <v>0</v>
      </c>
      <c r="H50" s="344">
        <v>0</v>
      </c>
    </row>
    <row r="51" spans="1:12" x14ac:dyDescent="0.2">
      <c r="A51" s="242" t="s">
        <v>65</v>
      </c>
      <c r="B51" s="245" t="s">
        <v>38</v>
      </c>
      <c r="C51" s="245">
        <v>0</v>
      </c>
      <c r="D51" s="245">
        <v>0.1745311778290993</v>
      </c>
      <c r="E51" s="245">
        <v>8.5533487297921484E-2</v>
      </c>
      <c r="F51" s="245">
        <v>0.4999168591224018</v>
      </c>
      <c r="G51" s="245">
        <v>0</v>
      </c>
      <c r="H51" s="239" t="e">
        <f>NA()</f>
        <v>#N/A</v>
      </c>
      <c r="J51" s="239" t="s">
        <v>368</v>
      </c>
    </row>
    <row r="52" spans="1:12" x14ac:dyDescent="0.2">
      <c r="A52" s="242" t="s">
        <v>65</v>
      </c>
      <c r="B52" s="240" t="s">
        <v>40</v>
      </c>
      <c r="C52" s="240">
        <v>0</v>
      </c>
      <c r="D52" s="240">
        <v>0.22155016458417981</v>
      </c>
      <c r="E52" s="240">
        <v>0.18368286991931859</v>
      </c>
      <c r="F52" s="240">
        <v>0.57782274168307945</v>
      </c>
      <c r="G52" s="240">
        <v>0</v>
      </c>
      <c r="H52" s="241">
        <v>0.98</v>
      </c>
      <c r="J52" s="140" t="s">
        <v>369</v>
      </c>
    </row>
    <row r="53" spans="1:12" ht="16" thickBot="1" x14ac:dyDescent="0.25">
      <c r="A53" t="s">
        <v>65</v>
      </c>
      <c r="B53" s="245" t="s">
        <v>597</v>
      </c>
      <c r="C53" s="351">
        <v>0</v>
      </c>
      <c r="D53" s="351">
        <v>0.26</v>
      </c>
      <c r="E53" s="351">
        <v>0.16</v>
      </c>
      <c r="F53" s="351">
        <v>0.6</v>
      </c>
      <c r="G53" s="351">
        <v>0</v>
      </c>
      <c r="H53" s="243">
        <f>5.38*$L$54</f>
        <v>1.4672727272727271</v>
      </c>
      <c r="J53" s="140" t="s">
        <v>370</v>
      </c>
    </row>
    <row r="54" spans="1:12" ht="16" thickTop="1" x14ac:dyDescent="0.2">
      <c r="A54" t="s">
        <v>65</v>
      </c>
      <c r="B54" s="341" t="s">
        <v>53</v>
      </c>
      <c r="C54" s="239" t="e">
        <f>NA()</f>
        <v>#N/A</v>
      </c>
      <c r="D54" s="239" t="e">
        <f>NA()</f>
        <v>#N/A</v>
      </c>
      <c r="E54" s="239" t="e">
        <f>NA()</f>
        <v>#N/A</v>
      </c>
      <c r="F54" s="239" t="e">
        <f>NA()</f>
        <v>#N/A</v>
      </c>
      <c r="G54" s="239" t="e">
        <f>NA()</f>
        <v>#N/A</v>
      </c>
      <c r="H54" s="243">
        <f>5.38*$L$54</f>
        <v>1.4672727272727271</v>
      </c>
      <c r="J54" s="140" t="s">
        <v>371</v>
      </c>
      <c r="L54" s="239">
        <f>300/1100</f>
        <v>0.27272727272727271</v>
      </c>
    </row>
    <row r="55" spans="1:12" x14ac:dyDescent="0.2">
      <c r="A55" t="s">
        <v>66</v>
      </c>
      <c r="B55" s="245" t="s">
        <v>38</v>
      </c>
      <c r="C55" s="341">
        <v>0</v>
      </c>
      <c r="D55" s="341">
        <v>0.1745311778290993</v>
      </c>
      <c r="E55" s="341">
        <v>8.5533487297921484E-2</v>
      </c>
      <c r="F55" s="341">
        <v>0.4999168591224018</v>
      </c>
      <c r="G55" s="341">
        <v>0</v>
      </c>
      <c r="H55" s="239" t="e">
        <f>NA()</f>
        <v>#N/A</v>
      </c>
    </row>
    <row r="56" spans="1:12" x14ac:dyDescent="0.2">
      <c r="A56" t="s">
        <v>66</v>
      </c>
      <c r="B56" s="240" t="s">
        <v>40</v>
      </c>
      <c r="C56" s="240">
        <v>0</v>
      </c>
      <c r="D56" s="240">
        <v>0.22155016458417981</v>
      </c>
      <c r="E56" s="240">
        <v>0.18368286991931859</v>
      </c>
      <c r="F56" s="240">
        <v>0.57782274168307945</v>
      </c>
      <c r="G56" s="240">
        <v>0</v>
      </c>
      <c r="H56" s="241">
        <v>0.98</v>
      </c>
    </row>
    <row r="57" spans="1:12" ht="16" thickBot="1" x14ac:dyDescent="0.25">
      <c r="A57" t="s">
        <v>66</v>
      </c>
      <c r="B57" s="341" t="s">
        <v>597</v>
      </c>
      <c r="C57" s="351">
        <v>0</v>
      </c>
      <c r="D57" s="351">
        <v>0.26</v>
      </c>
      <c r="E57" s="351">
        <v>0.16</v>
      </c>
      <c r="F57" s="351">
        <v>0.6</v>
      </c>
      <c r="G57" s="351">
        <v>0</v>
      </c>
      <c r="H57" s="243">
        <f>5.38*$L$54</f>
        <v>1.4672727272727271</v>
      </c>
    </row>
    <row r="58" spans="1:12" ht="16" thickTop="1" x14ac:dyDescent="0.2">
      <c r="A58" t="s">
        <v>66</v>
      </c>
      <c r="B58" s="245" t="s">
        <v>53</v>
      </c>
      <c r="C58" s="239" t="e">
        <f>NA()</f>
        <v>#N/A</v>
      </c>
      <c r="D58" s="239" t="e">
        <f>NA()</f>
        <v>#N/A</v>
      </c>
      <c r="E58" s="239" t="e">
        <f>NA()</f>
        <v>#N/A</v>
      </c>
      <c r="F58" s="239" t="e">
        <f>NA()</f>
        <v>#N/A</v>
      </c>
      <c r="G58" s="239" t="e">
        <f>NA()</f>
        <v>#N/A</v>
      </c>
      <c r="H58" s="243">
        <f>5.38*$L$54</f>
        <v>1.4672727272727271</v>
      </c>
    </row>
    <row r="59" spans="1:12" x14ac:dyDescent="0.2">
      <c r="A59" t="s">
        <v>67</v>
      </c>
      <c r="B59" s="245" t="s">
        <v>38</v>
      </c>
      <c r="C59" s="245">
        <v>0</v>
      </c>
      <c r="D59" s="245">
        <v>0.1745311778290993</v>
      </c>
      <c r="E59" s="245">
        <v>8.5533487297921484E-2</v>
      </c>
      <c r="F59" s="245">
        <v>0.4999168591224018</v>
      </c>
      <c r="G59" s="245">
        <v>0</v>
      </c>
      <c r="H59" s="239" t="e">
        <f>NA()</f>
        <v>#N/A</v>
      </c>
    </row>
    <row r="60" spans="1:12" x14ac:dyDescent="0.2">
      <c r="A60" s="242" t="s">
        <v>67</v>
      </c>
      <c r="B60" s="240" t="s">
        <v>40</v>
      </c>
      <c r="C60" s="240">
        <v>0</v>
      </c>
      <c r="D60" s="240">
        <v>0.22155016458417981</v>
      </c>
      <c r="E60" s="240">
        <v>0.18368286991931859</v>
      </c>
      <c r="F60" s="240">
        <v>0.57782274168307945</v>
      </c>
      <c r="G60" s="240">
        <v>0</v>
      </c>
      <c r="H60" s="241">
        <v>0.98</v>
      </c>
    </row>
    <row r="61" spans="1:12" ht="16" thickBot="1" x14ac:dyDescent="0.25">
      <c r="A61" s="242" t="s">
        <v>67</v>
      </c>
      <c r="B61" s="245" t="s">
        <v>597</v>
      </c>
      <c r="C61" s="351">
        <v>0</v>
      </c>
      <c r="D61" s="351">
        <v>0.26</v>
      </c>
      <c r="E61" s="351">
        <v>0.16</v>
      </c>
      <c r="F61" s="351">
        <v>0.6</v>
      </c>
      <c r="G61" s="351">
        <v>0</v>
      </c>
      <c r="H61" s="243">
        <f>5.38*$L$54</f>
        <v>1.4672727272727271</v>
      </c>
    </row>
    <row r="62" spans="1:12" ht="16" thickTop="1" x14ac:dyDescent="0.2">
      <c r="A62" s="242" t="s">
        <v>67</v>
      </c>
      <c r="B62" s="245" t="s">
        <v>53</v>
      </c>
      <c r="C62" s="239" t="e">
        <f>NA()</f>
        <v>#N/A</v>
      </c>
      <c r="D62" s="239" t="e">
        <f>NA()</f>
        <v>#N/A</v>
      </c>
      <c r="E62" s="239" t="e">
        <f>NA()</f>
        <v>#N/A</v>
      </c>
      <c r="F62" s="239" t="e">
        <f>NA()</f>
        <v>#N/A</v>
      </c>
      <c r="G62" s="239" t="e">
        <f>NA()</f>
        <v>#N/A</v>
      </c>
      <c r="H62" s="243">
        <f>5.38*$L$54</f>
        <v>1.4672727272727271</v>
      </c>
    </row>
    <row r="63" spans="1:12" x14ac:dyDescent="0.2">
      <c r="A63" s="242" t="s">
        <v>68</v>
      </c>
      <c r="B63" s="341" t="s">
        <v>38</v>
      </c>
      <c r="C63" s="341">
        <v>0</v>
      </c>
      <c r="D63" s="341">
        <v>0.1745311778290993</v>
      </c>
      <c r="E63" s="341">
        <v>8.5533487297921484E-2</v>
      </c>
      <c r="F63" s="341">
        <v>0.4999168591224018</v>
      </c>
      <c r="G63" s="341">
        <v>0</v>
      </c>
      <c r="H63" s="239" t="e">
        <f>NA()</f>
        <v>#N/A</v>
      </c>
    </row>
    <row r="64" spans="1:12" x14ac:dyDescent="0.2">
      <c r="A64" s="242" t="s">
        <v>68</v>
      </c>
      <c r="B64" s="240" t="s">
        <v>40</v>
      </c>
      <c r="C64" s="240">
        <v>0</v>
      </c>
      <c r="D64" s="240">
        <v>0.22155016458417981</v>
      </c>
      <c r="E64" s="240">
        <v>0.18368286991931859</v>
      </c>
      <c r="F64" s="240">
        <v>0.57782274168307945</v>
      </c>
      <c r="G64" s="240">
        <v>0</v>
      </c>
      <c r="H64" s="241">
        <v>0.98</v>
      </c>
    </row>
    <row r="65" spans="1:8" ht="16" thickBot="1" x14ac:dyDescent="0.25">
      <c r="A65" s="242" t="s">
        <v>68</v>
      </c>
      <c r="B65" s="245" t="s">
        <v>597</v>
      </c>
      <c r="C65" s="351">
        <v>0</v>
      </c>
      <c r="D65" s="351">
        <v>0.26</v>
      </c>
      <c r="E65" s="351">
        <v>0.16</v>
      </c>
      <c r="F65" s="351">
        <v>0.6</v>
      </c>
      <c r="G65" s="351">
        <v>0</v>
      </c>
      <c r="H65" s="243">
        <f>5.38*$L$54</f>
        <v>1.4672727272727271</v>
      </c>
    </row>
    <row r="66" spans="1:8" ht="16" thickTop="1" x14ac:dyDescent="0.2">
      <c r="A66" s="242" t="s">
        <v>68</v>
      </c>
      <c r="B66" s="341" t="s">
        <v>53</v>
      </c>
      <c r="C66" s="239" t="e">
        <f>NA()</f>
        <v>#N/A</v>
      </c>
      <c r="D66" s="239" t="e">
        <f>NA()</f>
        <v>#N/A</v>
      </c>
      <c r="E66" s="239" t="e">
        <f>NA()</f>
        <v>#N/A</v>
      </c>
      <c r="F66" s="239" t="e">
        <f>NA()</f>
        <v>#N/A</v>
      </c>
      <c r="G66" s="239" t="e">
        <f>NA()</f>
        <v>#N/A</v>
      </c>
      <c r="H66" s="243">
        <f>5.38*$L$54</f>
        <v>1.4672727272727271</v>
      </c>
    </row>
    <row r="67" spans="1:8" x14ac:dyDescent="0.2">
      <c r="A67" s="242" t="s">
        <v>69</v>
      </c>
      <c r="B67" s="245" t="s">
        <v>38</v>
      </c>
      <c r="C67" s="341">
        <v>0</v>
      </c>
      <c r="D67" s="341">
        <v>0.1745311778290993</v>
      </c>
      <c r="E67" s="341">
        <v>8.5533487297921484E-2</v>
      </c>
      <c r="F67" s="341">
        <v>0.4999168591224018</v>
      </c>
      <c r="G67" s="341">
        <v>0</v>
      </c>
      <c r="H67" s="239" t="e">
        <f>NA()</f>
        <v>#N/A</v>
      </c>
    </row>
    <row r="68" spans="1:8" x14ac:dyDescent="0.2">
      <c r="A68" s="242" t="s">
        <v>69</v>
      </c>
      <c r="B68" s="240" t="s">
        <v>40</v>
      </c>
      <c r="C68" s="240">
        <v>0</v>
      </c>
      <c r="D68" s="240">
        <v>0.22155016458417981</v>
      </c>
      <c r="E68" s="240">
        <v>0.18368286991931859</v>
      </c>
      <c r="F68" s="240">
        <v>0.57782274168307945</v>
      </c>
      <c r="G68" s="240">
        <v>0</v>
      </c>
      <c r="H68" s="241">
        <v>0.98</v>
      </c>
    </row>
    <row r="69" spans="1:8" ht="16" thickBot="1" x14ac:dyDescent="0.25">
      <c r="A69" s="242" t="s">
        <v>69</v>
      </c>
      <c r="B69" s="341" t="s">
        <v>597</v>
      </c>
      <c r="C69" s="351">
        <v>0</v>
      </c>
      <c r="D69" s="351">
        <v>0.26</v>
      </c>
      <c r="E69" s="351">
        <v>0.16</v>
      </c>
      <c r="F69" s="351">
        <v>0.6</v>
      </c>
      <c r="G69" s="351">
        <v>0</v>
      </c>
      <c r="H69" s="243">
        <f>5.38*$L$54</f>
        <v>1.4672727272727271</v>
      </c>
    </row>
    <row r="70" spans="1:8" ht="16" thickTop="1" x14ac:dyDescent="0.2">
      <c r="A70" s="242" t="s">
        <v>69</v>
      </c>
      <c r="B70" s="245" t="s">
        <v>53</v>
      </c>
      <c r="C70" s="239" t="e">
        <f>NA()</f>
        <v>#N/A</v>
      </c>
      <c r="D70" s="239" t="e">
        <f>NA()</f>
        <v>#N/A</v>
      </c>
      <c r="E70" s="239" t="e">
        <f>NA()</f>
        <v>#N/A</v>
      </c>
      <c r="F70" s="239" t="e">
        <f>NA()</f>
        <v>#N/A</v>
      </c>
      <c r="G70" s="239" t="e">
        <f>NA()</f>
        <v>#N/A</v>
      </c>
      <c r="H70" s="243">
        <f>5.38*$L$54</f>
        <v>1.4672727272727271</v>
      </c>
    </row>
    <row r="71" spans="1:8" x14ac:dyDescent="0.2">
      <c r="A71" s="242" t="s">
        <v>70</v>
      </c>
      <c r="B71" s="245" t="s">
        <v>38</v>
      </c>
      <c r="C71" s="245">
        <v>0</v>
      </c>
      <c r="D71" s="245">
        <v>0.1745311778290993</v>
      </c>
      <c r="E71" s="245">
        <v>8.5533487297921484E-2</v>
      </c>
      <c r="F71" s="245">
        <v>0.4999168591224018</v>
      </c>
      <c r="G71" s="245">
        <v>0</v>
      </c>
      <c r="H71" s="239" t="e">
        <f>NA()</f>
        <v>#N/A</v>
      </c>
    </row>
    <row r="72" spans="1:8" x14ac:dyDescent="0.2">
      <c r="A72" t="s">
        <v>70</v>
      </c>
      <c r="B72" s="240" t="s">
        <v>40</v>
      </c>
      <c r="C72" s="240">
        <v>0</v>
      </c>
      <c r="D72" s="240">
        <v>0.22155016458417981</v>
      </c>
      <c r="E72" s="240">
        <v>0.18368286991931859</v>
      </c>
      <c r="F72" s="240">
        <v>0.57782274168307945</v>
      </c>
      <c r="G72" s="240">
        <v>0</v>
      </c>
      <c r="H72" s="241">
        <v>0.98</v>
      </c>
    </row>
    <row r="73" spans="1:8" ht="16" thickBot="1" x14ac:dyDescent="0.25">
      <c r="A73" s="242" t="s">
        <v>70</v>
      </c>
      <c r="B73" s="245" t="s">
        <v>597</v>
      </c>
      <c r="C73" s="351">
        <v>0</v>
      </c>
      <c r="D73" s="351">
        <v>0.26</v>
      </c>
      <c r="E73" s="351">
        <v>0.16</v>
      </c>
      <c r="F73" s="351">
        <v>0.6</v>
      </c>
      <c r="G73" s="351">
        <v>0</v>
      </c>
      <c r="H73" s="243">
        <f>5.38*$L$54</f>
        <v>1.4672727272727271</v>
      </c>
    </row>
    <row r="74" spans="1:8" ht="16" thickTop="1" x14ac:dyDescent="0.2">
      <c r="A74" s="242" t="s">
        <v>70</v>
      </c>
      <c r="B74" s="245" t="s">
        <v>53</v>
      </c>
      <c r="C74" s="239" t="e">
        <f>NA()</f>
        <v>#N/A</v>
      </c>
      <c r="D74" s="239" t="e">
        <f>NA()</f>
        <v>#N/A</v>
      </c>
      <c r="E74" s="239" t="e">
        <f>NA()</f>
        <v>#N/A</v>
      </c>
      <c r="F74" s="239" t="e">
        <f>NA()</f>
        <v>#N/A</v>
      </c>
      <c r="G74" s="239" t="e">
        <f>NA()</f>
        <v>#N/A</v>
      </c>
      <c r="H74" s="243">
        <f>5.38*$L$54</f>
        <v>1.4672727272727271</v>
      </c>
    </row>
    <row r="75" spans="1:8" x14ac:dyDescent="0.2">
      <c r="A75" s="242" t="s">
        <v>71</v>
      </c>
      <c r="B75" s="341" t="s">
        <v>38</v>
      </c>
      <c r="C75" s="341">
        <v>0</v>
      </c>
      <c r="D75" s="341">
        <v>0.1745311778290993</v>
      </c>
      <c r="E75" s="341">
        <v>8.5533487297921484E-2</v>
      </c>
      <c r="F75" s="341">
        <v>0.4999168591224018</v>
      </c>
      <c r="G75" s="341">
        <v>0</v>
      </c>
      <c r="H75" s="239" t="e">
        <f>NA()</f>
        <v>#N/A</v>
      </c>
    </row>
    <row r="76" spans="1:8" x14ac:dyDescent="0.2">
      <c r="A76" t="s">
        <v>71</v>
      </c>
      <c r="B76" s="240" t="s">
        <v>40</v>
      </c>
      <c r="C76" s="240">
        <v>0</v>
      </c>
      <c r="D76" s="240">
        <v>0.22155016458417981</v>
      </c>
      <c r="E76" s="240">
        <v>0.18368286991931859</v>
      </c>
      <c r="F76" s="240">
        <v>0.57782274168307945</v>
      </c>
      <c r="G76" s="240">
        <v>0</v>
      </c>
      <c r="H76" s="241">
        <v>0.98</v>
      </c>
    </row>
    <row r="77" spans="1:8" ht="16" thickBot="1" x14ac:dyDescent="0.25">
      <c r="A77" t="s">
        <v>71</v>
      </c>
      <c r="B77" s="245" t="s">
        <v>597</v>
      </c>
      <c r="C77" s="351">
        <v>0</v>
      </c>
      <c r="D77" s="351">
        <v>0.26</v>
      </c>
      <c r="E77" s="351">
        <v>0.16</v>
      </c>
      <c r="F77" s="351">
        <v>0.6</v>
      </c>
      <c r="G77" s="351">
        <v>0</v>
      </c>
      <c r="H77" s="243">
        <f>5.38*$L$54</f>
        <v>1.4672727272727271</v>
      </c>
    </row>
    <row r="78" spans="1:8" ht="16" thickTop="1" x14ac:dyDescent="0.2">
      <c r="A78" t="s">
        <v>71</v>
      </c>
      <c r="B78" s="341" t="s">
        <v>53</v>
      </c>
      <c r="C78" s="239" t="e">
        <f>NA()</f>
        <v>#N/A</v>
      </c>
      <c r="D78" s="239" t="e">
        <f>NA()</f>
        <v>#N/A</v>
      </c>
      <c r="E78" s="239" t="e">
        <f>NA()</f>
        <v>#N/A</v>
      </c>
      <c r="F78" s="239" t="e">
        <f>NA()</f>
        <v>#N/A</v>
      </c>
      <c r="G78" s="239" t="e">
        <f>NA()</f>
        <v>#N/A</v>
      </c>
      <c r="H78" s="243">
        <f>5.38*$L$54</f>
        <v>1.4672727272727271</v>
      </c>
    </row>
    <row r="79" spans="1:8" x14ac:dyDescent="0.2">
      <c r="A79" t="s">
        <v>72</v>
      </c>
      <c r="B79" s="245" t="s">
        <v>38</v>
      </c>
      <c r="C79" s="341">
        <v>0</v>
      </c>
      <c r="D79" s="341">
        <v>0.1745311778290993</v>
      </c>
      <c r="E79" s="341">
        <v>8.5533487297921484E-2</v>
      </c>
      <c r="F79" s="341">
        <v>0.4999168591224018</v>
      </c>
      <c r="G79" s="341">
        <v>0</v>
      </c>
      <c r="H79" s="239" t="e">
        <f>NA()</f>
        <v>#N/A</v>
      </c>
    </row>
    <row r="80" spans="1:8" x14ac:dyDescent="0.2">
      <c r="A80" t="s">
        <v>72</v>
      </c>
      <c r="B80" s="240" t="s">
        <v>40</v>
      </c>
      <c r="C80" s="240">
        <v>0</v>
      </c>
      <c r="D80" s="240">
        <v>0.22155016458417981</v>
      </c>
      <c r="E80" s="240">
        <v>0.18368286991931859</v>
      </c>
      <c r="F80" s="240">
        <v>0.57782274168307945</v>
      </c>
      <c r="G80" s="240">
        <v>0</v>
      </c>
      <c r="H80" s="241">
        <v>0.98</v>
      </c>
    </row>
    <row r="81" spans="1:8" ht="16" thickBot="1" x14ac:dyDescent="0.25">
      <c r="A81" s="242" t="s">
        <v>72</v>
      </c>
      <c r="B81" s="341" t="s">
        <v>597</v>
      </c>
      <c r="C81" s="351">
        <v>0</v>
      </c>
      <c r="D81" s="351">
        <v>0.26</v>
      </c>
      <c r="E81" s="351">
        <v>0.16</v>
      </c>
      <c r="F81" s="351">
        <v>0.6</v>
      </c>
      <c r="G81" s="351">
        <v>0</v>
      </c>
      <c r="H81" s="243">
        <f>5.38*$L$54</f>
        <v>1.4672727272727271</v>
      </c>
    </row>
    <row r="82" spans="1:8" ht="16" thickTop="1" x14ac:dyDescent="0.2">
      <c r="A82" s="242" t="s">
        <v>72</v>
      </c>
      <c r="B82" s="245" t="s">
        <v>53</v>
      </c>
      <c r="C82" s="239" t="e">
        <f>NA()</f>
        <v>#N/A</v>
      </c>
      <c r="D82" s="239" t="e">
        <f>NA()</f>
        <v>#N/A</v>
      </c>
      <c r="E82" s="239" t="e">
        <f>NA()</f>
        <v>#N/A</v>
      </c>
      <c r="F82" s="239" t="e">
        <f>NA()</f>
        <v>#N/A</v>
      </c>
      <c r="G82" s="239" t="e">
        <f>NA()</f>
        <v>#N/A</v>
      </c>
      <c r="H82" s="243">
        <f>5.38*$L$54</f>
        <v>1.4672727272727271</v>
      </c>
    </row>
    <row r="83" spans="1:8" x14ac:dyDescent="0.2">
      <c r="A83" s="242" t="s">
        <v>73</v>
      </c>
      <c r="B83" s="245" t="s">
        <v>38</v>
      </c>
      <c r="C83" s="245">
        <v>0</v>
      </c>
      <c r="D83" s="245">
        <v>0.1745311778290993</v>
      </c>
      <c r="E83" s="245">
        <v>8.5533487297921484E-2</v>
      </c>
      <c r="F83" s="245">
        <v>0.4999168591224018</v>
      </c>
      <c r="G83" s="245">
        <v>0</v>
      </c>
      <c r="H83" s="239" t="e">
        <f>NA()</f>
        <v>#N/A</v>
      </c>
    </row>
    <row r="84" spans="1:8" x14ac:dyDescent="0.2">
      <c r="A84" s="242" t="s">
        <v>73</v>
      </c>
      <c r="B84" s="240" t="s">
        <v>40</v>
      </c>
      <c r="C84" s="240">
        <v>0</v>
      </c>
      <c r="D84" s="240">
        <v>0.22155016458417981</v>
      </c>
      <c r="E84" s="240">
        <v>0.18368286991931859</v>
      </c>
      <c r="F84" s="240">
        <v>0.57782274168307945</v>
      </c>
      <c r="G84" s="240">
        <v>0</v>
      </c>
      <c r="H84" s="241">
        <v>0.98</v>
      </c>
    </row>
    <row r="85" spans="1:8" ht="16" thickBot="1" x14ac:dyDescent="0.25">
      <c r="A85" s="242" t="s">
        <v>73</v>
      </c>
      <c r="B85" s="245" t="s">
        <v>597</v>
      </c>
      <c r="C85" s="351">
        <v>0</v>
      </c>
      <c r="D85" s="351">
        <v>0.26</v>
      </c>
      <c r="E85" s="351">
        <v>0.16</v>
      </c>
      <c r="F85" s="351">
        <v>0.6</v>
      </c>
      <c r="G85" s="351">
        <v>0</v>
      </c>
      <c r="H85" s="243">
        <f>5.38*$L$54</f>
        <v>1.4672727272727271</v>
      </c>
    </row>
    <row r="86" spans="1:8" ht="16" thickTop="1" x14ac:dyDescent="0.2">
      <c r="A86" s="242" t="s">
        <v>73</v>
      </c>
      <c r="B86" s="341" t="s">
        <v>53</v>
      </c>
      <c r="C86" s="239" t="e">
        <f>NA()</f>
        <v>#N/A</v>
      </c>
      <c r="D86" s="239" t="e">
        <f>NA()</f>
        <v>#N/A</v>
      </c>
      <c r="E86" s="239" t="e">
        <f>NA()</f>
        <v>#N/A</v>
      </c>
      <c r="F86" s="239" t="e">
        <f>NA()</f>
        <v>#N/A</v>
      </c>
      <c r="G86" s="239" t="e">
        <f>NA()</f>
        <v>#N/A</v>
      </c>
      <c r="H86" s="243">
        <f>5.38*$L$54</f>
        <v>1.4672727272727271</v>
      </c>
    </row>
    <row r="87" spans="1:8" x14ac:dyDescent="0.2">
      <c r="A87" s="242" t="s">
        <v>590</v>
      </c>
      <c r="B87" s="245" t="s">
        <v>38</v>
      </c>
      <c r="C87" s="245">
        <v>0</v>
      </c>
      <c r="D87" s="245">
        <v>0.1745311778290993</v>
      </c>
      <c r="E87" s="245">
        <v>8.5533487297921484E-2</v>
      </c>
      <c r="F87" s="245">
        <v>0.4999168591224018</v>
      </c>
      <c r="G87" s="245">
        <v>0</v>
      </c>
      <c r="H87" s="239" t="e">
        <f>NA()</f>
        <v>#N/A</v>
      </c>
    </row>
    <row r="88" spans="1:8" x14ac:dyDescent="0.2">
      <c r="A88" s="242" t="s">
        <v>590</v>
      </c>
      <c r="B88" s="240" t="s">
        <v>40</v>
      </c>
      <c r="C88" s="240">
        <v>0</v>
      </c>
      <c r="D88" s="240">
        <v>0.22155016458417981</v>
      </c>
      <c r="E88" s="240">
        <v>0.18368286991931859</v>
      </c>
      <c r="F88" s="240">
        <v>0.57782274168307945</v>
      </c>
      <c r="G88" s="240">
        <v>0</v>
      </c>
      <c r="H88" s="241">
        <v>0.98</v>
      </c>
    </row>
    <row r="89" spans="1:8" ht="16" thickBot="1" x14ac:dyDescent="0.25">
      <c r="A89" s="242" t="s">
        <v>590</v>
      </c>
      <c r="B89" s="245" t="s">
        <v>597</v>
      </c>
      <c r="C89" s="351">
        <v>0</v>
      </c>
      <c r="D89" s="351">
        <v>0.26</v>
      </c>
      <c r="E89" s="351">
        <v>0.16</v>
      </c>
      <c r="F89" s="351">
        <v>0.6</v>
      </c>
      <c r="G89" s="351">
        <v>0</v>
      </c>
      <c r="H89" s="243">
        <f>5.38*$L$54</f>
        <v>1.4672727272727271</v>
      </c>
    </row>
    <row r="90" spans="1:8" ht="16" thickTop="1" x14ac:dyDescent="0.2">
      <c r="A90" s="242" t="s">
        <v>590</v>
      </c>
      <c r="B90" s="245" t="s">
        <v>53</v>
      </c>
      <c r="C90" s="239" t="e">
        <f>NA()</f>
        <v>#N/A</v>
      </c>
      <c r="D90" s="239" t="e">
        <f>NA()</f>
        <v>#N/A</v>
      </c>
      <c r="E90" s="239" t="e">
        <f>NA()</f>
        <v>#N/A</v>
      </c>
      <c r="F90" s="239" t="e">
        <f>NA()</f>
        <v>#N/A</v>
      </c>
      <c r="G90" s="239" t="e">
        <f>NA()</f>
        <v>#N/A</v>
      </c>
      <c r="H90" s="243">
        <f>5.38*$L$54</f>
        <v>1.4672727272727271</v>
      </c>
    </row>
    <row r="91" spans="1:8" x14ac:dyDescent="0.2">
      <c r="A91" s="341" t="s">
        <v>625</v>
      </c>
      <c r="B91" s="245" t="s">
        <v>38</v>
      </c>
      <c r="C91" s="245">
        <v>0</v>
      </c>
      <c r="D91" s="245">
        <v>0.41572819240313041</v>
      </c>
      <c r="E91" s="245">
        <v>0.1913914869249857</v>
      </c>
      <c r="F91" s="245">
        <v>0.53254437869822491</v>
      </c>
      <c r="G91" s="245">
        <v>1.3361328497804931E-4</v>
      </c>
      <c r="H91" s="239" t="e">
        <f>NA()</f>
        <v>#N/A</v>
      </c>
    </row>
    <row r="92" spans="1:8" x14ac:dyDescent="0.2">
      <c r="A92" s="341" t="s">
        <v>625</v>
      </c>
      <c r="B92" s="240" t="s">
        <v>75</v>
      </c>
      <c r="C92" s="240">
        <v>0</v>
      </c>
      <c r="D92" s="240">
        <v>0.52499029068965686</v>
      </c>
      <c r="E92" s="240">
        <v>0.24903484866613099</v>
      </c>
      <c r="F92" s="240">
        <v>0.54357983562975276</v>
      </c>
      <c r="G92" s="240">
        <v>1.409108259904528E-4</v>
      </c>
      <c r="H92" s="241">
        <v>4.0674999999999999</v>
      </c>
    </row>
    <row r="93" spans="1:8" x14ac:dyDescent="0.2">
      <c r="A93" s="348" t="s">
        <v>626</v>
      </c>
      <c r="B93" s="348" t="s">
        <v>38</v>
      </c>
      <c r="C93" s="348">
        <v>0</v>
      </c>
      <c r="D93" s="348">
        <v>0.41572819240313041</v>
      </c>
      <c r="E93" s="348">
        <v>0.1913914869249857</v>
      </c>
      <c r="F93" s="348">
        <v>0.53254437869822491</v>
      </c>
      <c r="G93" s="348">
        <v>1.3361328497804931E-4</v>
      </c>
      <c r="H93" s="239" t="e">
        <f>NA()</f>
        <v>#N/A</v>
      </c>
    </row>
    <row r="94" spans="1:8" x14ac:dyDescent="0.2">
      <c r="A94" s="348" t="s">
        <v>626</v>
      </c>
      <c r="B94" s="240" t="s">
        <v>75</v>
      </c>
      <c r="C94" s="240">
        <v>0</v>
      </c>
      <c r="D94" s="240">
        <v>0.52499029068965686</v>
      </c>
      <c r="E94" s="240">
        <v>0.24903484866613099</v>
      </c>
      <c r="F94" s="240">
        <v>0.54357983562975276</v>
      </c>
      <c r="G94" s="240">
        <v>1.409108259904528E-4</v>
      </c>
      <c r="H94" s="241">
        <v>4.0674999999999999</v>
      </c>
    </row>
    <row r="95" spans="1:8" x14ac:dyDescent="0.2">
      <c r="A95" s="341" t="s">
        <v>627</v>
      </c>
      <c r="B95" s="245" t="s">
        <v>38</v>
      </c>
      <c r="C95" s="245">
        <v>0</v>
      </c>
      <c r="D95" s="245">
        <v>0.54503994673768308</v>
      </c>
      <c r="E95" s="245">
        <v>0.15908788282290279</v>
      </c>
      <c r="F95" s="245">
        <v>0.43034287616511319</v>
      </c>
      <c r="G95" s="245">
        <v>4.3275632490013318E-4</v>
      </c>
      <c r="H95" s="239" t="e">
        <f>NA()</f>
        <v>#N/A</v>
      </c>
    </row>
    <row r="96" spans="1:8" x14ac:dyDescent="0.2">
      <c r="A96" s="344" t="s">
        <v>627</v>
      </c>
      <c r="B96" s="240" t="s">
        <v>75</v>
      </c>
      <c r="C96" s="240">
        <v>0</v>
      </c>
      <c r="D96" s="240">
        <v>0.48845245147561922</v>
      </c>
      <c r="E96" s="240">
        <v>0.2265727848789062</v>
      </c>
      <c r="F96" s="240">
        <v>0.40288395656034642</v>
      </c>
      <c r="G96" s="240">
        <v>4.4054213439547238E-4</v>
      </c>
      <c r="H96" s="241">
        <v>4.0674999999999999</v>
      </c>
    </row>
    <row r="97" spans="1:8" x14ac:dyDescent="0.2">
      <c r="A97" s="348" t="s">
        <v>628</v>
      </c>
      <c r="B97" s="348" t="s">
        <v>38</v>
      </c>
      <c r="C97" s="348">
        <v>0</v>
      </c>
      <c r="D97" s="348">
        <v>0.54503994673768308</v>
      </c>
      <c r="E97" s="348">
        <v>0.15908788282290279</v>
      </c>
      <c r="F97" s="348">
        <v>0.43034287616511319</v>
      </c>
      <c r="G97" s="348">
        <v>4.3275632490013318E-4</v>
      </c>
      <c r="H97" s="239" t="e">
        <f>NA()</f>
        <v>#N/A</v>
      </c>
    </row>
    <row r="98" spans="1:8" x14ac:dyDescent="0.2">
      <c r="A98" s="348" t="s">
        <v>628</v>
      </c>
      <c r="B98" s="240" t="s">
        <v>75</v>
      </c>
      <c r="C98" s="240">
        <v>0</v>
      </c>
      <c r="D98" s="240">
        <v>0.48845245147561922</v>
      </c>
      <c r="E98" s="240">
        <v>0.2265727848789062</v>
      </c>
      <c r="F98" s="240">
        <v>0.40288395656034642</v>
      </c>
      <c r="G98" s="240">
        <v>4.4054213439547238E-4</v>
      </c>
      <c r="H98" s="241">
        <v>4.0674999999999999</v>
      </c>
    </row>
    <row r="99" spans="1:8" x14ac:dyDescent="0.2">
      <c r="A99" s="344" t="s">
        <v>77</v>
      </c>
      <c r="B99" s="341" t="s">
        <v>38</v>
      </c>
      <c r="C99" s="245">
        <v>0</v>
      </c>
      <c r="D99" s="245">
        <v>0.6426647144948755</v>
      </c>
      <c r="E99" s="245">
        <v>0.10120058565153731</v>
      </c>
      <c r="F99" s="245">
        <v>0.72368960468521226</v>
      </c>
      <c r="G99" s="245">
        <v>0</v>
      </c>
      <c r="H99" s="239" t="e">
        <f>NA()</f>
        <v>#N/A</v>
      </c>
    </row>
    <row r="100" spans="1:8" x14ac:dyDescent="0.2">
      <c r="A100" s="341" t="s">
        <v>77</v>
      </c>
      <c r="B100" s="240" t="s">
        <v>40</v>
      </c>
      <c r="C100" s="240">
        <v>0</v>
      </c>
      <c r="D100" s="240">
        <v>0.26633628008801091</v>
      </c>
      <c r="E100" s="240">
        <v>8.9231120421135193E-2</v>
      </c>
      <c r="F100" s="240">
        <v>0.46826037249771979</v>
      </c>
      <c r="G100" s="240">
        <v>0</v>
      </c>
      <c r="H100" s="241">
        <v>0.98</v>
      </c>
    </row>
    <row r="101" spans="1:8" x14ac:dyDescent="0.2">
      <c r="A101" s="341" t="s">
        <v>654</v>
      </c>
      <c r="B101" s="341" t="s">
        <v>38</v>
      </c>
      <c r="C101" s="245">
        <v>0</v>
      </c>
      <c r="D101" s="245">
        <v>0.40857352671195152</v>
      </c>
      <c r="E101" s="245">
        <v>4.8338534973379838E-2</v>
      </c>
      <c r="F101" s="245">
        <v>0.47853864512575728</v>
      </c>
      <c r="G101" s="245">
        <v>0</v>
      </c>
      <c r="H101" s="239" t="e">
        <f>NA()</f>
        <v>#N/A</v>
      </c>
    </row>
    <row r="102" spans="1:8" x14ac:dyDescent="0.2">
      <c r="A102" s="357" t="s">
        <v>655</v>
      </c>
      <c r="B102" s="357" t="s">
        <v>38</v>
      </c>
      <c r="C102" s="357">
        <v>0</v>
      </c>
      <c r="D102" s="357">
        <v>0.40857352671195152</v>
      </c>
      <c r="E102" s="357">
        <v>4.8338534973379838E-2</v>
      </c>
      <c r="F102" s="357">
        <v>0.47853864512575728</v>
      </c>
      <c r="G102" s="357">
        <v>0</v>
      </c>
      <c r="H102" s="239" t="e">
        <f>NA()</f>
        <v>#N/A</v>
      </c>
    </row>
    <row r="103" spans="1:8" x14ac:dyDescent="0.2">
      <c r="A103" s="341" t="s">
        <v>79</v>
      </c>
      <c r="B103" s="245" t="s">
        <v>38</v>
      </c>
      <c r="C103" s="245">
        <v>0</v>
      </c>
      <c r="D103" s="245">
        <v>0.1816901408450704</v>
      </c>
      <c r="E103" s="245">
        <v>7.7934272300469482E-2</v>
      </c>
      <c r="F103" s="245">
        <v>0.5826291079812207</v>
      </c>
      <c r="G103" s="245">
        <v>0</v>
      </c>
      <c r="H103" s="239" t="e">
        <f>NA()</f>
        <v>#N/A</v>
      </c>
    </row>
    <row r="104" spans="1:8" x14ac:dyDescent="0.2">
      <c r="A104" t="s">
        <v>80</v>
      </c>
      <c r="B104" s="341" t="s">
        <v>38</v>
      </c>
      <c r="C104" s="245">
        <v>0</v>
      </c>
      <c r="D104" s="245">
        <v>0.3912800206593785</v>
      </c>
      <c r="E104" s="245">
        <v>0.1636136696221055</v>
      </c>
      <c r="F104" s="245">
        <v>0.54432297495050352</v>
      </c>
      <c r="G104" s="245">
        <v>8.6080743737625887E-6</v>
      </c>
      <c r="H104" s="239" t="e">
        <f>NA()</f>
        <v>#N/A</v>
      </c>
    </row>
    <row r="105" spans="1:8" ht="16" thickBot="1" x14ac:dyDescent="0.25">
      <c r="A105" s="242" t="s">
        <v>80</v>
      </c>
      <c r="B105" s="350" t="s">
        <v>636</v>
      </c>
      <c r="C105" s="351">
        <v>0</v>
      </c>
      <c r="D105" s="351">
        <v>0.378</v>
      </c>
      <c r="E105" s="351">
        <v>0.22500000000000001</v>
      </c>
      <c r="F105" s="351">
        <v>0.64600000000000002</v>
      </c>
      <c r="G105" s="351">
        <v>0</v>
      </c>
      <c r="H105" s="211">
        <v>3.13</v>
      </c>
    </row>
    <row r="106" spans="1:8" ht="16" thickTop="1" x14ac:dyDescent="0.2">
      <c r="A106" t="s">
        <v>81</v>
      </c>
      <c r="B106" s="245" t="s">
        <v>38</v>
      </c>
      <c r="C106" s="245">
        <v>0</v>
      </c>
      <c r="D106" s="245">
        <v>0.3912800206593785</v>
      </c>
      <c r="E106" s="245">
        <v>0.1636136696221055</v>
      </c>
      <c r="F106" s="245">
        <v>0.54432297495050352</v>
      </c>
      <c r="G106" s="245">
        <v>8.6080743737625887E-6</v>
      </c>
      <c r="H106" s="239" t="e">
        <f>NA()</f>
        <v>#N/A</v>
      </c>
    </row>
    <row r="107" spans="1:8" ht="16" thickBot="1" x14ac:dyDescent="0.25">
      <c r="A107" s="242" t="s">
        <v>81</v>
      </c>
      <c r="B107" s="353" t="s">
        <v>636</v>
      </c>
      <c r="C107" s="351">
        <v>0</v>
      </c>
      <c r="D107" s="351">
        <v>0.378</v>
      </c>
      <c r="E107" s="351">
        <v>0.22500000000000001</v>
      </c>
      <c r="F107" s="351">
        <v>0.64600000000000002</v>
      </c>
      <c r="G107" s="351">
        <v>0</v>
      </c>
      <c r="H107" s="211">
        <v>3.13</v>
      </c>
    </row>
    <row r="108" spans="1:8" ht="17" thickTop="1" thickBot="1" x14ac:dyDescent="0.25">
      <c r="A108" s="242" t="s">
        <v>81</v>
      </c>
      <c r="B108" s="350" t="s">
        <v>50</v>
      </c>
      <c r="C108" s="351">
        <v>0</v>
      </c>
      <c r="D108" s="351">
        <v>0</v>
      </c>
      <c r="E108" s="351">
        <v>0</v>
      </c>
      <c r="F108" s="351">
        <v>2.1999999999999999E-2</v>
      </c>
      <c r="G108" s="351">
        <v>0</v>
      </c>
      <c r="H108" s="239" t="e">
        <f>NA()</f>
        <v>#N/A</v>
      </c>
    </row>
    <row r="109" spans="1:8" ht="16" thickTop="1" x14ac:dyDescent="0.2">
      <c r="A109" s="242" t="s">
        <v>591</v>
      </c>
      <c r="B109" s="347" t="s">
        <v>38</v>
      </c>
      <c r="C109" s="347">
        <v>0</v>
      </c>
      <c r="D109" s="347">
        <v>0.3912800206593785</v>
      </c>
      <c r="E109" s="347">
        <v>0.1636136696221055</v>
      </c>
      <c r="F109" s="347">
        <v>0.54432297495050352</v>
      </c>
      <c r="G109" s="347">
        <v>8.6080743737625887E-6</v>
      </c>
      <c r="H109" s="239" t="e">
        <f>NA()</f>
        <v>#N/A</v>
      </c>
    </row>
    <row r="110" spans="1:8" ht="16" thickBot="1" x14ac:dyDescent="0.25">
      <c r="A110" s="242" t="s">
        <v>591</v>
      </c>
      <c r="B110" s="350" t="s">
        <v>636</v>
      </c>
      <c r="C110" s="351">
        <v>0</v>
      </c>
      <c r="D110" s="351">
        <v>0.21199999999999999</v>
      </c>
      <c r="E110" s="351">
        <v>0.20499999999999999</v>
      </c>
      <c r="F110" s="351">
        <v>0.63900000000000001</v>
      </c>
      <c r="G110" s="351">
        <v>0</v>
      </c>
      <c r="H110" s="211">
        <v>3.13</v>
      </c>
    </row>
    <row r="111" spans="1:8" ht="16" thickTop="1" x14ac:dyDescent="0.2">
      <c r="A111" s="344" t="s">
        <v>82</v>
      </c>
      <c r="B111" s="341" t="s">
        <v>83</v>
      </c>
      <c r="C111" s="245">
        <v>0</v>
      </c>
      <c r="D111" s="245">
        <v>4.9154589371980681E-2</v>
      </c>
      <c r="E111" s="245">
        <v>0.1537842190016103</v>
      </c>
      <c r="F111" s="245">
        <v>0.33055555555555549</v>
      </c>
      <c r="G111" s="245">
        <v>1.723027375201288E-2</v>
      </c>
      <c r="H111" s="239" t="e">
        <f>NA()</f>
        <v>#N/A</v>
      </c>
    </row>
    <row r="112" spans="1:8" x14ac:dyDescent="0.2">
      <c r="A112" t="s">
        <v>84</v>
      </c>
      <c r="B112" s="245" t="s">
        <v>46</v>
      </c>
      <c r="C112" s="245">
        <v>0</v>
      </c>
      <c r="D112" s="245">
        <v>0.46690442225392298</v>
      </c>
      <c r="E112" s="245">
        <v>0.1364479315263909</v>
      </c>
      <c r="F112" s="245">
        <v>0.47135520684736087</v>
      </c>
      <c r="G112" s="245">
        <v>1.6690442225392301E-3</v>
      </c>
      <c r="H112" s="239" t="e">
        <f>NA()</f>
        <v>#N/A</v>
      </c>
    </row>
    <row r="113" spans="1:9" ht="16" thickBot="1" x14ac:dyDescent="0.25">
      <c r="A113" t="s">
        <v>84</v>
      </c>
      <c r="B113" s="242" t="s">
        <v>598</v>
      </c>
      <c r="C113" s="351">
        <v>0</v>
      </c>
      <c r="D113" s="351">
        <v>0.34708416547788873</v>
      </c>
      <c r="E113" s="351">
        <v>0.23824190249945179</v>
      </c>
      <c r="F113" s="351">
        <v>0.74892519276974023</v>
      </c>
      <c r="G113" s="351">
        <v>6.6135345562564132E-2</v>
      </c>
      <c r="H113" s="242">
        <v>2.73</v>
      </c>
      <c r="I113" s="244" t="s">
        <v>46</v>
      </c>
    </row>
    <row r="114" spans="1:9" ht="16" thickTop="1" x14ac:dyDescent="0.2">
      <c r="A114" t="s">
        <v>85</v>
      </c>
      <c r="B114" s="245" t="s">
        <v>46</v>
      </c>
      <c r="C114" s="245">
        <v>0</v>
      </c>
      <c r="D114" s="245">
        <v>0.46690442225392298</v>
      </c>
      <c r="E114" s="245">
        <v>0.1364479315263909</v>
      </c>
      <c r="F114" s="245">
        <v>0.47135520684736087</v>
      </c>
      <c r="G114" s="245">
        <v>1.6690442225392301E-3</v>
      </c>
      <c r="H114" s="239" t="e">
        <f>NA()</f>
        <v>#N/A</v>
      </c>
    </row>
    <row r="115" spans="1:9" x14ac:dyDescent="0.2">
      <c r="A115" t="s">
        <v>85</v>
      </c>
      <c r="B115" s="242" t="s">
        <v>598</v>
      </c>
      <c r="C115" s="352">
        <v>0</v>
      </c>
      <c r="D115" s="352">
        <v>0.34708416547788873</v>
      </c>
      <c r="E115" s="352">
        <v>0.23824190249945179</v>
      </c>
      <c r="F115" s="352">
        <v>0.74892519276974023</v>
      </c>
      <c r="G115" s="352">
        <v>6.6135345562564132E-2</v>
      </c>
      <c r="H115" s="242">
        <v>2.68</v>
      </c>
      <c r="I115" s="244" t="s">
        <v>93</v>
      </c>
    </row>
    <row r="116" spans="1:9" x14ac:dyDescent="0.2">
      <c r="A116" t="s">
        <v>86</v>
      </c>
      <c r="B116" s="245" t="s">
        <v>46</v>
      </c>
      <c r="C116" s="245">
        <v>0</v>
      </c>
      <c r="D116" s="245">
        <v>0.46690442225392298</v>
      </c>
      <c r="E116" s="245">
        <v>0.1364479315263909</v>
      </c>
      <c r="F116" s="245">
        <v>0.47135520684736087</v>
      </c>
      <c r="G116" s="245">
        <v>1.6690442225392301E-3</v>
      </c>
      <c r="H116" s="239" t="e">
        <f>NA()</f>
        <v>#N/A</v>
      </c>
    </row>
    <row r="117" spans="1:9" x14ac:dyDescent="0.2">
      <c r="A117" t="s">
        <v>86</v>
      </c>
      <c r="B117" s="242" t="s">
        <v>598</v>
      </c>
      <c r="C117" s="352">
        <v>0</v>
      </c>
      <c r="D117" s="352">
        <v>0.34708416547788873</v>
      </c>
      <c r="E117" s="352">
        <v>0.23824190249945179</v>
      </c>
      <c r="F117" s="352">
        <v>0.74892519276974023</v>
      </c>
      <c r="G117" s="352">
        <v>6.6135345562564132E-2</v>
      </c>
      <c r="H117" s="242">
        <v>2.73</v>
      </c>
      <c r="I117" s="244" t="s">
        <v>46</v>
      </c>
    </row>
    <row r="118" spans="1:9" x14ac:dyDescent="0.2">
      <c r="A118" t="s">
        <v>87</v>
      </c>
      <c r="B118" s="245" t="s">
        <v>46</v>
      </c>
      <c r="C118" s="245">
        <v>0</v>
      </c>
      <c r="D118" s="245">
        <v>0.46690442225392298</v>
      </c>
      <c r="E118" s="245">
        <v>0.1364479315263909</v>
      </c>
      <c r="F118" s="245">
        <v>0.47135520684736087</v>
      </c>
      <c r="G118" s="245">
        <v>1.6690442225392301E-3</v>
      </c>
      <c r="H118" s="239" t="e">
        <f>NA()</f>
        <v>#N/A</v>
      </c>
    </row>
    <row r="119" spans="1:9" x14ac:dyDescent="0.2">
      <c r="A119" t="s">
        <v>87</v>
      </c>
      <c r="B119" s="242" t="s">
        <v>598</v>
      </c>
      <c r="C119" s="352">
        <v>0</v>
      </c>
      <c r="D119" s="352">
        <v>0.34708416547788873</v>
      </c>
      <c r="E119" s="352">
        <v>0.23824190249945179</v>
      </c>
      <c r="F119" s="352">
        <v>0.74892519276974023</v>
      </c>
      <c r="G119" s="352">
        <v>6.6135345562564132E-2</v>
      </c>
      <c r="H119" s="242">
        <v>2.68</v>
      </c>
      <c r="I119" s="244" t="s">
        <v>93</v>
      </c>
    </row>
    <row r="120" spans="1:9" x14ac:dyDescent="0.2">
      <c r="A120" s="242" t="s">
        <v>88</v>
      </c>
      <c r="B120" s="245" t="s">
        <v>46</v>
      </c>
      <c r="C120" s="245">
        <v>0</v>
      </c>
      <c r="D120" s="245">
        <v>0.46690442225392298</v>
      </c>
      <c r="E120" s="245">
        <v>0.1364479315263909</v>
      </c>
      <c r="F120" s="245">
        <v>0.47135520684736087</v>
      </c>
      <c r="G120" s="245">
        <v>1.6690442225392301E-3</v>
      </c>
      <c r="H120" s="239" t="e">
        <f>NA()</f>
        <v>#N/A</v>
      </c>
    </row>
    <row r="121" spans="1:9" x14ac:dyDescent="0.2">
      <c r="A121" s="242" t="s">
        <v>88</v>
      </c>
      <c r="B121" s="242" t="s">
        <v>598</v>
      </c>
      <c r="C121" s="352">
        <v>0</v>
      </c>
      <c r="D121" s="352">
        <v>0.34708416547788873</v>
      </c>
      <c r="E121" s="352">
        <v>0.23824190249945179</v>
      </c>
      <c r="F121" s="352">
        <v>0.74892519276974023</v>
      </c>
      <c r="G121" s="352">
        <v>6.6135345562564132E-2</v>
      </c>
      <c r="H121" s="242">
        <v>3.18</v>
      </c>
      <c r="I121" s="244" t="s">
        <v>101</v>
      </c>
    </row>
    <row r="122" spans="1:9" x14ac:dyDescent="0.2">
      <c r="A122" s="242" t="s">
        <v>89</v>
      </c>
      <c r="B122" s="245" t="s">
        <v>34</v>
      </c>
      <c r="C122" s="245">
        <v>0</v>
      </c>
      <c r="D122" s="245">
        <v>2.094033978664559E-3</v>
      </c>
      <c r="E122" s="245">
        <v>0</v>
      </c>
      <c r="F122" s="245">
        <v>3.9075464243382069E-2</v>
      </c>
      <c r="G122" s="245">
        <v>0</v>
      </c>
      <c r="H122" s="239" t="e">
        <f>NA()</f>
        <v>#N/A</v>
      </c>
    </row>
    <row r="123" spans="1:9" x14ac:dyDescent="0.2">
      <c r="A123" s="242" t="s">
        <v>89</v>
      </c>
      <c r="B123" s="245" t="s">
        <v>32</v>
      </c>
      <c r="C123" s="352">
        <v>0</v>
      </c>
      <c r="D123" s="352">
        <v>0</v>
      </c>
      <c r="E123" s="352">
        <v>0</v>
      </c>
      <c r="F123" s="352">
        <v>2.121320343559643E-2</v>
      </c>
      <c r="G123" s="352">
        <v>0</v>
      </c>
      <c r="H123" s="344">
        <v>0</v>
      </c>
    </row>
    <row r="124" spans="1:9" x14ac:dyDescent="0.2">
      <c r="A124" s="242" t="s">
        <v>90</v>
      </c>
      <c r="B124" s="245" t="s">
        <v>34</v>
      </c>
      <c r="C124" s="245">
        <v>0</v>
      </c>
      <c r="D124" s="245">
        <v>2.094033978664559E-3</v>
      </c>
      <c r="E124" s="245">
        <v>0</v>
      </c>
      <c r="F124" s="245">
        <v>3.9075464243382069E-2</v>
      </c>
      <c r="G124" s="245">
        <v>0</v>
      </c>
      <c r="H124" s="239" t="e">
        <f>NA()</f>
        <v>#N/A</v>
      </c>
    </row>
    <row r="125" spans="1:9" x14ac:dyDescent="0.2">
      <c r="A125" s="242" t="s">
        <v>90</v>
      </c>
      <c r="B125" s="245" t="s">
        <v>32</v>
      </c>
      <c r="C125" s="352">
        <v>0</v>
      </c>
      <c r="D125" s="352">
        <v>0</v>
      </c>
      <c r="E125" s="352">
        <v>0</v>
      </c>
      <c r="F125" s="352">
        <v>2.121320343559643E-2</v>
      </c>
      <c r="G125" s="352">
        <v>0</v>
      </c>
      <c r="H125" s="344">
        <v>0</v>
      </c>
    </row>
    <row r="126" spans="1:9" x14ac:dyDescent="0.2">
      <c r="A126" s="242" t="s">
        <v>91</v>
      </c>
      <c r="B126" s="245" t="s">
        <v>34</v>
      </c>
      <c r="C126" s="245">
        <v>0</v>
      </c>
      <c r="D126" s="245">
        <v>2.094033978664559E-3</v>
      </c>
      <c r="E126" s="245">
        <v>0</v>
      </c>
      <c r="F126" s="245">
        <v>3.9075464243382069E-2</v>
      </c>
      <c r="G126" s="245">
        <v>0</v>
      </c>
      <c r="H126" s="239" t="e">
        <f>NA()</f>
        <v>#N/A</v>
      </c>
    </row>
    <row r="127" spans="1:9" x14ac:dyDescent="0.2">
      <c r="A127" s="242" t="s">
        <v>91</v>
      </c>
      <c r="B127" s="245" t="s">
        <v>32</v>
      </c>
      <c r="C127" s="352">
        <v>0</v>
      </c>
      <c r="D127" s="352">
        <v>0</v>
      </c>
      <c r="E127" s="352">
        <v>0</v>
      </c>
      <c r="F127" s="352">
        <v>2.121320343559643E-2</v>
      </c>
      <c r="G127" s="352">
        <v>0</v>
      </c>
      <c r="H127" s="344">
        <v>0</v>
      </c>
    </row>
    <row r="128" spans="1:9" x14ac:dyDescent="0.2">
      <c r="A128" s="344" t="s">
        <v>92</v>
      </c>
      <c r="B128" s="245" t="s">
        <v>34</v>
      </c>
      <c r="C128" s="245">
        <v>0</v>
      </c>
      <c r="D128" s="245">
        <v>2.0972199642334578E-3</v>
      </c>
      <c r="E128" s="245">
        <v>0</v>
      </c>
      <c r="F128" s="245">
        <v>3.8936758250690942E-2</v>
      </c>
      <c r="G128" s="245">
        <v>0</v>
      </c>
      <c r="H128" s="239" t="e">
        <f>NA()</f>
        <v>#N/A</v>
      </c>
    </row>
    <row r="129" spans="1:9" ht="16" thickBot="1" x14ac:dyDescent="0.25">
      <c r="A129" s="241" t="s">
        <v>92</v>
      </c>
      <c r="B129" s="245" t="s">
        <v>93</v>
      </c>
      <c r="C129" s="351">
        <v>0</v>
      </c>
      <c r="D129" s="351">
        <v>0</v>
      </c>
      <c r="E129" s="351">
        <v>9.7573944890787745E-2</v>
      </c>
      <c r="F129" s="351">
        <v>0.28224832976536918</v>
      </c>
      <c r="G129" s="351">
        <v>0</v>
      </c>
      <c r="H129" s="344">
        <v>3.13</v>
      </c>
      <c r="I129" s="242" t="s">
        <v>669</v>
      </c>
    </row>
    <row r="130" spans="1:9" ht="16" thickTop="1" x14ac:dyDescent="0.2">
      <c r="A130" s="344" t="s">
        <v>94</v>
      </c>
      <c r="B130" s="245" t="s">
        <v>34</v>
      </c>
      <c r="C130" s="245">
        <v>0</v>
      </c>
      <c r="D130" s="245">
        <v>2.0945808866070538E-3</v>
      </c>
      <c r="E130" s="245">
        <v>0</v>
      </c>
      <c r="F130" s="245">
        <v>3.8858086792917072E-2</v>
      </c>
      <c r="G130" s="245">
        <v>7.9449619836819297E-4</v>
      </c>
      <c r="H130" s="239" t="e">
        <f>NA()</f>
        <v>#N/A</v>
      </c>
    </row>
    <row r="131" spans="1:9" x14ac:dyDescent="0.2">
      <c r="A131" s="245" t="s">
        <v>94</v>
      </c>
      <c r="B131" s="245" t="s">
        <v>32</v>
      </c>
      <c r="C131" s="245">
        <v>0</v>
      </c>
      <c r="D131" s="245">
        <v>2.0833333333333342E-3</v>
      </c>
      <c r="E131" s="245">
        <v>0</v>
      </c>
      <c r="F131" s="245">
        <v>3.8890872965260122E-2</v>
      </c>
      <c r="G131" s="245">
        <v>0</v>
      </c>
      <c r="H131" s="344">
        <v>0</v>
      </c>
    </row>
    <row r="132" spans="1:9" x14ac:dyDescent="0.2">
      <c r="A132" s="341" t="s">
        <v>659</v>
      </c>
      <c r="B132" s="245" t="s">
        <v>46</v>
      </c>
      <c r="C132" s="245">
        <v>0</v>
      </c>
      <c r="D132" s="245">
        <v>0.4315694527961515</v>
      </c>
      <c r="E132" s="245">
        <v>0.28854479855682502</v>
      </c>
      <c r="F132" s="245">
        <v>0.5662056524353577</v>
      </c>
      <c r="G132" s="245">
        <v>2.886349969933854E-3</v>
      </c>
      <c r="H132" s="239" t="e">
        <f>NA()</f>
        <v>#N/A</v>
      </c>
    </row>
    <row r="133" spans="1:9" ht="16" thickBot="1" x14ac:dyDescent="0.25">
      <c r="A133" s="350" t="s">
        <v>659</v>
      </c>
      <c r="B133" s="350" t="s">
        <v>96</v>
      </c>
      <c r="C133" s="351">
        <v>0</v>
      </c>
      <c r="D133" s="351">
        <v>0.41525828268882248</v>
      </c>
      <c r="E133" s="351">
        <v>0.17229585664434177</v>
      </c>
      <c r="F133" s="351">
        <v>0.55288996427807113</v>
      </c>
      <c r="G133" s="351">
        <v>2.8832038140427256E-3</v>
      </c>
      <c r="H133" s="239" t="e">
        <f>NA()</f>
        <v>#N/A</v>
      </c>
    </row>
    <row r="134" spans="1:9" ht="16" thickTop="1" x14ac:dyDescent="0.2">
      <c r="A134" s="357" t="s">
        <v>660</v>
      </c>
      <c r="B134" s="357" t="s">
        <v>46</v>
      </c>
      <c r="C134" s="357">
        <v>0</v>
      </c>
      <c r="D134" s="357">
        <v>0.4315694527961515</v>
      </c>
      <c r="E134" s="357">
        <v>0.28854479855682502</v>
      </c>
      <c r="F134" s="357">
        <v>0.5662056524353577</v>
      </c>
      <c r="G134" s="357">
        <v>2.886349969933854E-3</v>
      </c>
      <c r="H134" s="239" t="e">
        <f>NA()</f>
        <v>#N/A</v>
      </c>
    </row>
    <row r="135" spans="1:9" ht="16" thickBot="1" x14ac:dyDescent="0.25">
      <c r="A135" s="357" t="s">
        <v>660</v>
      </c>
      <c r="B135" s="357" t="s">
        <v>96</v>
      </c>
      <c r="C135" s="351">
        <v>0</v>
      </c>
      <c r="D135" s="351">
        <v>0.41525828268882248</v>
      </c>
      <c r="E135" s="351">
        <v>0.17229585664434177</v>
      </c>
      <c r="F135" s="351">
        <v>0.55288996427807113</v>
      </c>
      <c r="G135" s="351">
        <v>2.8832038140427256E-3</v>
      </c>
      <c r="H135" s="239" t="e">
        <f>NA()</f>
        <v>#N/A</v>
      </c>
    </row>
    <row r="136" spans="1:9" ht="16" thickTop="1" x14ac:dyDescent="0.2">
      <c r="A136" s="344" t="s">
        <v>661</v>
      </c>
      <c r="B136" s="245" t="s">
        <v>46</v>
      </c>
      <c r="C136" s="245">
        <v>0</v>
      </c>
      <c r="D136" s="245">
        <v>0.2452017448200654</v>
      </c>
      <c r="E136" s="245">
        <v>0.33233369683751363</v>
      </c>
      <c r="F136" s="245">
        <v>0.57181025081788439</v>
      </c>
      <c r="G136" s="245">
        <v>5.5616139585605226E-3</v>
      </c>
      <c r="H136" s="239" t="e">
        <f>NA()</f>
        <v>#N/A</v>
      </c>
    </row>
    <row r="137" spans="1:9" x14ac:dyDescent="0.2">
      <c r="A137" s="357" t="s">
        <v>662</v>
      </c>
      <c r="B137" s="357" t="s">
        <v>46</v>
      </c>
      <c r="C137" s="357">
        <v>0</v>
      </c>
      <c r="D137" s="357">
        <v>0.2452017448200654</v>
      </c>
      <c r="E137" s="357">
        <v>0.33233369683751363</v>
      </c>
      <c r="F137" s="357">
        <v>0.57181025081788439</v>
      </c>
      <c r="G137" s="357">
        <v>5.5616139585605226E-3</v>
      </c>
      <c r="H137" s="239" t="e">
        <f>NA()</f>
        <v>#N/A</v>
      </c>
    </row>
    <row r="138" spans="1:9" x14ac:dyDescent="0.2">
      <c r="A138" s="344" t="s">
        <v>98</v>
      </c>
      <c r="B138" s="245" t="s">
        <v>34</v>
      </c>
      <c r="C138" s="245">
        <v>0</v>
      </c>
      <c r="D138" s="245">
        <v>5.3936734368055647E-3</v>
      </c>
      <c r="E138" s="245">
        <v>4.1126759955642432E-2</v>
      </c>
      <c r="F138" s="245">
        <v>0.24001846793784759</v>
      </c>
      <c r="G138" s="245">
        <v>0</v>
      </c>
      <c r="H138" s="239" t="e">
        <f>NA()</f>
        <v>#N/A</v>
      </c>
    </row>
    <row r="139" spans="1:9" x14ac:dyDescent="0.2">
      <c r="A139" s="245" t="s">
        <v>98</v>
      </c>
      <c r="B139" s="245" t="s">
        <v>32</v>
      </c>
      <c r="C139" s="245">
        <v>0</v>
      </c>
      <c r="D139" s="245">
        <v>2.0833333333333342E-3</v>
      </c>
      <c r="E139" s="245">
        <v>0</v>
      </c>
      <c r="F139" s="245">
        <v>3.8890872965260122E-2</v>
      </c>
      <c r="G139" s="245">
        <v>0</v>
      </c>
      <c r="H139" s="344">
        <v>0</v>
      </c>
    </row>
    <row r="140" spans="1:9" x14ac:dyDescent="0.2">
      <c r="A140" s="245" t="s">
        <v>99</v>
      </c>
      <c r="B140" s="341" t="s">
        <v>34</v>
      </c>
      <c r="C140" s="341">
        <v>0</v>
      </c>
      <c r="D140" s="341">
        <v>2.1590845136208719E-3</v>
      </c>
      <c r="E140" s="341">
        <v>0</v>
      </c>
      <c r="F140" s="341">
        <v>3.8863521245175697E-2</v>
      </c>
      <c r="G140" s="341">
        <v>0</v>
      </c>
      <c r="H140" s="239" t="e">
        <f>NA()</f>
        <v>#N/A</v>
      </c>
    </row>
    <row r="141" spans="1:9" x14ac:dyDescent="0.2">
      <c r="A141" s="241" t="s">
        <v>99</v>
      </c>
      <c r="B141" s="245" t="s">
        <v>32</v>
      </c>
      <c r="C141" s="245">
        <v>0</v>
      </c>
      <c r="D141" s="245">
        <v>2.0833333333333342E-3</v>
      </c>
      <c r="E141" s="245">
        <v>0</v>
      </c>
      <c r="F141" s="245">
        <v>3.8890872965260122E-2</v>
      </c>
      <c r="G141" s="245">
        <v>0</v>
      </c>
      <c r="H141" s="344">
        <v>0</v>
      </c>
    </row>
    <row r="142" spans="1:9" x14ac:dyDescent="0.2">
      <c r="A142" s="341" t="s">
        <v>100</v>
      </c>
      <c r="B142" s="245" t="s">
        <v>34</v>
      </c>
      <c r="C142" s="245">
        <v>0.17260904187551171</v>
      </c>
      <c r="D142" s="245">
        <v>4.683963607476356E-2</v>
      </c>
      <c r="E142" s="245">
        <v>9.4476542550799694E-2</v>
      </c>
      <c r="F142" s="245">
        <v>0.24217088438654349</v>
      </c>
      <c r="G142" s="245">
        <v>0.10205061136288909</v>
      </c>
      <c r="H142" s="239" t="e">
        <f>NA()</f>
        <v>#N/A</v>
      </c>
    </row>
    <row r="143" spans="1:9" x14ac:dyDescent="0.2">
      <c r="A143" s="344" t="s">
        <v>100</v>
      </c>
      <c r="B143" s="245" t="s">
        <v>101</v>
      </c>
      <c r="C143" s="245">
        <v>0.22579427120177961</v>
      </c>
      <c r="D143" s="245">
        <v>5.2440239043824707E-2</v>
      </c>
      <c r="E143" s="245">
        <v>3.4339533680010748E-2</v>
      </c>
      <c r="F143" s="245">
        <v>0.21506345769714899</v>
      </c>
      <c r="G143" s="245">
        <v>0.5653261021470074</v>
      </c>
      <c r="H143" s="344">
        <v>1.49</v>
      </c>
    </row>
    <row r="144" spans="1:9" x14ac:dyDescent="0.2">
      <c r="A144" s="344" t="s">
        <v>102</v>
      </c>
      <c r="B144" s="245" t="s">
        <v>34</v>
      </c>
      <c r="C144" s="245">
        <v>0.14497210174440919</v>
      </c>
      <c r="D144" s="245">
        <v>2.9972370816614271E-2</v>
      </c>
      <c r="E144" s="245">
        <v>1.9377907416179618E-2</v>
      </c>
      <c r="F144" s="245">
        <v>0.20256251817754109</v>
      </c>
      <c r="G144" s="245">
        <v>1.910625450847616E-2</v>
      </c>
      <c r="H144" s="239" t="e">
        <f>NA()</f>
        <v>#N/A</v>
      </c>
    </row>
    <row r="145" spans="1:8" x14ac:dyDescent="0.2">
      <c r="A145" s="241" t="s">
        <v>102</v>
      </c>
      <c r="B145" s="245" t="s">
        <v>101</v>
      </c>
      <c r="C145" s="245">
        <v>0.27712907665452818</v>
      </c>
      <c r="D145" s="245">
        <v>7.265700483091786E-2</v>
      </c>
      <c r="E145" s="245">
        <v>6.7098760637186533E-2</v>
      </c>
      <c r="F145" s="245">
        <v>0.27403982573151031</v>
      </c>
      <c r="G145" s="245">
        <v>0.55787748296579331</v>
      </c>
      <c r="H145" s="344">
        <v>1.49</v>
      </c>
    </row>
    <row r="146" spans="1:8" x14ac:dyDescent="0.2">
      <c r="A146" s="344" t="s">
        <v>103</v>
      </c>
      <c r="B146" s="245" t="s">
        <v>38</v>
      </c>
      <c r="C146" s="245">
        <v>0</v>
      </c>
      <c r="D146" s="245">
        <v>0.58696441539578803</v>
      </c>
      <c r="E146" s="245">
        <v>6.4923747276688454E-2</v>
      </c>
      <c r="F146" s="245">
        <v>0.54360929557007998</v>
      </c>
      <c r="G146" s="245">
        <v>1.1619462599854759E-3</v>
      </c>
      <c r="H146" s="239" t="e">
        <f>NA()</f>
        <v>#N/A</v>
      </c>
    </row>
    <row r="147" spans="1:8" ht="16" thickBot="1" x14ac:dyDescent="0.25">
      <c r="A147" s="350" t="s">
        <v>103</v>
      </c>
      <c r="B147" s="350" t="s">
        <v>96</v>
      </c>
      <c r="C147" s="351">
        <v>0</v>
      </c>
      <c r="D147" s="351">
        <v>0.64200844190326456</v>
      </c>
      <c r="E147" s="351">
        <v>7.61897584552889E-2</v>
      </c>
      <c r="F147" s="351">
        <v>0.51786417518545891</v>
      </c>
      <c r="G147" s="351">
        <v>1.1484357992070844E-3</v>
      </c>
      <c r="H147" s="239" t="e">
        <f>NA()</f>
        <v>#N/A</v>
      </c>
    </row>
    <row r="148" spans="1:8" ht="16" thickTop="1" x14ac:dyDescent="0.2">
      <c r="A148" s="341" t="s">
        <v>104</v>
      </c>
      <c r="B148" s="245" t="s">
        <v>46</v>
      </c>
      <c r="C148" s="245">
        <v>0</v>
      </c>
      <c r="D148" s="245">
        <v>5.0694444444444438E-2</v>
      </c>
      <c r="E148" s="245">
        <v>0.28287037037037038</v>
      </c>
      <c r="F148" s="245">
        <v>0.40833333333333333</v>
      </c>
      <c r="G148" s="245">
        <v>0</v>
      </c>
      <c r="H148" s="239" t="e">
        <f>NA()</f>
        <v>#N/A</v>
      </c>
    </row>
    <row r="149" spans="1:8" x14ac:dyDescent="0.2">
      <c r="A149" s="344" t="s">
        <v>104</v>
      </c>
      <c r="B149" s="240" t="s">
        <v>40</v>
      </c>
      <c r="C149" s="240">
        <v>0</v>
      </c>
      <c r="D149" s="240">
        <v>1.8261496261947709E-2</v>
      </c>
      <c r="E149" s="240">
        <v>1.299666825033925E-2</v>
      </c>
      <c r="F149" s="240">
        <v>0.19203230929588919</v>
      </c>
      <c r="G149" s="240">
        <v>0</v>
      </c>
      <c r="H149" s="241">
        <v>0.98</v>
      </c>
    </row>
    <row r="150" spans="1:8" x14ac:dyDescent="0.2">
      <c r="A150" s="344" t="s">
        <v>105</v>
      </c>
      <c r="B150" s="245" t="s">
        <v>34</v>
      </c>
      <c r="C150" s="245">
        <v>0</v>
      </c>
      <c r="D150" s="245">
        <v>8.9332359124344868E-3</v>
      </c>
      <c r="E150" s="245">
        <v>6.5073296463054889E-2</v>
      </c>
      <c r="F150" s="245">
        <v>0.28455224851350952</v>
      </c>
      <c r="G150" s="245">
        <v>0</v>
      </c>
      <c r="H150" s="239" t="e">
        <f>NA()</f>
        <v>#N/A</v>
      </c>
    </row>
    <row r="151" spans="1:8" x14ac:dyDescent="0.2">
      <c r="A151" s="341" t="s">
        <v>105</v>
      </c>
      <c r="B151" s="245" t="s">
        <v>32</v>
      </c>
      <c r="C151" s="245">
        <v>0</v>
      </c>
      <c r="D151" s="245">
        <v>2.0833333333333342E-3</v>
      </c>
      <c r="E151" s="245">
        <v>0</v>
      </c>
      <c r="F151" s="245">
        <v>3.8890872965260122E-2</v>
      </c>
      <c r="G151" s="245">
        <v>0</v>
      </c>
      <c r="H151" s="344">
        <v>0</v>
      </c>
    </row>
    <row r="152" spans="1:8" x14ac:dyDescent="0.2">
      <c r="A152" s="242" t="s">
        <v>106</v>
      </c>
      <c r="B152" s="245" t="s">
        <v>38</v>
      </c>
      <c r="C152" s="245">
        <v>0</v>
      </c>
      <c r="D152" s="245">
        <v>0.43735933983495873</v>
      </c>
      <c r="E152" s="245">
        <v>0.20997749437359339</v>
      </c>
      <c r="F152" s="245">
        <v>0.63968492123030751</v>
      </c>
      <c r="G152" s="245">
        <v>0</v>
      </c>
      <c r="H152" s="239" t="e">
        <f>NA()</f>
        <v>#N/A</v>
      </c>
    </row>
    <row r="153" spans="1:8" ht="16" thickBot="1" x14ac:dyDescent="0.25">
      <c r="A153" s="242" t="s">
        <v>106</v>
      </c>
      <c r="B153" s="350" t="s">
        <v>96</v>
      </c>
      <c r="C153" s="351">
        <v>0</v>
      </c>
      <c r="D153" s="351">
        <v>0.43</v>
      </c>
      <c r="E153" s="351">
        <v>0.2</v>
      </c>
      <c r="F153" s="351">
        <v>0.9</v>
      </c>
      <c r="G153" s="351">
        <v>0</v>
      </c>
      <c r="H153" s="239" t="e">
        <f>NA()</f>
        <v>#N/A</v>
      </c>
    </row>
    <row r="154" spans="1:8" ht="16" thickTop="1" x14ac:dyDescent="0.2">
      <c r="A154" s="242" t="s">
        <v>107</v>
      </c>
      <c r="B154" s="245" t="s">
        <v>38</v>
      </c>
      <c r="C154" s="245">
        <v>0</v>
      </c>
      <c r="D154" s="245">
        <v>0.43735933983495873</v>
      </c>
      <c r="E154" s="245">
        <v>0.20997749437359339</v>
      </c>
      <c r="F154" s="245">
        <v>0.63968492123030751</v>
      </c>
      <c r="G154" s="245">
        <v>0</v>
      </c>
      <c r="H154" s="239" t="e">
        <f>NA()</f>
        <v>#N/A</v>
      </c>
    </row>
    <row r="155" spans="1:8" x14ac:dyDescent="0.2">
      <c r="A155" s="341" t="s">
        <v>108</v>
      </c>
      <c r="B155" s="245" t="s">
        <v>46</v>
      </c>
      <c r="C155" s="245">
        <v>0</v>
      </c>
      <c r="D155" s="245">
        <v>0.27550200803212849</v>
      </c>
      <c r="E155" s="245">
        <v>0.24926372155287821</v>
      </c>
      <c r="F155" s="245">
        <v>0.55903614457831319</v>
      </c>
      <c r="G155" s="245">
        <v>0</v>
      </c>
      <c r="H155" s="239" t="e">
        <f>NA()</f>
        <v>#N/A</v>
      </c>
    </row>
    <row r="156" spans="1:8" ht="16" thickBot="1" x14ac:dyDescent="0.25">
      <c r="A156" s="344" t="s">
        <v>108</v>
      </c>
      <c r="B156" s="245" t="s">
        <v>55</v>
      </c>
      <c r="C156" s="351">
        <v>0</v>
      </c>
      <c r="D156" s="351">
        <v>0</v>
      </c>
      <c r="E156" s="351">
        <v>0</v>
      </c>
      <c r="F156" s="351">
        <v>2.121320343559643E-2</v>
      </c>
      <c r="G156" s="351">
        <v>0</v>
      </c>
      <c r="H156" s="344">
        <v>0</v>
      </c>
    </row>
    <row r="157" spans="1:8" ht="16" thickTop="1" x14ac:dyDescent="0.2">
      <c r="A157" s="344" t="s">
        <v>644</v>
      </c>
      <c r="B157" s="245" t="s">
        <v>38</v>
      </c>
      <c r="C157" s="245">
        <v>0</v>
      </c>
      <c r="D157" s="245">
        <v>6.1546184738955817E-2</v>
      </c>
      <c r="E157" s="245">
        <v>9.9497991967871499E-2</v>
      </c>
      <c r="F157" s="245">
        <v>0.32545180722891559</v>
      </c>
      <c r="G157" s="245">
        <v>0</v>
      </c>
      <c r="H157" s="239" t="e">
        <f>NA()</f>
        <v>#N/A</v>
      </c>
    </row>
    <row r="158" spans="1:8" x14ac:dyDescent="0.2">
      <c r="A158" s="344" t="s">
        <v>644</v>
      </c>
      <c r="B158" s="344" t="s">
        <v>619</v>
      </c>
      <c r="C158" s="240">
        <v>0</v>
      </c>
      <c r="D158" s="240">
        <v>3.043394978271444E-2</v>
      </c>
      <c r="E158" s="240">
        <v>0.138716227541371</v>
      </c>
      <c r="F158" s="240">
        <v>0.28501382430717948</v>
      </c>
      <c r="G158" s="240">
        <v>0</v>
      </c>
      <c r="H158" s="241">
        <v>4.3599999999999994</v>
      </c>
    </row>
    <row r="159" spans="1:8" x14ac:dyDescent="0.2">
      <c r="A159" s="357" t="s">
        <v>645</v>
      </c>
      <c r="B159" s="357" t="s">
        <v>38</v>
      </c>
      <c r="C159" s="357">
        <v>0</v>
      </c>
      <c r="D159" s="357">
        <v>6.1546184738955817E-2</v>
      </c>
      <c r="E159" s="357">
        <v>9.9497991967871499E-2</v>
      </c>
      <c r="F159" s="357">
        <v>0.32545180722891559</v>
      </c>
      <c r="G159" s="357">
        <v>0</v>
      </c>
      <c r="H159" s="239" t="e">
        <f>NA()</f>
        <v>#N/A</v>
      </c>
    </row>
    <row r="160" spans="1:8" x14ac:dyDescent="0.2">
      <c r="A160" s="357" t="s">
        <v>645</v>
      </c>
      <c r="B160" s="357" t="s">
        <v>619</v>
      </c>
      <c r="C160" s="240">
        <v>0</v>
      </c>
      <c r="D160" s="240">
        <v>3.043394978271444E-2</v>
      </c>
      <c r="E160" s="240">
        <v>0.138716227541371</v>
      </c>
      <c r="F160" s="240">
        <v>0.28501382430717948</v>
      </c>
      <c r="G160" s="240">
        <v>0</v>
      </c>
      <c r="H160" s="241">
        <v>4.3599999999999994</v>
      </c>
    </row>
    <row r="161" spans="1:8" x14ac:dyDescent="0.2">
      <c r="A161" s="242" t="s">
        <v>110</v>
      </c>
      <c r="B161" s="245" t="s">
        <v>46</v>
      </c>
      <c r="C161" s="245">
        <v>0</v>
      </c>
      <c r="D161" s="245">
        <v>3.6316626889419251E-2</v>
      </c>
      <c r="E161" s="245">
        <v>7.8281622911694507E-2</v>
      </c>
      <c r="F161" s="245">
        <v>0.30369928400954649</v>
      </c>
      <c r="G161" s="245">
        <v>1.988862370723946E-4</v>
      </c>
      <c r="H161" s="239" t="e">
        <f>NA()</f>
        <v>#N/A</v>
      </c>
    </row>
    <row r="162" spans="1:8" x14ac:dyDescent="0.2">
      <c r="A162" s="242" t="s">
        <v>111</v>
      </c>
      <c r="B162" s="245" t="s">
        <v>46</v>
      </c>
      <c r="C162" s="245">
        <v>0</v>
      </c>
      <c r="D162" s="245">
        <v>3.6316626889419251E-2</v>
      </c>
      <c r="E162" s="245">
        <v>7.8281622911694507E-2</v>
      </c>
      <c r="F162" s="245">
        <v>0.30369928400954649</v>
      </c>
      <c r="G162" s="245">
        <v>1.988862370723946E-4</v>
      </c>
      <c r="H162" s="239" t="e">
        <f>NA()</f>
        <v>#N/A</v>
      </c>
    </row>
    <row r="163" spans="1:8" x14ac:dyDescent="0.2">
      <c r="A163" s="242" t="s">
        <v>112</v>
      </c>
      <c r="B163" s="245" t="s">
        <v>46</v>
      </c>
      <c r="C163" s="245">
        <v>0</v>
      </c>
      <c r="D163" s="245">
        <v>3.6316626889419251E-2</v>
      </c>
      <c r="E163" s="245">
        <v>7.8281622911694507E-2</v>
      </c>
      <c r="F163" s="245">
        <v>0.30369928400954649</v>
      </c>
      <c r="G163" s="245">
        <v>1.988862370723946E-4</v>
      </c>
      <c r="H163" s="239" t="e">
        <f>NA()</f>
        <v>#N/A</v>
      </c>
    </row>
    <row r="164" spans="1:8" x14ac:dyDescent="0.2">
      <c r="A164" s="242" t="s">
        <v>113</v>
      </c>
      <c r="B164" s="245" t="s">
        <v>46</v>
      </c>
      <c r="C164" s="245">
        <v>0</v>
      </c>
      <c r="D164" s="245">
        <v>3.6316626889419251E-2</v>
      </c>
      <c r="E164" s="245">
        <v>7.8281622911694507E-2</v>
      </c>
      <c r="F164" s="245">
        <v>0.30369928400954649</v>
      </c>
      <c r="G164" s="245">
        <v>1.988862370723946E-4</v>
      </c>
      <c r="H164" s="239" t="e">
        <f>NA()</f>
        <v>#N/A</v>
      </c>
    </row>
    <row r="165" spans="1:8" x14ac:dyDescent="0.2">
      <c r="A165" t="s">
        <v>114</v>
      </c>
      <c r="B165" s="341" t="s">
        <v>46</v>
      </c>
      <c r="C165" s="245">
        <v>0</v>
      </c>
      <c r="D165" s="245">
        <v>5.8019082235347567E-2</v>
      </c>
      <c r="E165" s="245">
        <v>9.5592912312585182E-2</v>
      </c>
      <c r="F165" s="245">
        <v>0.33616537937301227</v>
      </c>
      <c r="G165" s="245">
        <v>9.0867787369377565E-5</v>
      </c>
      <c r="H165" s="239" t="e">
        <f>NA()</f>
        <v>#N/A</v>
      </c>
    </row>
    <row r="166" spans="1:8" x14ac:dyDescent="0.2">
      <c r="A166" s="242" t="s">
        <v>115</v>
      </c>
      <c r="B166" s="245" t="s">
        <v>46</v>
      </c>
      <c r="C166" s="245">
        <v>0</v>
      </c>
      <c r="D166" s="245">
        <v>5.8019082235347567E-2</v>
      </c>
      <c r="E166" s="245">
        <v>9.5592912312585182E-2</v>
      </c>
      <c r="F166" s="245">
        <v>0.33616537937301227</v>
      </c>
      <c r="G166" s="245">
        <v>9.0867787369377565E-5</v>
      </c>
      <c r="H166" s="239" t="e">
        <f>NA()</f>
        <v>#N/A</v>
      </c>
    </row>
    <row r="167" spans="1:8" x14ac:dyDescent="0.2">
      <c r="A167" s="341" t="s">
        <v>652</v>
      </c>
      <c r="B167" s="245" t="s">
        <v>46</v>
      </c>
      <c r="C167" s="245">
        <v>0</v>
      </c>
      <c r="D167" s="245">
        <v>0.20544346364018501</v>
      </c>
      <c r="E167" s="245">
        <v>0.36786464901219001</v>
      </c>
      <c r="F167" s="245">
        <v>0.52267759562841531</v>
      </c>
      <c r="G167" s="245">
        <v>3.1525851197982351E-4</v>
      </c>
      <c r="H167" s="239" t="e">
        <f>NA()</f>
        <v>#N/A</v>
      </c>
    </row>
    <row r="168" spans="1:8" x14ac:dyDescent="0.2">
      <c r="A168" s="357" t="s">
        <v>653</v>
      </c>
      <c r="B168" s="357" t="s">
        <v>46</v>
      </c>
      <c r="C168" s="357">
        <v>0</v>
      </c>
      <c r="D168" s="357">
        <v>0.20544346364018501</v>
      </c>
      <c r="E168" s="357">
        <v>0.36786464901219001</v>
      </c>
      <c r="F168" s="357">
        <v>0.52267759562841531</v>
      </c>
      <c r="G168" s="357">
        <v>3.1525851197982351E-4</v>
      </c>
      <c r="H168" s="239" t="e">
        <f>NA()</f>
        <v>#N/A</v>
      </c>
    </row>
    <row r="169" spans="1:8" x14ac:dyDescent="0.2">
      <c r="A169" s="341" t="s">
        <v>650</v>
      </c>
      <c r="B169" s="341" t="s">
        <v>46</v>
      </c>
      <c r="C169" s="245">
        <v>0</v>
      </c>
      <c r="D169" s="245">
        <v>0.32497781721384211</v>
      </c>
      <c r="E169" s="245">
        <v>0.26228926353149962</v>
      </c>
      <c r="F169" s="245">
        <v>0.53402839396628221</v>
      </c>
      <c r="G169" s="245">
        <v>0</v>
      </c>
      <c r="H169" s="239" t="e">
        <f>NA()</f>
        <v>#N/A</v>
      </c>
    </row>
    <row r="170" spans="1:8" x14ac:dyDescent="0.2">
      <c r="A170" s="357" t="s">
        <v>651</v>
      </c>
      <c r="B170" s="357" t="s">
        <v>46</v>
      </c>
      <c r="C170" s="357">
        <v>0</v>
      </c>
      <c r="D170" s="357">
        <v>0.32497781721384211</v>
      </c>
      <c r="E170" s="357">
        <v>0.26228926353149962</v>
      </c>
      <c r="F170" s="357">
        <v>0.53402839396628221</v>
      </c>
      <c r="G170" s="357">
        <v>0</v>
      </c>
      <c r="H170" s="239" t="e">
        <f>NA()</f>
        <v>#N/A</v>
      </c>
    </row>
    <row r="171" spans="1:8" x14ac:dyDescent="0.2">
      <c r="A171" s="341" t="s">
        <v>123</v>
      </c>
      <c r="B171" s="245" t="s">
        <v>46</v>
      </c>
      <c r="C171" s="245">
        <v>0</v>
      </c>
      <c r="D171" s="245">
        <v>0</v>
      </c>
      <c r="E171" s="245">
        <v>7.6595744680851077E-2</v>
      </c>
      <c r="F171" s="245">
        <v>0.15059101654846341</v>
      </c>
      <c r="G171" s="245">
        <v>9.4562647754137122E-4</v>
      </c>
      <c r="H171" s="239" t="e">
        <f>NA()</f>
        <v>#N/A</v>
      </c>
    </row>
    <row r="172" spans="1:8" x14ac:dyDescent="0.2">
      <c r="A172" s="341" t="s">
        <v>123</v>
      </c>
      <c r="B172" s="341" t="s">
        <v>55</v>
      </c>
      <c r="C172" s="245">
        <v>0</v>
      </c>
      <c r="D172" s="245">
        <v>2.0833333333333342E-3</v>
      </c>
      <c r="E172" s="245">
        <v>0</v>
      </c>
      <c r="F172" s="245">
        <v>3.8890872965260122E-2</v>
      </c>
      <c r="G172" s="245">
        <v>4.783304592501667E-3</v>
      </c>
      <c r="H172" s="344">
        <v>0</v>
      </c>
    </row>
    <row r="173" spans="1:8" x14ac:dyDescent="0.2">
      <c r="A173" s="242" t="s">
        <v>118</v>
      </c>
      <c r="B173" s="245" t="s">
        <v>46</v>
      </c>
      <c r="C173" s="245">
        <v>0</v>
      </c>
      <c r="D173" s="245">
        <v>0.16624533963808311</v>
      </c>
      <c r="E173" s="245">
        <v>0.4505683368191325</v>
      </c>
      <c r="F173" s="245">
        <v>0.53616440847503866</v>
      </c>
      <c r="G173" s="245">
        <v>1.83686459943621E-3</v>
      </c>
      <c r="H173" s="239" t="e">
        <f>NA()</f>
        <v>#N/A</v>
      </c>
    </row>
    <row r="174" spans="1:8" x14ac:dyDescent="0.2">
      <c r="A174" s="242" t="s">
        <v>120</v>
      </c>
      <c r="B174" s="245" t="s">
        <v>46</v>
      </c>
      <c r="C174" s="245">
        <v>0</v>
      </c>
      <c r="D174" s="245">
        <v>7.3044925124792007E-2</v>
      </c>
      <c r="E174" s="245">
        <v>0.1154187465335552</v>
      </c>
      <c r="F174" s="245">
        <v>0.3983361064891846</v>
      </c>
      <c r="G174" s="245">
        <v>6.1009428729894618E-4</v>
      </c>
      <c r="H174" s="239" t="e">
        <f>NA()</f>
        <v>#N/A</v>
      </c>
    </row>
    <row r="175" spans="1:8" ht="16" thickBot="1" x14ac:dyDescent="0.25">
      <c r="A175" s="242" t="s">
        <v>120</v>
      </c>
      <c r="B175" s="242" t="s">
        <v>50</v>
      </c>
      <c r="C175" s="351">
        <v>0</v>
      </c>
      <c r="D175" s="351">
        <v>0</v>
      </c>
      <c r="E175" s="351">
        <v>1.2725677550423923E-2</v>
      </c>
      <c r="F175" s="351">
        <v>0.10503743093220913</v>
      </c>
      <c r="G175" s="351">
        <v>0</v>
      </c>
      <c r="H175" s="344">
        <v>0</v>
      </c>
    </row>
    <row r="176" spans="1:8" ht="16" thickTop="1" x14ac:dyDescent="0.2">
      <c r="A176" s="242" t="s">
        <v>119</v>
      </c>
      <c r="B176" s="245" t="s">
        <v>46</v>
      </c>
      <c r="C176" s="245">
        <v>0</v>
      </c>
      <c r="D176" s="245">
        <v>0.16624533963808311</v>
      </c>
      <c r="E176" s="245">
        <v>0.4505683368191325</v>
      </c>
      <c r="F176" s="245">
        <v>0.53616440847503866</v>
      </c>
      <c r="G176" s="245">
        <v>1.83686459943621E-3</v>
      </c>
      <c r="H176" s="239" t="e">
        <f>NA()</f>
        <v>#N/A</v>
      </c>
    </row>
    <row r="177" spans="1:8" x14ac:dyDescent="0.2">
      <c r="A177" s="242" t="s">
        <v>121</v>
      </c>
      <c r="B177" s="245" t="s">
        <v>46</v>
      </c>
      <c r="C177" s="245">
        <v>0</v>
      </c>
      <c r="D177" s="245">
        <v>7.3044925124792007E-2</v>
      </c>
      <c r="E177" s="245">
        <v>0.1154187465335552</v>
      </c>
      <c r="F177" s="245">
        <v>0.3983361064891846</v>
      </c>
      <c r="G177" s="245">
        <v>6.1009428729894618E-4</v>
      </c>
      <c r="H177" s="239" t="e">
        <f>NA()</f>
        <v>#N/A</v>
      </c>
    </row>
    <row r="178" spans="1:8" ht="16" thickBot="1" x14ac:dyDescent="0.25">
      <c r="A178" s="242" t="s">
        <v>121</v>
      </c>
      <c r="B178" s="242" t="s">
        <v>55</v>
      </c>
      <c r="C178" s="351">
        <v>0</v>
      </c>
      <c r="D178" s="351">
        <v>0</v>
      </c>
      <c r="E178" s="351">
        <v>1.2725677550423923E-2</v>
      </c>
      <c r="F178" s="351">
        <v>0.10503743093220913</v>
      </c>
      <c r="G178" s="351">
        <v>0</v>
      </c>
      <c r="H178" s="344">
        <v>0</v>
      </c>
    </row>
    <row r="179" spans="1:8" ht="16" thickTop="1" x14ac:dyDescent="0.2">
      <c r="A179" s="242" t="s">
        <v>122</v>
      </c>
      <c r="B179" s="245" t="s">
        <v>46</v>
      </c>
      <c r="C179" s="245">
        <v>0</v>
      </c>
      <c r="D179" s="245">
        <v>7.3044925124792007E-2</v>
      </c>
      <c r="E179" s="245">
        <v>0.1154187465335552</v>
      </c>
      <c r="F179" s="245">
        <v>0.3983361064891846</v>
      </c>
      <c r="G179" s="245">
        <v>6.1009428729894618E-4</v>
      </c>
      <c r="H179" s="239" t="e">
        <f>NA()</f>
        <v>#N/A</v>
      </c>
    </row>
    <row r="180" spans="1:8" ht="16" thickBot="1" x14ac:dyDescent="0.25">
      <c r="A180" s="242" t="s">
        <v>122</v>
      </c>
      <c r="B180" s="242" t="s">
        <v>55</v>
      </c>
      <c r="C180" s="351">
        <v>0</v>
      </c>
      <c r="D180" s="351">
        <v>0</v>
      </c>
      <c r="E180" s="351">
        <v>1.2725677550423923E-2</v>
      </c>
      <c r="F180" s="351">
        <v>0.10503743093220913</v>
      </c>
      <c r="G180" s="351">
        <v>0</v>
      </c>
      <c r="H180" s="344">
        <v>0</v>
      </c>
    </row>
    <row r="181" spans="1:8" ht="16" thickTop="1" x14ac:dyDescent="0.2">
      <c r="A181" s="341" t="s">
        <v>124</v>
      </c>
      <c r="B181" s="245" t="s">
        <v>50</v>
      </c>
      <c r="C181" s="245">
        <v>0</v>
      </c>
      <c r="D181" s="245">
        <v>0</v>
      </c>
      <c r="E181" s="245">
        <v>1.211656441717791E-2</v>
      </c>
      <c r="F181" s="245">
        <v>9.1717791411042943E-2</v>
      </c>
      <c r="G181" s="245">
        <v>0</v>
      </c>
      <c r="H181" s="239" t="e">
        <f>NA()</f>
        <v>#N/A</v>
      </c>
    </row>
    <row r="182" spans="1:8" x14ac:dyDescent="0.2">
      <c r="A182" s="341" t="s">
        <v>125</v>
      </c>
      <c r="B182" s="341" t="s">
        <v>46</v>
      </c>
      <c r="C182" s="341">
        <v>0</v>
      </c>
      <c r="D182" s="341">
        <v>1.280846063454759E-2</v>
      </c>
      <c r="E182" s="341">
        <v>9.1774383078730912E-2</v>
      </c>
      <c r="F182" s="341">
        <v>0.25105757931844891</v>
      </c>
      <c r="G182" s="341">
        <v>0</v>
      </c>
      <c r="H182" s="239" t="e">
        <f>NA()</f>
        <v>#N/A</v>
      </c>
    </row>
    <row r="183" spans="1:8" x14ac:dyDescent="0.2">
      <c r="A183" s="245" t="s">
        <v>125</v>
      </c>
      <c r="B183" s="240" t="s">
        <v>40</v>
      </c>
      <c r="C183" s="240">
        <v>0</v>
      </c>
      <c r="D183" s="240">
        <v>1.0657107134339599E-2</v>
      </c>
      <c r="E183" s="240">
        <v>0</v>
      </c>
      <c r="F183" s="240">
        <v>0.16245438644773319</v>
      </c>
      <c r="G183" s="240">
        <v>0</v>
      </c>
      <c r="H183" s="241">
        <v>0.98</v>
      </c>
    </row>
    <row r="184" spans="1:8" x14ac:dyDescent="0.2">
      <c r="A184" s="245" t="s">
        <v>646</v>
      </c>
      <c r="B184" s="245" t="s">
        <v>46</v>
      </c>
      <c r="C184" s="245">
        <v>0</v>
      </c>
      <c r="D184" s="245">
        <v>0.30314807617567041</v>
      </c>
      <c r="E184" s="245">
        <v>0.2201321414691022</v>
      </c>
      <c r="F184" s="245">
        <v>0.56424407306645941</v>
      </c>
      <c r="G184" s="245">
        <v>1.5934706568208311E-3</v>
      </c>
      <c r="H184" s="239" t="e">
        <f>NA()</f>
        <v>#N/A</v>
      </c>
    </row>
    <row r="185" spans="1:8" x14ac:dyDescent="0.2">
      <c r="A185" s="357" t="s">
        <v>647</v>
      </c>
      <c r="B185" s="357" t="s">
        <v>46</v>
      </c>
      <c r="C185" s="357">
        <v>0</v>
      </c>
      <c r="D185" s="357">
        <v>0.30314807617567041</v>
      </c>
      <c r="E185" s="357">
        <v>0.2201321414691022</v>
      </c>
      <c r="F185" s="357">
        <v>0.56424407306645941</v>
      </c>
      <c r="G185" s="357">
        <v>1.5934706568208311E-3</v>
      </c>
      <c r="H185" s="239" t="e">
        <f>NA()</f>
        <v>#N/A</v>
      </c>
    </row>
    <row r="186" spans="1:8" x14ac:dyDescent="0.2">
      <c r="A186" s="245" t="s">
        <v>648</v>
      </c>
      <c r="B186" s="245" t="s">
        <v>46</v>
      </c>
      <c r="C186" s="245">
        <v>0</v>
      </c>
      <c r="D186" s="245">
        <v>0.2673958206036906</v>
      </c>
      <c r="E186" s="245">
        <v>0.34967615788830497</v>
      </c>
      <c r="F186" s="245">
        <v>0.58754735427104976</v>
      </c>
      <c r="G186" s="245">
        <v>4.6437736771355251E-4</v>
      </c>
      <c r="H186" s="239" t="e">
        <f>NA()</f>
        <v>#N/A</v>
      </c>
    </row>
    <row r="187" spans="1:8" x14ac:dyDescent="0.2">
      <c r="A187" s="344" t="s">
        <v>648</v>
      </c>
      <c r="B187" s="344" t="s">
        <v>618</v>
      </c>
      <c r="C187" s="240">
        <v>0</v>
      </c>
      <c r="D187" s="240">
        <v>0.26892754502233113</v>
      </c>
      <c r="E187" s="240">
        <v>0.43623361162404928</v>
      </c>
      <c r="F187" s="240">
        <v>0.60190152645020767</v>
      </c>
      <c r="G187" s="240">
        <v>4.6115395729183652E-4</v>
      </c>
      <c r="H187" s="241">
        <v>3.9275000000000002</v>
      </c>
    </row>
    <row r="188" spans="1:8" x14ac:dyDescent="0.2">
      <c r="A188" s="357" t="s">
        <v>649</v>
      </c>
      <c r="B188" s="357" t="s">
        <v>46</v>
      </c>
      <c r="C188" s="357">
        <v>0</v>
      </c>
      <c r="D188" s="357">
        <v>0.2673958206036906</v>
      </c>
      <c r="E188" s="357">
        <v>0.34967615788830497</v>
      </c>
      <c r="F188" s="357">
        <v>0.58754735427104976</v>
      </c>
      <c r="G188" s="357">
        <v>4.6437736771355251E-4</v>
      </c>
      <c r="H188" s="239" t="e">
        <f>NA()</f>
        <v>#N/A</v>
      </c>
    </row>
    <row r="189" spans="1:8" x14ac:dyDescent="0.2">
      <c r="A189" s="357" t="s">
        <v>649</v>
      </c>
      <c r="B189" s="357" t="s">
        <v>618</v>
      </c>
      <c r="C189" s="240">
        <v>0</v>
      </c>
      <c r="D189" s="240">
        <v>0.26892754502233113</v>
      </c>
      <c r="E189" s="240">
        <v>0.43623361162404928</v>
      </c>
      <c r="F189" s="240">
        <v>0.60190152645020767</v>
      </c>
      <c r="G189" s="240">
        <v>4.6115395729183652E-4</v>
      </c>
      <c r="H189" s="241">
        <v>3.9275000000000002</v>
      </c>
    </row>
    <row r="190" spans="1:8" x14ac:dyDescent="0.2">
      <c r="A190" s="242" t="s">
        <v>128</v>
      </c>
      <c r="B190" s="245" t="s">
        <v>46</v>
      </c>
      <c r="C190" s="245">
        <v>0</v>
      </c>
      <c r="D190" s="245">
        <v>0.104969454887218</v>
      </c>
      <c r="E190" s="245">
        <v>0.35856437969924809</v>
      </c>
      <c r="F190" s="245">
        <v>0.43735902255639092</v>
      </c>
      <c r="G190" s="245">
        <v>2.737312030075188E-3</v>
      </c>
      <c r="H190" s="239" t="e">
        <f>NA()</f>
        <v>#N/A</v>
      </c>
    </row>
    <row r="191" spans="1:8" x14ac:dyDescent="0.2">
      <c r="A191" s="242" t="s">
        <v>128</v>
      </c>
      <c r="B191" s="344" t="s">
        <v>618</v>
      </c>
      <c r="C191" s="240">
        <v>0</v>
      </c>
      <c r="D191" s="240">
        <v>0.30608533229200491</v>
      </c>
      <c r="E191" s="240">
        <v>0.41117301236614612</v>
      </c>
      <c r="F191" s="240">
        <v>0.54295054684716015</v>
      </c>
      <c r="G191" s="240">
        <v>2.7297156609814698E-3</v>
      </c>
      <c r="H191" s="241">
        <v>3.9275000000000002</v>
      </c>
    </row>
    <row r="192" spans="1:8" x14ac:dyDescent="0.2">
      <c r="A192" s="242" t="s">
        <v>129</v>
      </c>
      <c r="B192" s="341" t="s">
        <v>46</v>
      </c>
      <c r="C192" s="245">
        <v>0</v>
      </c>
      <c r="D192" s="245">
        <v>0.104969454887218</v>
      </c>
      <c r="E192" s="245">
        <v>0.35856437969924809</v>
      </c>
      <c r="F192" s="245">
        <v>0.43735902255639092</v>
      </c>
      <c r="G192" s="245">
        <v>2.737312030075188E-3</v>
      </c>
      <c r="H192" s="239" t="e">
        <f>NA()</f>
        <v>#N/A</v>
      </c>
    </row>
    <row r="193" spans="1:9" x14ac:dyDescent="0.2">
      <c r="A193" s="242" t="s">
        <v>129</v>
      </c>
      <c r="B193" s="344" t="s">
        <v>618</v>
      </c>
      <c r="C193" s="240">
        <v>0</v>
      </c>
      <c r="D193" s="240">
        <v>0.30608533229200491</v>
      </c>
      <c r="E193" s="240">
        <v>0.41117301236614612</v>
      </c>
      <c r="F193" s="240">
        <v>0.54295054684716015</v>
      </c>
      <c r="G193" s="240">
        <v>2.7297156609814698E-3</v>
      </c>
      <c r="H193" s="241">
        <v>3.9275000000000002</v>
      </c>
    </row>
    <row r="194" spans="1:9" x14ac:dyDescent="0.2">
      <c r="A194" s="341" t="s">
        <v>130</v>
      </c>
      <c r="B194" s="245" t="s">
        <v>46</v>
      </c>
      <c r="C194" s="245">
        <v>0</v>
      </c>
      <c r="D194" s="245">
        <v>0</v>
      </c>
      <c r="E194" s="245">
        <v>8.0952380952380956E-2</v>
      </c>
      <c r="F194" s="245">
        <v>0.15912698412698409</v>
      </c>
      <c r="G194" s="245">
        <v>0</v>
      </c>
      <c r="H194" s="239" t="e">
        <f>NA()</f>
        <v>#N/A</v>
      </c>
    </row>
    <row r="195" spans="1:9" x14ac:dyDescent="0.2">
      <c r="A195" s="341" t="s">
        <v>131</v>
      </c>
      <c r="B195" s="341" t="s">
        <v>46</v>
      </c>
      <c r="C195" s="245">
        <v>0</v>
      </c>
      <c r="D195" s="245">
        <v>0.1873447772096421</v>
      </c>
      <c r="E195" s="245">
        <v>0.39906866325785251</v>
      </c>
      <c r="F195" s="245">
        <v>0.49621986851716582</v>
      </c>
      <c r="G195" s="245">
        <v>5.6610664718772824E-4</v>
      </c>
      <c r="H195" s="239" t="e">
        <f>NA()</f>
        <v>#N/A</v>
      </c>
    </row>
    <row r="196" spans="1:9" x14ac:dyDescent="0.2">
      <c r="A196" s="341" t="s">
        <v>132</v>
      </c>
      <c r="B196" s="245" t="s">
        <v>46</v>
      </c>
      <c r="C196" s="245">
        <v>0</v>
      </c>
      <c r="D196" s="245">
        <v>0.1626260773885935</v>
      </c>
      <c r="E196" s="245">
        <v>0.43533834586466169</v>
      </c>
      <c r="F196" s="245">
        <v>0.490427287731524</v>
      </c>
      <c r="G196" s="245">
        <v>0</v>
      </c>
      <c r="H196" s="239" t="e">
        <f>NA()</f>
        <v>#N/A</v>
      </c>
    </row>
    <row r="197" spans="1:9" x14ac:dyDescent="0.2">
      <c r="A197" s="242" t="s">
        <v>133</v>
      </c>
      <c r="B197" s="341" t="s">
        <v>46</v>
      </c>
      <c r="C197" s="245">
        <v>0.16832229580573951</v>
      </c>
      <c r="D197" s="245">
        <v>0.2064459161147903</v>
      </c>
      <c r="E197" s="245">
        <v>0.24933774834437089</v>
      </c>
      <c r="F197" s="245">
        <v>0.44715231788079468</v>
      </c>
      <c r="G197" s="245">
        <v>7.3487858719646804E-2</v>
      </c>
      <c r="H197" s="239" t="e">
        <f>NA()</f>
        <v>#N/A</v>
      </c>
    </row>
    <row r="198" spans="1:9" ht="16" thickBot="1" x14ac:dyDescent="0.25">
      <c r="A198" s="242" t="s">
        <v>133</v>
      </c>
      <c r="B198" s="242" t="s">
        <v>599</v>
      </c>
      <c r="C198" s="351">
        <v>0.34803254277541351</v>
      </c>
      <c r="D198" s="351">
        <v>0.32266961000735833</v>
      </c>
      <c r="E198" s="351">
        <v>0.14476172684383654</v>
      </c>
      <c r="F198" s="351">
        <v>0.46229302241777243</v>
      </c>
      <c r="G198" s="351">
        <v>0.21279071553663778</v>
      </c>
      <c r="H198" s="242">
        <v>2.68</v>
      </c>
      <c r="I198" s="244" t="s">
        <v>93</v>
      </c>
    </row>
    <row r="199" spans="1:9" ht="16" thickTop="1" x14ac:dyDescent="0.2">
      <c r="A199" s="242" t="s">
        <v>134</v>
      </c>
      <c r="B199" s="341" t="s">
        <v>46</v>
      </c>
      <c r="C199" s="245">
        <v>0.16832229580573951</v>
      </c>
      <c r="D199" s="245">
        <v>0.2064459161147903</v>
      </c>
      <c r="E199" s="245">
        <v>0.24933774834437089</v>
      </c>
      <c r="F199" s="245">
        <v>0.44715231788079468</v>
      </c>
      <c r="G199" s="245">
        <v>7.3487858719646804E-2</v>
      </c>
      <c r="H199" s="239" t="e">
        <f>NA()</f>
        <v>#N/A</v>
      </c>
    </row>
    <row r="200" spans="1:9" ht="16" thickBot="1" x14ac:dyDescent="0.25">
      <c r="A200" s="242" t="s">
        <v>134</v>
      </c>
      <c r="B200" s="242" t="s">
        <v>599</v>
      </c>
      <c r="C200" s="351">
        <v>0.34803254277541351</v>
      </c>
      <c r="D200" s="351">
        <v>0.32266961000735833</v>
      </c>
      <c r="E200" s="351">
        <v>0.14476172684383654</v>
      </c>
      <c r="F200" s="351">
        <v>0.46229302241777243</v>
      </c>
      <c r="G200" s="351">
        <v>0.21279071553663778</v>
      </c>
      <c r="H200" s="242">
        <v>0</v>
      </c>
      <c r="I200" s="244" t="s">
        <v>32</v>
      </c>
    </row>
    <row r="201" spans="1:9" ht="16" thickTop="1" x14ac:dyDescent="0.2">
      <c r="A201" s="242" t="s">
        <v>135</v>
      </c>
      <c r="B201" s="341" t="s">
        <v>46</v>
      </c>
      <c r="C201" s="245">
        <v>0.16832229580573951</v>
      </c>
      <c r="D201" s="245">
        <v>0.2064459161147903</v>
      </c>
      <c r="E201" s="245">
        <v>0.24933774834437089</v>
      </c>
      <c r="F201" s="245">
        <v>0.44715231788079468</v>
      </c>
      <c r="G201" s="245">
        <v>7.3487858719646804E-2</v>
      </c>
      <c r="H201" s="239" t="e">
        <f>NA()</f>
        <v>#N/A</v>
      </c>
    </row>
    <row r="202" spans="1:9" ht="16" thickBot="1" x14ac:dyDescent="0.25">
      <c r="A202" s="242" t="s">
        <v>135</v>
      </c>
      <c r="B202" s="242" t="s">
        <v>599</v>
      </c>
      <c r="C202" s="351">
        <v>0.34803254277541351</v>
      </c>
      <c r="D202" s="351">
        <v>0.32266961000735833</v>
      </c>
      <c r="E202" s="351">
        <v>0.14476172684383654</v>
      </c>
      <c r="F202" s="351">
        <v>0.46229302241777243</v>
      </c>
      <c r="G202" s="351">
        <v>0.21279071553663778</v>
      </c>
      <c r="H202" s="242">
        <v>2.73</v>
      </c>
      <c r="I202" s="244" t="s">
        <v>46</v>
      </c>
    </row>
    <row r="203" spans="1:9" ht="16" thickTop="1" x14ac:dyDescent="0.2">
      <c r="A203" s="242" t="s">
        <v>136</v>
      </c>
      <c r="B203" s="341" t="s">
        <v>46</v>
      </c>
      <c r="C203" s="245">
        <v>0.16832229580573951</v>
      </c>
      <c r="D203" s="245">
        <v>0.2064459161147903</v>
      </c>
      <c r="E203" s="245">
        <v>0.24933774834437089</v>
      </c>
      <c r="F203" s="245">
        <v>0.44715231788079468</v>
      </c>
      <c r="G203" s="245">
        <v>7.3487858719646804E-2</v>
      </c>
      <c r="H203" s="239" t="e">
        <f>NA()</f>
        <v>#N/A</v>
      </c>
    </row>
    <row r="204" spans="1:9" ht="16" thickBot="1" x14ac:dyDescent="0.25">
      <c r="A204" s="242" t="s">
        <v>136</v>
      </c>
      <c r="B204" s="242" t="s">
        <v>599</v>
      </c>
      <c r="C204" s="351">
        <v>0.34803254277541351</v>
      </c>
      <c r="D204" s="351">
        <v>0.32266961000735833</v>
      </c>
      <c r="E204" s="351">
        <v>0.14476172684383654</v>
      </c>
      <c r="F204" s="351">
        <v>0.46229302241777243</v>
      </c>
      <c r="G204" s="351">
        <v>0.21279071553663778</v>
      </c>
      <c r="H204" s="242">
        <v>0</v>
      </c>
      <c r="I204" s="244" t="s">
        <v>32</v>
      </c>
    </row>
    <row r="205" spans="1:9" ht="16" thickTop="1" x14ac:dyDescent="0.2">
      <c r="A205" s="242" t="s">
        <v>137</v>
      </c>
      <c r="B205" s="341" t="s">
        <v>46</v>
      </c>
      <c r="C205" s="245">
        <v>0.16832229580573951</v>
      </c>
      <c r="D205" s="245">
        <v>0.2064459161147903</v>
      </c>
      <c r="E205" s="245">
        <v>0.24933774834437089</v>
      </c>
      <c r="F205" s="245">
        <v>0.44715231788079468</v>
      </c>
      <c r="G205" s="245">
        <v>7.3487858719646804E-2</v>
      </c>
      <c r="H205" s="239" t="e">
        <f>NA()</f>
        <v>#N/A</v>
      </c>
    </row>
    <row r="206" spans="1:9" ht="16" thickBot="1" x14ac:dyDescent="0.25">
      <c r="A206" s="242" t="s">
        <v>137</v>
      </c>
      <c r="B206" s="242" t="s">
        <v>599</v>
      </c>
      <c r="C206" s="351">
        <v>0.34803254277541351</v>
      </c>
      <c r="D206" s="351">
        <v>0.32266961000735833</v>
      </c>
      <c r="E206" s="351">
        <v>0.14476172684383654</v>
      </c>
      <c r="F206" s="351">
        <v>0.46229302241777243</v>
      </c>
      <c r="G206" s="351">
        <v>0.21279071553663778</v>
      </c>
      <c r="H206" s="242">
        <v>2.68</v>
      </c>
      <c r="I206" s="244" t="s">
        <v>93</v>
      </c>
    </row>
    <row r="207" spans="1:9" ht="16" thickTop="1" x14ac:dyDescent="0.2">
      <c r="A207" s="242" t="s">
        <v>138</v>
      </c>
      <c r="B207" s="341" t="s">
        <v>46</v>
      </c>
      <c r="C207" s="245">
        <v>0.16832229580573951</v>
      </c>
      <c r="D207" s="245">
        <v>0.2064459161147903</v>
      </c>
      <c r="E207" s="245">
        <v>0.24933774834437089</v>
      </c>
      <c r="F207" s="245">
        <v>0.44715231788079468</v>
      </c>
      <c r="G207" s="245">
        <v>7.3487858719646804E-2</v>
      </c>
      <c r="H207" s="239" t="e">
        <f>NA()</f>
        <v>#N/A</v>
      </c>
    </row>
    <row r="208" spans="1:9" ht="16" thickBot="1" x14ac:dyDescent="0.25">
      <c r="A208" s="242" t="s">
        <v>138</v>
      </c>
      <c r="B208" s="242" t="s">
        <v>599</v>
      </c>
      <c r="C208" s="351">
        <v>0.34803254277541351</v>
      </c>
      <c r="D208" s="351">
        <v>0.32266961000735833</v>
      </c>
      <c r="E208" s="351">
        <v>0.14476172684383654</v>
      </c>
      <c r="F208" s="351">
        <v>0.46229302241777243</v>
      </c>
      <c r="G208" s="351">
        <v>0.21279071553663778</v>
      </c>
      <c r="H208" s="242">
        <v>2.68</v>
      </c>
      <c r="I208" s="244" t="s">
        <v>93</v>
      </c>
    </row>
    <row r="209" spans="1:9" ht="16" thickTop="1" x14ac:dyDescent="0.2">
      <c r="A209" s="242" t="s">
        <v>139</v>
      </c>
      <c r="B209" s="341" t="s">
        <v>46</v>
      </c>
      <c r="C209" s="245">
        <v>0.16832229580573951</v>
      </c>
      <c r="D209" s="245">
        <v>0.2064459161147903</v>
      </c>
      <c r="E209" s="245">
        <v>0.24933774834437089</v>
      </c>
      <c r="F209" s="245">
        <v>0.44715231788079468</v>
      </c>
      <c r="G209" s="245">
        <v>7.3487858719646804E-2</v>
      </c>
      <c r="H209" s="239" t="e">
        <f>NA()</f>
        <v>#N/A</v>
      </c>
    </row>
    <row r="210" spans="1:9" ht="16" thickBot="1" x14ac:dyDescent="0.25">
      <c r="A210" s="242" t="s">
        <v>139</v>
      </c>
      <c r="B210" s="242" t="s">
        <v>599</v>
      </c>
      <c r="C210" s="351">
        <v>0.34803254277541351</v>
      </c>
      <c r="D210" s="351">
        <v>0.32266961000735833</v>
      </c>
      <c r="E210" s="351">
        <v>0.14476172684383654</v>
      </c>
      <c r="F210" s="351">
        <v>0.46229302241777243</v>
      </c>
      <c r="G210" s="351">
        <v>0.21279071553663778</v>
      </c>
      <c r="H210" s="242">
        <v>3.18</v>
      </c>
      <c r="I210" s="244" t="s">
        <v>101</v>
      </c>
    </row>
    <row r="211" spans="1:9" ht="16" thickTop="1" x14ac:dyDescent="0.2">
      <c r="A211" s="242" t="s">
        <v>140</v>
      </c>
      <c r="B211" s="341" t="s">
        <v>46</v>
      </c>
      <c r="C211" s="245">
        <v>0.16832229580573951</v>
      </c>
      <c r="D211" s="245">
        <v>0.2064459161147903</v>
      </c>
      <c r="E211" s="245">
        <v>0.24933774834437089</v>
      </c>
      <c r="F211" s="245">
        <v>0.44715231788079468</v>
      </c>
      <c r="G211" s="245">
        <v>7.3487858719646804E-2</v>
      </c>
      <c r="H211" s="239" t="e">
        <f>NA()</f>
        <v>#N/A</v>
      </c>
    </row>
    <row r="212" spans="1:9" ht="16" thickBot="1" x14ac:dyDescent="0.25">
      <c r="A212" s="242" t="s">
        <v>140</v>
      </c>
      <c r="B212" s="242" t="s">
        <v>599</v>
      </c>
      <c r="C212" s="351">
        <v>0.34803254277541351</v>
      </c>
      <c r="D212" s="351">
        <v>0.32266961000735833</v>
      </c>
      <c r="E212" s="351">
        <v>0.14476172684383654</v>
      </c>
      <c r="F212" s="351">
        <v>0.46229302241777243</v>
      </c>
      <c r="G212" s="351">
        <v>0.21279071553663778</v>
      </c>
      <c r="H212" s="242">
        <v>3.18</v>
      </c>
      <c r="I212" s="244" t="s">
        <v>101</v>
      </c>
    </row>
    <row r="213" spans="1:9" ht="16" thickTop="1" x14ac:dyDescent="0.2">
      <c r="A213" s="242" t="s">
        <v>141</v>
      </c>
      <c r="B213" s="341" t="s">
        <v>46</v>
      </c>
      <c r="C213" s="245">
        <v>0.16832229580573951</v>
      </c>
      <c r="D213" s="245">
        <v>0.2064459161147903</v>
      </c>
      <c r="E213" s="245">
        <v>0.24933774834437089</v>
      </c>
      <c r="F213" s="245">
        <v>0.44715231788079468</v>
      </c>
      <c r="G213" s="245">
        <v>7.3487858719646804E-2</v>
      </c>
      <c r="H213" s="239" t="e">
        <f>NA()</f>
        <v>#N/A</v>
      </c>
    </row>
    <row r="214" spans="1:9" ht="16" thickBot="1" x14ac:dyDescent="0.25">
      <c r="A214" s="242" t="s">
        <v>141</v>
      </c>
      <c r="B214" s="242" t="s">
        <v>599</v>
      </c>
      <c r="C214" s="351">
        <v>0.34803254277541351</v>
      </c>
      <c r="D214" s="351">
        <v>0.32266961000735833</v>
      </c>
      <c r="E214" s="351">
        <v>0.14476172684383654</v>
      </c>
      <c r="F214" s="351">
        <v>0.46229302241777243</v>
      </c>
      <c r="G214" s="351">
        <v>0.21279071553663778</v>
      </c>
      <c r="H214" s="242">
        <v>3.18</v>
      </c>
      <c r="I214" s="244" t="s">
        <v>101</v>
      </c>
    </row>
    <row r="215" spans="1:9" ht="16" thickTop="1" x14ac:dyDescent="0.2">
      <c r="A215" s="242" t="s">
        <v>142</v>
      </c>
      <c r="B215" s="341" t="s">
        <v>46</v>
      </c>
      <c r="C215" s="245">
        <v>0.16576666666666659</v>
      </c>
      <c r="D215" s="245">
        <v>0.19373333333333331</v>
      </c>
      <c r="E215" s="245">
        <v>0.23849999999999999</v>
      </c>
      <c r="F215" s="245">
        <v>0.43723333333333331</v>
      </c>
      <c r="G215" s="245">
        <v>9.6299999999999997E-2</v>
      </c>
      <c r="H215" s="239" t="e">
        <f>NA()</f>
        <v>#N/A</v>
      </c>
    </row>
    <row r="216" spans="1:9" ht="16" thickBot="1" x14ac:dyDescent="0.25">
      <c r="A216" s="242" t="s">
        <v>142</v>
      </c>
      <c r="B216" s="242" t="s">
        <v>600</v>
      </c>
      <c r="C216" s="351">
        <v>0.2584585719032727</v>
      </c>
      <c r="D216" s="351">
        <v>0.40548444444444448</v>
      </c>
      <c r="E216" s="351">
        <v>0.23088955355880234</v>
      </c>
      <c r="F216" s="351">
        <v>0.53622233805888142</v>
      </c>
      <c r="G216" s="351">
        <v>0.10371904543230155</v>
      </c>
      <c r="H216" s="242">
        <v>2.68</v>
      </c>
      <c r="I216" s="244" t="s">
        <v>93</v>
      </c>
    </row>
    <row r="217" spans="1:9" ht="16" thickTop="1" x14ac:dyDescent="0.2">
      <c r="A217" s="242" t="s">
        <v>143</v>
      </c>
      <c r="B217" s="341" t="s">
        <v>46</v>
      </c>
      <c r="C217" s="245">
        <v>0.16576666666666659</v>
      </c>
      <c r="D217" s="245">
        <v>0.19373333333333331</v>
      </c>
      <c r="E217" s="245">
        <v>0.23849999999999999</v>
      </c>
      <c r="F217" s="245">
        <v>0.43723333333333331</v>
      </c>
      <c r="G217" s="245">
        <v>9.6299999999999997E-2</v>
      </c>
      <c r="H217" s="239" t="e">
        <f>NA()</f>
        <v>#N/A</v>
      </c>
    </row>
    <row r="218" spans="1:9" ht="16" thickBot="1" x14ac:dyDescent="0.25">
      <c r="A218" s="242" t="s">
        <v>143</v>
      </c>
      <c r="B218" s="242" t="s">
        <v>600</v>
      </c>
      <c r="C218" s="351">
        <v>0.2584585719032727</v>
      </c>
      <c r="D218" s="351">
        <v>0.40548444444444448</v>
      </c>
      <c r="E218" s="351">
        <v>0.23088955355880234</v>
      </c>
      <c r="F218" s="351">
        <v>0.53622233805888142</v>
      </c>
      <c r="G218" s="351">
        <v>0.10371904543230155</v>
      </c>
      <c r="H218" s="242">
        <v>0</v>
      </c>
      <c r="I218" s="244" t="s">
        <v>32</v>
      </c>
    </row>
    <row r="219" spans="1:9" ht="16" thickTop="1" x14ac:dyDescent="0.2">
      <c r="A219" s="242" t="s">
        <v>144</v>
      </c>
      <c r="B219" s="341" t="s">
        <v>46</v>
      </c>
      <c r="C219" s="341">
        <v>0.16576666666666659</v>
      </c>
      <c r="D219" s="341">
        <v>0.19373333333333331</v>
      </c>
      <c r="E219" s="341">
        <v>0.23849999999999999</v>
      </c>
      <c r="F219" s="341">
        <v>0.43723333333333331</v>
      </c>
      <c r="G219" s="341">
        <v>9.6299999999999997E-2</v>
      </c>
      <c r="H219" s="239" t="e">
        <f>NA()</f>
        <v>#N/A</v>
      </c>
    </row>
    <row r="220" spans="1:9" ht="16" thickBot="1" x14ac:dyDescent="0.25">
      <c r="A220" s="242" t="s">
        <v>144</v>
      </c>
      <c r="B220" s="242" t="s">
        <v>600</v>
      </c>
      <c r="C220" s="351">
        <v>0.2584585719032727</v>
      </c>
      <c r="D220" s="351">
        <v>0.40548444444444448</v>
      </c>
      <c r="E220" s="351">
        <v>0.23088955355880234</v>
      </c>
      <c r="F220" s="351">
        <v>0.53622233805888142</v>
      </c>
      <c r="G220" s="351">
        <v>0.10371904543230155</v>
      </c>
      <c r="H220" s="242">
        <v>0</v>
      </c>
      <c r="I220" s="244" t="s">
        <v>32</v>
      </c>
    </row>
    <row r="221" spans="1:9" ht="16" thickTop="1" x14ac:dyDescent="0.2">
      <c r="A221" s="242" t="s">
        <v>145</v>
      </c>
      <c r="B221" s="341" t="s">
        <v>46</v>
      </c>
      <c r="C221" s="341">
        <v>0.16576666666666659</v>
      </c>
      <c r="D221" s="341">
        <v>0.19373333333333331</v>
      </c>
      <c r="E221" s="341">
        <v>0.23849999999999999</v>
      </c>
      <c r="F221" s="341">
        <v>0.43723333333333331</v>
      </c>
      <c r="G221" s="341">
        <v>9.6299999999999997E-2</v>
      </c>
      <c r="H221" s="239" t="e">
        <f>NA()</f>
        <v>#N/A</v>
      </c>
    </row>
    <row r="222" spans="1:9" ht="16" thickBot="1" x14ac:dyDescent="0.25">
      <c r="A222" s="242" t="s">
        <v>145</v>
      </c>
      <c r="B222" s="242" t="s">
        <v>600</v>
      </c>
      <c r="C222" s="351">
        <v>0.2584585719032727</v>
      </c>
      <c r="D222" s="351">
        <v>0.40548444444444448</v>
      </c>
      <c r="E222" s="351">
        <v>0.23088955355880234</v>
      </c>
      <c r="F222" s="351">
        <v>0.53622233805888142</v>
      </c>
      <c r="G222" s="351">
        <v>0.10371904543230155</v>
      </c>
      <c r="H222" s="242">
        <v>3.18</v>
      </c>
      <c r="I222" s="244" t="s">
        <v>101</v>
      </c>
    </row>
    <row r="223" spans="1:9" ht="16" thickTop="1" x14ac:dyDescent="0.2">
      <c r="A223" s="341" t="s">
        <v>146</v>
      </c>
      <c r="B223" s="341" t="s">
        <v>38</v>
      </c>
      <c r="C223" s="341">
        <v>0</v>
      </c>
      <c r="D223" s="341">
        <v>0.5521383075523203</v>
      </c>
      <c r="E223" s="341">
        <v>2.1337579617834401E-2</v>
      </c>
      <c r="F223" s="341">
        <v>0.28480436760691541</v>
      </c>
      <c r="G223" s="341">
        <v>0</v>
      </c>
      <c r="H223" s="239" t="e">
        <f>NA()</f>
        <v>#N/A</v>
      </c>
    </row>
    <row r="224" spans="1:9" x14ac:dyDescent="0.2">
      <c r="A224" s="344" t="s">
        <v>146</v>
      </c>
      <c r="B224" s="344" t="s">
        <v>619</v>
      </c>
      <c r="C224" s="240">
        <v>0</v>
      </c>
      <c r="D224" s="240">
        <v>0.58798747718506816</v>
      </c>
      <c r="E224" s="240">
        <v>7.3501832031808434E-2</v>
      </c>
      <c r="F224" s="240">
        <v>0.30122057297965832</v>
      </c>
      <c r="G224" s="240">
        <v>0</v>
      </c>
      <c r="H224" s="241">
        <v>4.8374999999999986</v>
      </c>
    </row>
    <row r="225" spans="1:9" x14ac:dyDescent="0.2">
      <c r="A225" s="242" t="s">
        <v>147</v>
      </c>
      <c r="B225" s="245" t="s">
        <v>38</v>
      </c>
      <c r="C225" s="245">
        <v>0</v>
      </c>
      <c r="D225" s="245">
        <v>0.18252346193952029</v>
      </c>
      <c r="E225" s="245">
        <v>0.1076120959332638</v>
      </c>
      <c r="F225" s="245">
        <v>0.48586027111574559</v>
      </c>
      <c r="G225" s="245">
        <v>1.599582898852972E-2</v>
      </c>
      <c r="H225" s="239" t="e">
        <f>NA()</f>
        <v>#N/A</v>
      </c>
    </row>
    <row r="226" spans="1:9" ht="16" thickBot="1" x14ac:dyDescent="0.25">
      <c r="A226" s="242" t="s">
        <v>147</v>
      </c>
      <c r="B226" s="344" t="s">
        <v>619</v>
      </c>
      <c r="C226" s="351">
        <v>0</v>
      </c>
      <c r="D226" s="351">
        <v>0.60011947188187509</v>
      </c>
      <c r="E226" s="351">
        <v>0.2199624227256384</v>
      </c>
      <c r="F226" s="351">
        <v>0.5291255036964656</v>
      </c>
      <c r="G226" s="351">
        <v>1.5985626027693395E-2</v>
      </c>
      <c r="H226" s="241">
        <v>4.8374999999999986</v>
      </c>
    </row>
    <row r="227" spans="1:9" ht="16" thickTop="1" x14ac:dyDescent="0.2">
      <c r="A227" s="242" t="s">
        <v>148</v>
      </c>
      <c r="B227" s="245" t="s">
        <v>38</v>
      </c>
      <c r="C227" s="245">
        <v>0</v>
      </c>
      <c r="D227" s="245">
        <v>0.18252346193952029</v>
      </c>
      <c r="E227" s="245">
        <v>0.1076120959332638</v>
      </c>
      <c r="F227" s="245">
        <v>0.48586027111574559</v>
      </c>
      <c r="G227" s="245">
        <v>1.599582898852972E-2</v>
      </c>
      <c r="H227" s="239" t="e">
        <f>NA()</f>
        <v>#N/A</v>
      </c>
    </row>
    <row r="228" spans="1:9" ht="16" thickBot="1" x14ac:dyDescent="0.25">
      <c r="A228" s="242" t="s">
        <v>148</v>
      </c>
      <c r="B228" s="344" t="s">
        <v>619</v>
      </c>
      <c r="C228" s="351">
        <v>0</v>
      </c>
      <c r="D228" s="351">
        <v>0.60011947188187509</v>
      </c>
      <c r="E228" s="351">
        <v>0.2199624227256384</v>
      </c>
      <c r="F228" s="351">
        <v>0.5291255036964656</v>
      </c>
      <c r="G228" s="351">
        <v>1.5985626027693395E-2</v>
      </c>
      <c r="H228" s="241">
        <v>4.8374999999999986</v>
      </c>
    </row>
    <row r="229" spans="1:9" ht="16" thickTop="1" x14ac:dyDescent="0.2">
      <c r="A229" s="341" t="s">
        <v>149</v>
      </c>
      <c r="B229" s="341" t="s">
        <v>38</v>
      </c>
      <c r="C229" s="245">
        <v>0</v>
      </c>
      <c r="D229" s="245">
        <v>0.13568384347152271</v>
      </c>
      <c r="E229" s="245">
        <v>3.6691204959318102E-2</v>
      </c>
      <c r="F229" s="245">
        <v>0.36722200697404112</v>
      </c>
      <c r="G229" s="245">
        <v>0</v>
      </c>
      <c r="H229" s="239" t="e">
        <f>NA()</f>
        <v>#N/A</v>
      </c>
    </row>
    <row r="230" spans="1:9" x14ac:dyDescent="0.2">
      <c r="A230" s="242" t="s">
        <v>150</v>
      </c>
      <c r="B230" s="245" t="s">
        <v>46</v>
      </c>
      <c r="C230" s="245">
        <v>0</v>
      </c>
      <c r="D230" s="245">
        <v>0.13257807715860381</v>
      </c>
      <c r="E230" s="245">
        <v>0.13337415799142679</v>
      </c>
      <c r="F230" s="245">
        <v>0.39412124923453762</v>
      </c>
      <c r="G230" s="245">
        <v>0</v>
      </c>
      <c r="H230" s="239" t="e">
        <f>NA()</f>
        <v>#N/A</v>
      </c>
    </row>
    <row r="231" spans="1:9" x14ac:dyDescent="0.2">
      <c r="A231" s="242" t="s">
        <v>151</v>
      </c>
      <c r="B231" s="341" t="s">
        <v>46</v>
      </c>
      <c r="C231" s="245">
        <v>0</v>
      </c>
      <c r="D231" s="245">
        <v>0.13257807715860381</v>
      </c>
      <c r="E231" s="245">
        <v>0.13337415799142679</v>
      </c>
      <c r="F231" s="245">
        <v>0.39412124923453762</v>
      </c>
      <c r="G231" s="245">
        <v>0</v>
      </c>
      <c r="H231" s="239" t="e">
        <f>NA()</f>
        <v>#N/A</v>
      </c>
    </row>
    <row r="232" spans="1:9" x14ac:dyDescent="0.2">
      <c r="A232" s="242" t="s">
        <v>151</v>
      </c>
      <c r="B232" s="242" t="s">
        <v>50</v>
      </c>
      <c r="C232" s="245">
        <v>0</v>
      </c>
      <c r="D232" s="245">
        <v>0</v>
      </c>
      <c r="E232" s="245">
        <v>8.1639413185071782E-3</v>
      </c>
      <c r="F232" s="245">
        <v>8.9232927428294723E-2</v>
      </c>
      <c r="G232" s="245">
        <v>0</v>
      </c>
      <c r="H232" s="344">
        <v>0</v>
      </c>
    </row>
    <row r="233" spans="1:9" x14ac:dyDescent="0.2">
      <c r="A233" s="242" t="s">
        <v>152</v>
      </c>
      <c r="B233" s="341" t="s">
        <v>46</v>
      </c>
      <c r="C233" s="245">
        <v>0.34571304221674171</v>
      </c>
      <c r="D233" s="245">
        <v>0.1741331785869723</v>
      </c>
      <c r="E233" s="245">
        <v>5.4301465254606128E-2</v>
      </c>
      <c r="F233" s="245">
        <v>0.23824169447265339</v>
      </c>
      <c r="G233" s="245">
        <v>0.38427390105904541</v>
      </c>
      <c r="H233" s="239" t="e">
        <f>NA()</f>
        <v>#N/A</v>
      </c>
    </row>
    <row r="234" spans="1:9" ht="16" thickBot="1" x14ac:dyDescent="0.25">
      <c r="A234" s="242" t="s">
        <v>152</v>
      </c>
      <c r="B234" s="242" t="s">
        <v>601</v>
      </c>
      <c r="C234" s="351">
        <v>0.5414832609436544</v>
      </c>
      <c r="D234" s="351">
        <v>0.29768460757290005</v>
      </c>
      <c r="E234" s="351">
        <v>0.20116835482122966</v>
      </c>
      <c r="F234" s="351">
        <v>0.52641603374234747</v>
      </c>
      <c r="G234" s="351">
        <v>0.41477160525693013</v>
      </c>
      <c r="H234" s="242">
        <v>2.73</v>
      </c>
      <c r="I234" s="244" t="s">
        <v>46</v>
      </c>
    </row>
    <row r="235" spans="1:9" ht="16" thickTop="1" x14ac:dyDescent="0.2">
      <c r="A235" s="242" t="s">
        <v>154</v>
      </c>
      <c r="B235" s="341" t="s">
        <v>46</v>
      </c>
      <c r="C235" s="245">
        <v>0.34571304221674171</v>
      </c>
      <c r="D235" s="245">
        <v>0.1741331785869723</v>
      </c>
      <c r="E235" s="245">
        <v>5.4301465254606128E-2</v>
      </c>
      <c r="F235" s="245">
        <v>0.23824169447265339</v>
      </c>
      <c r="G235" s="245">
        <v>0.38427390105904541</v>
      </c>
      <c r="H235" s="239" t="e">
        <f>NA()</f>
        <v>#N/A</v>
      </c>
    </row>
    <row r="236" spans="1:9" ht="16" thickBot="1" x14ac:dyDescent="0.25">
      <c r="A236" s="242" t="s">
        <v>154</v>
      </c>
      <c r="B236" s="242" t="s">
        <v>601</v>
      </c>
      <c r="C236" s="351">
        <v>0.5414832609436544</v>
      </c>
      <c r="D236" s="351">
        <v>0.29768460757290005</v>
      </c>
      <c r="E236" s="351">
        <v>0.20116835482122966</v>
      </c>
      <c r="F236" s="351">
        <v>0.52641603374234747</v>
      </c>
      <c r="G236" s="351">
        <v>0.41477160525693013</v>
      </c>
      <c r="H236" s="242">
        <v>3.18</v>
      </c>
      <c r="I236" s="244" t="s">
        <v>101</v>
      </c>
    </row>
    <row r="237" spans="1:9" ht="16" thickTop="1" x14ac:dyDescent="0.2">
      <c r="A237" s="242" t="s">
        <v>155</v>
      </c>
      <c r="B237" s="341" t="s">
        <v>46</v>
      </c>
      <c r="C237" s="245">
        <v>0.34571304221674171</v>
      </c>
      <c r="D237" s="245">
        <v>0.1741331785869723</v>
      </c>
      <c r="E237" s="245">
        <v>5.4301465254606128E-2</v>
      </c>
      <c r="F237" s="245">
        <v>0.23824169447265339</v>
      </c>
      <c r="G237" s="245">
        <v>0.38427390105904541</v>
      </c>
      <c r="H237" s="239" t="e">
        <f>NA()</f>
        <v>#N/A</v>
      </c>
    </row>
    <row r="238" spans="1:9" ht="16" thickBot="1" x14ac:dyDescent="0.25">
      <c r="A238" s="242" t="s">
        <v>155</v>
      </c>
      <c r="B238" s="242" t="s">
        <v>601</v>
      </c>
      <c r="C238" s="351">
        <v>0.5414832609436544</v>
      </c>
      <c r="D238" s="351">
        <v>0.29768460757290005</v>
      </c>
      <c r="E238" s="351">
        <v>0.20116835482122966</v>
      </c>
      <c r="F238" s="351">
        <v>0.52641603374234747</v>
      </c>
      <c r="G238" s="351">
        <v>0.41477160525693013</v>
      </c>
      <c r="H238" s="242">
        <v>3.18</v>
      </c>
      <c r="I238" s="244" t="s">
        <v>101</v>
      </c>
    </row>
    <row r="239" spans="1:9" ht="16" thickTop="1" x14ac:dyDescent="0.2">
      <c r="A239" s="245" t="s">
        <v>663</v>
      </c>
      <c r="B239" s="341" t="s">
        <v>38</v>
      </c>
      <c r="C239" s="341">
        <v>0</v>
      </c>
      <c r="D239" s="341">
        <v>0.48725149889555069</v>
      </c>
      <c r="E239" s="341">
        <v>4.2537077942568641E-2</v>
      </c>
      <c r="F239" s="341">
        <v>0.40893026191227522</v>
      </c>
      <c r="G239" s="341">
        <v>1.136005048911329E-3</v>
      </c>
      <c r="H239" s="239" t="e">
        <f>NA()</f>
        <v>#N/A</v>
      </c>
    </row>
    <row r="240" spans="1:9" x14ac:dyDescent="0.2">
      <c r="A240" s="344" t="s">
        <v>663</v>
      </c>
      <c r="B240" s="344" t="s">
        <v>619</v>
      </c>
      <c r="C240" s="240">
        <v>0</v>
      </c>
      <c r="D240" s="240">
        <v>0.66577404794350903</v>
      </c>
      <c r="E240" s="240">
        <v>8.2649195404882608E-2</v>
      </c>
      <c r="F240" s="240">
        <v>0.38976980311980147</v>
      </c>
      <c r="G240" s="240">
        <v>1.1511074920305779E-3</v>
      </c>
      <c r="H240" s="241">
        <v>4.8374999999999986</v>
      </c>
    </row>
    <row r="241" spans="1:9" x14ac:dyDescent="0.2">
      <c r="A241" s="357" t="s">
        <v>664</v>
      </c>
      <c r="B241" s="357" t="s">
        <v>38</v>
      </c>
      <c r="C241" s="357">
        <v>0</v>
      </c>
      <c r="D241" s="357">
        <v>0.48725149889555069</v>
      </c>
      <c r="E241" s="357">
        <v>4.2537077942568641E-2</v>
      </c>
      <c r="F241" s="357">
        <v>0.40893026191227522</v>
      </c>
      <c r="G241" s="357">
        <v>1.136005048911329E-3</v>
      </c>
      <c r="H241" s="239" t="e">
        <f>NA()</f>
        <v>#N/A</v>
      </c>
    </row>
    <row r="242" spans="1:9" x14ac:dyDescent="0.2">
      <c r="A242" s="357" t="s">
        <v>664</v>
      </c>
      <c r="B242" s="357" t="s">
        <v>619</v>
      </c>
      <c r="C242" s="240">
        <v>0</v>
      </c>
      <c r="D242" s="240">
        <v>0.66577404794350903</v>
      </c>
      <c r="E242" s="240">
        <v>8.2649195404882608E-2</v>
      </c>
      <c r="F242" s="240">
        <v>0.38976980311980147</v>
      </c>
      <c r="G242" s="240">
        <v>1.1511074920305779E-3</v>
      </c>
      <c r="H242" s="241">
        <v>4.8374999999999986</v>
      </c>
    </row>
    <row r="243" spans="1:9" x14ac:dyDescent="0.2">
      <c r="A243" s="245" t="s">
        <v>665</v>
      </c>
      <c r="B243" s="245" t="s">
        <v>38</v>
      </c>
      <c r="C243" s="245">
        <v>0</v>
      </c>
      <c r="D243" s="245">
        <v>0.37748842592592591</v>
      </c>
      <c r="E243" s="245">
        <v>7.7083333333333323E-2</v>
      </c>
      <c r="F243" s="245">
        <v>0.47256944444444438</v>
      </c>
      <c r="G243" s="245">
        <v>1.157407407407407E-4</v>
      </c>
      <c r="H243" s="239" t="e">
        <f>NA()</f>
        <v>#N/A</v>
      </c>
    </row>
    <row r="244" spans="1:9" x14ac:dyDescent="0.2">
      <c r="A244" s="357" t="s">
        <v>666</v>
      </c>
      <c r="B244" s="357" t="s">
        <v>38</v>
      </c>
      <c r="C244" s="357">
        <v>0</v>
      </c>
      <c r="D244" s="357">
        <v>0.37748842592592591</v>
      </c>
      <c r="E244" s="357">
        <v>7.7083333333333323E-2</v>
      </c>
      <c r="F244" s="357">
        <v>0.47256944444444438</v>
      </c>
      <c r="G244" s="357">
        <v>1.157407407407407E-4</v>
      </c>
      <c r="H244" s="239" t="e">
        <f>NA()</f>
        <v>#N/A</v>
      </c>
    </row>
    <row r="245" spans="1:9" x14ac:dyDescent="0.2">
      <c r="A245" s="242" t="s">
        <v>158</v>
      </c>
      <c r="B245" s="245" t="s">
        <v>34</v>
      </c>
      <c r="C245" s="245">
        <v>5.7664884135472369E-2</v>
      </c>
      <c r="D245" s="245">
        <v>2.0855614973262031E-2</v>
      </c>
      <c r="E245" s="245">
        <v>0</v>
      </c>
      <c r="F245" s="245">
        <v>3.7165775401069523E-2</v>
      </c>
      <c r="G245" s="245">
        <v>0</v>
      </c>
      <c r="H245" s="239" t="e">
        <f>NA()</f>
        <v>#N/A</v>
      </c>
    </row>
    <row r="246" spans="1:9" x14ac:dyDescent="0.2">
      <c r="A246" s="242" t="s">
        <v>158</v>
      </c>
      <c r="B246" s="242" t="s">
        <v>602</v>
      </c>
      <c r="C246" s="352">
        <v>0.11760195009271208</v>
      </c>
      <c r="D246" s="352">
        <v>0.14638146167557933</v>
      </c>
      <c r="E246" s="352">
        <v>0.13172519721006948</v>
      </c>
      <c r="F246" s="352">
        <v>0.38742506175509067</v>
      </c>
      <c r="G246" s="352">
        <v>0.20204467282352942</v>
      </c>
      <c r="H246" s="242">
        <v>5.41</v>
      </c>
      <c r="I246" s="244" t="s">
        <v>669</v>
      </c>
    </row>
    <row r="247" spans="1:9" x14ac:dyDescent="0.2">
      <c r="A247" s="242" t="s">
        <v>159</v>
      </c>
      <c r="B247" s="245" t="s">
        <v>34</v>
      </c>
      <c r="C247" s="245">
        <v>5.7664884135472369E-2</v>
      </c>
      <c r="D247" s="245">
        <v>2.0855614973262031E-2</v>
      </c>
      <c r="E247" s="245">
        <v>0</v>
      </c>
      <c r="F247" s="245">
        <v>3.7165775401069523E-2</v>
      </c>
      <c r="G247" s="245">
        <v>0</v>
      </c>
      <c r="H247" s="239" t="e">
        <f>NA()</f>
        <v>#N/A</v>
      </c>
    </row>
    <row r="248" spans="1:9" x14ac:dyDescent="0.2">
      <c r="A248" s="242" t="s">
        <v>159</v>
      </c>
      <c r="B248" s="242" t="s">
        <v>602</v>
      </c>
      <c r="C248" s="352">
        <v>0.11760195009271208</v>
      </c>
      <c r="D248" s="352">
        <v>0.14638146167557933</v>
      </c>
      <c r="E248" s="352">
        <v>0.13172519721006948</v>
      </c>
      <c r="F248" s="352">
        <v>0.38742506175509067</v>
      </c>
      <c r="G248" s="352">
        <v>0.20204467282352942</v>
      </c>
      <c r="H248" s="242">
        <v>5.41</v>
      </c>
      <c r="I248" s="244" t="s">
        <v>669</v>
      </c>
    </row>
    <row r="249" spans="1:9" x14ac:dyDescent="0.2">
      <c r="A249" s="245" t="s">
        <v>160</v>
      </c>
      <c r="B249" s="245" t="s">
        <v>34</v>
      </c>
      <c r="C249" s="245">
        <v>2.9393043531919211E-2</v>
      </c>
      <c r="D249" s="245">
        <v>2.079304154776401E-3</v>
      </c>
      <c r="E249" s="245">
        <v>0</v>
      </c>
      <c r="F249" s="245">
        <v>3.0058420861447659E-2</v>
      </c>
      <c r="G249" s="245">
        <v>7.7549727756540662E-2</v>
      </c>
      <c r="H249" s="239" t="e">
        <f>NA()</f>
        <v>#N/A</v>
      </c>
    </row>
    <row r="250" spans="1:9" x14ac:dyDescent="0.2">
      <c r="A250" s="241" t="s">
        <v>160</v>
      </c>
      <c r="B250" s="245" t="s">
        <v>32</v>
      </c>
      <c r="C250" s="245">
        <v>2.939815783088038E-2</v>
      </c>
      <c r="D250" s="245">
        <v>2.0833333333333342E-3</v>
      </c>
      <c r="E250" s="245">
        <v>0</v>
      </c>
      <c r="F250" s="245">
        <v>3.0052038200428271E-2</v>
      </c>
      <c r="G250" s="245">
        <v>4.490836985388337E-2</v>
      </c>
      <c r="H250" s="344">
        <v>0</v>
      </c>
    </row>
    <row r="251" spans="1:9" x14ac:dyDescent="0.2">
      <c r="A251" s="245" t="s">
        <v>161</v>
      </c>
      <c r="B251" s="245" t="s">
        <v>38</v>
      </c>
      <c r="C251" s="245">
        <v>0</v>
      </c>
      <c r="D251" s="245">
        <v>0.28514115898959891</v>
      </c>
      <c r="E251" s="245">
        <v>6.0921248142644872E-2</v>
      </c>
      <c r="F251" s="245">
        <v>0.35542347696879639</v>
      </c>
      <c r="G251" s="245">
        <v>0</v>
      </c>
      <c r="H251" s="239" t="e">
        <f>NA()</f>
        <v>#N/A</v>
      </c>
    </row>
    <row r="252" spans="1:9" ht="16" thickBot="1" x14ac:dyDescent="0.25">
      <c r="A252" s="245" t="s">
        <v>161</v>
      </c>
      <c r="B252" s="245" t="s">
        <v>32</v>
      </c>
      <c r="C252" s="351">
        <v>0</v>
      </c>
      <c r="D252" s="351">
        <v>0</v>
      </c>
      <c r="E252" s="351">
        <v>0</v>
      </c>
      <c r="F252" s="351">
        <v>2.121320343559643E-2</v>
      </c>
      <c r="G252" s="351">
        <v>0</v>
      </c>
      <c r="H252" s="344">
        <v>0</v>
      </c>
    </row>
    <row r="253" spans="1:9" ht="16" thickTop="1" x14ac:dyDescent="0.2">
      <c r="A253" s="341" t="s">
        <v>162</v>
      </c>
      <c r="B253" s="341" t="s">
        <v>38</v>
      </c>
      <c r="C253" s="341">
        <v>0</v>
      </c>
      <c r="D253" s="341">
        <v>1.9213973799126639E-2</v>
      </c>
      <c r="E253" s="341">
        <v>4.7161572052401762E-2</v>
      </c>
      <c r="F253" s="341">
        <v>0.3268558951965066</v>
      </c>
      <c r="G253" s="341">
        <v>0</v>
      </c>
      <c r="H253" s="239" t="e">
        <f>NA()</f>
        <v>#N/A</v>
      </c>
    </row>
    <row r="254" spans="1:9" ht="16" thickBot="1" x14ac:dyDescent="0.25">
      <c r="A254" s="344" t="s">
        <v>162</v>
      </c>
      <c r="B254" s="344" t="s">
        <v>32</v>
      </c>
      <c r="C254" s="351">
        <v>0</v>
      </c>
      <c r="D254" s="351">
        <v>0</v>
      </c>
      <c r="E254" s="351">
        <v>0</v>
      </c>
      <c r="F254" s="351">
        <v>2.121320343559643E-2</v>
      </c>
      <c r="G254" s="351">
        <v>0</v>
      </c>
      <c r="H254" s="344">
        <v>0</v>
      </c>
    </row>
    <row r="255" spans="1:9" ht="16" thickTop="1" x14ac:dyDescent="0.2">
      <c r="A255" s="344" t="s">
        <v>163</v>
      </c>
      <c r="B255" s="344" t="s">
        <v>34</v>
      </c>
      <c r="C255" s="344">
        <v>0</v>
      </c>
      <c r="D255" s="344">
        <v>6.1326936740167329E-3</v>
      </c>
      <c r="E255" s="344">
        <v>6.229525679395944E-2</v>
      </c>
      <c r="F255" s="344">
        <v>0.24369388020434909</v>
      </c>
      <c r="G255" s="344">
        <v>0</v>
      </c>
      <c r="H255" s="239" t="e">
        <f>NA()</f>
        <v>#N/A</v>
      </c>
    </row>
    <row r="256" spans="1:9" x14ac:dyDescent="0.2">
      <c r="A256" s="241" t="s">
        <v>163</v>
      </c>
      <c r="B256" s="344" t="s">
        <v>32</v>
      </c>
      <c r="C256" s="344">
        <v>0</v>
      </c>
      <c r="D256" s="344">
        <v>2.0833333333333342E-3</v>
      </c>
      <c r="E256" s="344">
        <v>0</v>
      </c>
      <c r="F256" s="344">
        <v>3.8890872965260122E-2</v>
      </c>
      <c r="G256" s="344">
        <v>0</v>
      </c>
      <c r="H256" s="344">
        <v>0</v>
      </c>
    </row>
    <row r="257" spans="1:9" x14ac:dyDescent="0.2">
      <c r="A257" s="242" t="s">
        <v>164</v>
      </c>
      <c r="B257" s="344" t="s">
        <v>46</v>
      </c>
      <c r="C257" s="344">
        <v>0.34112343966712899</v>
      </c>
      <c r="D257" s="344">
        <v>0.4323162274618586</v>
      </c>
      <c r="E257" s="344">
        <v>0.1069001386962552</v>
      </c>
      <c r="F257" s="344">
        <v>0.34802357836338421</v>
      </c>
      <c r="G257" s="344">
        <v>7.9368932038834966E-2</v>
      </c>
      <c r="H257" s="239" t="e">
        <f>NA()</f>
        <v>#N/A</v>
      </c>
    </row>
    <row r="258" spans="1:9" ht="16" thickBot="1" x14ac:dyDescent="0.25">
      <c r="A258" s="242" t="s">
        <v>164</v>
      </c>
      <c r="B258" s="242" t="s">
        <v>603</v>
      </c>
      <c r="C258" s="351">
        <v>0.4142065629142177</v>
      </c>
      <c r="D258" s="351">
        <v>0.47306056403143798</v>
      </c>
      <c r="E258" s="351">
        <v>0.13678842689369236</v>
      </c>
      <c r="F258" s="351">
        <v>0.54310201597607943</v>
      </c>
      <c r="G258" s="351">
        <v>0.24358090387648199</v>
      </c>
      <c r="H258" s="242">
        <v>2.73</v>
      </c>
      <c r="I258" s="244" t="s">
        <v>46</v>
      </c>
    </row>
    <row r="259" spans="1:9" ht="16" thickTop="1" x14ac:dyDescent="0.2">
      <c r="A259" s="242" t="s">
        <v>165</v>
      </c>
      <c r="B259" s="344" t="s">
        <v>46</v>
      </c>
      <c r="C259" s="344">
        <v>0.34112343966712899</v>
      </c>
      <c r="D259" s="344">
        <v>0.4323162274618586</v>
      </c>
      <c r="E259" s="344">
        <v>0.1069001386962552</v>
      </c>
      <c r="F259" s="344">
        <v>0.34802357836338421</v>
      </c>
      <c r="G259" s="344">
        <v>7.9368932038834966E-2</v>
      </c>
      <c r="H259" s="239" t="e">
        <f>NA()</f>
        <v>#N/A</v>
      </c>
    </row>
    <row r="260" spans="1:9" ht="16" thickBot="1" x14ac:dyDescent="0.25">
      <c r="A260" s="242" t="s">
        <v>165</v>
      </c>
      <c r="B260" s="242" t="s">
        <v>603</v>
      </c>
      <c r="C260" s="351">
        <v>0.4142065629142177</v>
      </c>
      <c r="D260" s="351">
        <v>0.47306056403143798</v>
      </c>
      <c r="E260" s="351">
        <v>0.13678842689369236</v>
      </c>
      <c r="F260" s="351">
        <v>0.54310201597607943</v>
      </c>
      <c r="G260" s="351">
        <v>0.24358090387648199</v>
      </c>
      <c r="H260" s="242">
        <v>3.18</v>
      </c>
      <c r="I260" s="244" t="s">
        <v>101</v>
      </c>
    </row>
    <row r="261" spans="1:9" ht="16" thickTop="1" x14ac:dyDescent="0.2">
      <c r="A261" t="s">
        <v>166</v>
      </c>
      <c r="B261" s="344" t="s">
        <v>46</v>
      </c>
      <c r="C261" s="344">
        <v>0</v>
      </c>
      <c r="D261" s="344">
        <v>0.43216685330347149</v>
      </c>
      <c r="E261" s="344">
        <v>0.1665173572228443</v>
      </c>
      <c r="F261" s="344">
        <v>0.48653415453527438</v>
      </c>
      <c r="G261" s="344">
        <v>4.1349384098544231E-2</v>
      </c>
      <c r="H261" s="239" t="e">
        <f>NA()</f>
        <v>#N/A</v>
      </c>
    </row>
    <row r="262" spans="1:9" ht="16" thickBot="1" x14ac:dyDescent="0.25">
      <c r="A262" t="s">
        <v>166</v>
      </c>
      <c r="B262" s="242" t="s">
        <v>604</v>
      </c>
      <c r="C262" s="351">
        <v>0.3692127724785545</v>
      </c>
      <c r="D262" s="351">
        <v>0.35513111235535644</v>
      </c>
      <c r="E262" s="351">
        <v>0.1405804778980789</v>
      </c>
      <c r="F262" s="351">
        <v>0.29070914370896944</v>
      </c>
      <c r="G262" s="351">
        <v>0.23732078140008395</v>
      </c>
      <c r="H262" s="242">
        <v>2.73</v>
      </c>
      <c r="I262" s="244" t="s">
        <v>46</v>
      </c>
    </row>
    <row r="263" spans="1:9" ht="16" thickTop="1" x14ac:dyDescent="0.2">
      <c r="A263" t="s">
        <v>167</v>
      </c>
      <c r="B263" s="344" t="s">
        <v>46</v>
      </c>
      <c r="C263" s="344">
        <v>0</v>
      </c>
      <c r="D263" s="344">
        <v>0.43216685330347149</v>
      </c>
      <c r="E263" s="344">
        <v>0.1665173572228443</v>
      </c>
      <c r="F263" s="344">
        <v>0.48653415453527438</v>
      </c>
      <c r="G263" s="344">
        <v>4.1349384098544231E-2</v>
      </c>
      <c r="H263" s="239" t="e">
        <f>NA()</f>
        <v>#N/A</v>
      </c>
    </row>
    <row r="264" spans="1:9" ht="16" thickBot="1" x14ac:dyDescent="0.25">
      <c r="A264" t="s">
        <v>167</v>
      </c>
      <c r="B264" s="242" t="s">
        <v>604</v>
      </c>
      <c r="C264" s="351">
        <v>0.3692127724785545</v>
      </c>
      <c r="D264" s="351">
        <v>0.35513111235535644</v>
      </c>
      <c r="E264" s="351">
        <v>0.1405804778980789</v>
      </c>
      <c r="F264" s="351">
        <v>0.29070914370896944</v>
      </c>
      <c r="G264" s="351">
        <v>0.23732078140008395</v>
      </c>
      <c r="H264" s="242">
        <v>3.18</v>
      </c>
      <c r="I264" s="244" t="s">
        <v>101</v>
      </c>
    </row>
    <row r="265" spans="1:9" ht="16" thickTop="1" x14ac:dyDescent="0.2">
      <c r="A265" s="344" t="s">
        <v>168</v>
      </c>
      <c r="B265" s="344" t="s">
        <v>38</v>
      </c>
      <c r="C265" s="344">
        <v>0</v>
      </c>
      <c r="D265" s="344">
        <v>0.35913705583756339</v>
      </c>
      <c r="E265" s="344">
        <v>7.0630891950688904E-2</v>
      </c>
      <c r="F265" s="344">
        <v>0.52907904278462647</v>
      </c>
      <c r="G265" s="344">
        <v>9.7897026831036981E-4</v>
      </c>
      <c r="H265" s="239" t="e">
        <f>NA()</f>
        <v>#N/A</v>
      </c>
    </row>
    <row r="266" spans="1:9" x14ac:dyDescent="0.2">
      <c r="A266" s="344" t="s">
        <v>168</v>
      </c>
      <c r="B266" s="344" t="s">
        <v>619</v>
      </c>
      <c r="C266" s="240">
        <v>0</v>
      </c>
      <c r="D266" s="240">
        <v>0.21697225607815959</v>
      </c>
      <c r="E266" s="240">
        <v>0.13520166179601231</v>
      </c>
      <c r="F266" s="240">
        <v>0.49462569508074411</v>
      </c>
      <c r="G266" s="240">
        <v>9.8888210227621783E-4</v>
      </c>
      <c r="H266" s="241">
        <v>4.8374999999999986</v>
      </c>
    </row>
    <row r="267" spans="1:9" x14ac:dyDescent="0.2">
      <c r="A267" s="242" t="s">
        <v>169</v>
      </c>
      <c r="B267" s="344" t="s">
        <v>38</v>
      </c>
      <c r="C267" s="344">
        <v>0</v>
      </c>
      <c r="D267" s="344">
        <v>2.073544433094995E-2</v>
      </c>
      <c r="E267" s="344">
        <v>5.7099080694586309E-2</v>
      </c>
      <c r="F267" s="344">
        <v>0.27872829417773243</v>
      </c>
      <c r="G267" s="344">
        <v>7.9162410623084779E-4</v>
      </c>
      <c r="H267" s="239" t="e">
        <f>NA()</f>
        <v>#N/A</v>
      </c>
    </row>
    <row r="268" spans="1:9" x14ac:dyDescent="0.2">
      <c r="A268" t="s">
        <v>170</v>
      </c>
      <c r="B268" s="344" t="s">
        <v>38</v>
      </c>
      <c r="C268" s="344">
        <v>0</v>
      </c>
      <c r="D268" s="344">
        <v>2.073544433094995E-2</v>
      </c>
      <c r="E268" s="344">
        <v>5.7099080694586309E-2</v>
      </c>
      <c r="F268" s="344">
        <v>0.27872829417773243</v>
      </c>
      <c r="G268" s="344">
        <v>7.9162410623084779E-4</v>
      </c>
      <c r="H268" s="239" t="e">
        <f>NA()</f>
        <v>#N/A</v>
      </c>
    </row>
    <row r="269" spans="1:9" x14ac:dyDescent="0.2">
      <c r="A269" s="344" t="s">
        <v>171</v>
      </c>
      <c r="B269" s="344" t="s">
        <v>50</v>
      </c>
      <c r="C269" s="344">
        <v>0</v>
      </c>
      <c r="D269" s="344">
        <v>0</v>
      </c>
      <c r="E269" s="344">
        <v>3.5046728971962621E-2</v>
      </c>
      <c r="F269" s="344">
        <v>0.1691588785046729</v>
      </c>
      <c r="G269" s="344">
        <v>1.448598130841122E-2</v>
      </c>
      <c r="H269" s="239" t="e">
        <f>NA()</f>
        <v>#N/A</v>
      </c>
    </row>
    <row r="270" spans="1:9" x14ac:dyDescent="0.2">
      <c r="A270" s="344" t="s">
        <v>172</v>
      </c>
      <c r="B270" s="344" t="s">
        <v>50</v>
      </c>
      <c r="C270" s="344">
        <v>0</v>
      </c>
      <c r="D270" s="344">
        <v>0</v>
      </c>
      <c r="E270" s="344">
        <v>4.6890286512928023E-2</v>
      </c>
      <c r="F270" s="344">
        <v>0.19804332634521321</v>
      </c>
      <c r="G270" s="344">
        <v>0</v>
      </c>
      <c r="H270" s="239" t="e">
        <f>NA()</f>
        <v>#N/A</v>
      </c>
    </row>
    <row r="271" spans="1:9" x14ac:dyDescent="0.2">
      <c r="A271" s="344" t="s">
        <v>173</v>
      </c>
      <c r="B271" s="344" t="s">
        <v>50</v>
      </c>
      <c r="C271" s="344">
        <v>0</v>
      </c>
      <c r="D271" s="344">
        <v>0</v>
      </c>
      <c r="E271" s="344">
        <v>9.4794188861985484E-2</v>
      </c>
      <c r="F271" s="344">
        <v>0.19782082324455211</v>
      </c>
      <c r="G271" s="344">
        <v>0</v>
      </c>
      <c r="H271" s="239" t="e">
        <f>NA()</f>
        <v>#N/A</v>
      </c>
    </row>
    <row r="272" spans="1:9" x14ac:dyDescent="0.2">
      <c r="A272" s="344" t="s">
        <v>175</v>
      </c>
      <c r="B272" s="344" t="s">
        <v>34</v>
      </c>
      <c r="C272" s="344">
        <v>6.7301038062283741E-2</v>
      </c>
      <c r="D272" s="344">
        <v>2.084775086505191E-2</v>
      </c>
      <c r="E272" s="344">
        <v>0</v>
      </c>
      <c r="F272" s="344">
        <v>3.7110726643598622E-2</v>
      </c>
      <c r="G272" s="344">
        <v>9.8442906574394473E-2</v>
      </c>
      <c r="H272" s="239" t="e">
        <f>NA()</f>
        <v>#N/A</v>
      </c>
    </row>
    <row r="273" spans="1:9" x14ac:dyDescent="0.2">
      <c r="A273" s="344" t="s">
        <v>175</v>
      </c>
      <c r="B273" s="344" t="s">
        <v>32</v>
      </c>
      <c r="C273" s="344">
        <v>6.7304979947679047E-2</v>
      </c>
      <c r="D273" s="344">
        <v>2.0833333333333339E-2</v>
      </c>
      <c r="E273" s="344">
        <v>0</v>
      </c>
      <c r="F273" s="344">
        <v>3.7123106012293752E-2</v>
      </c>
      <c r="G273" s="344">
        <v>9.8457156410669558E-2</v>
      </c>
      <c r="H273" s="344">
        <v>0</v>
      </c>
    </row>
    <row r="274" spans="1:9" x14ac:dyDescent="0.2">
      <c r="A274" s="242" t="s">
        <v>176</v>
      </c>
      <c r="B274" s="344" t="s">
        <v>34</v>
      </c>
      <c r="C274" s="344">
        <v>0</v>
      </c>
      <c r="D274" s="344">
        <v>2.091053467443091E-3</v>
      </c>
      <c r="E274" s="344">
        <v>0</v>
      </c>
      <c r="F274" s="344">
        <v>3.8935944944415032E-2</v>
      </c>
      <c r="G274" s="344">
        <v>5.2938062466913714E-4</v>
      </c>
      <c r="H274" s="239" t="e">
        <f>NA()</f>
        <v>#N/A</v>
      </c>
    </row>
    <row r="275" spans="1:9" ht="16" thickBot="1" x14ac:dyDescent="0.25">
      <c r="A275" t="s">
        <v>176</v>
      </c>
      <c r="B275" s="242" t="s">
        <v>40</v>
      </c>
      <c r="C275" s="351">
        <v>0</v>
      </c>
      <c r="D275" s="351">
        <v>2.4E-2</v>
      </c>
      <c r="E275" s="351">
        <v>0.1043118553695388</v>
      </c>
      <c r="F275" s="351">
        <v>0.34785054261852177</v>
      </c>
      <c r="G275" s="351">
        <v>5.4073625082268911E-4</v>
      </c>
      <c r="H275" s="242">
        <v>2.46</v>
      </c>
      <c r="I275" s="244" t="s">
        <v>669</v>
      </c>
    </row>
    <row r="276" spans="1:9" ht="16" thickTop="1" x14ac:dyDescent="0.2">
      <c r="A276" s="242" t="s">
        <v>177</v>
      </c>
      <c r="B276" s="345" t="s">
        <v>34</v>
      </c>
      <c r="C276" s="345">
        <v>0</v>
      </c>
      <c r="D276" s="345">
        <v>2.091053467443091E-3</v>
      </c>
      <c r="E276" s="345">
        <v>0</v>
      </c>
      <c r="F276" s="345">
        <v>3.8935944944415032E-2</v>
      </c>
      <c r="G276" s="345">
        <v>5.2938062466913714E-4</v>
      </c>
      <c r="H276" s="239" t="e">
        <f>NA()</f>
        <v>#N/A</v>
      </c>
    </row>
    <row r="277" spans="1:9" ht="16" thickBot="1" x14ac:dyDescent="0.25">
      <c r="A277" s="242" t="s">
        <v>177</v>
      </c>
      <c r="B277" s="242" t="s">
        <v>101</v>
      </c>
      <c r="C277" s="351">
        <v>0</v>
      </c>
      <c r="D277" s="351">
        <v>2.4E-2</v>
      </c>
      <c r="E277" s="351">
        <v>0.1043118553695388</v>
      </c>
      <c r="F277" s="351">
        <v>0.34785054261852177</v>
      </c>
      <c r="G277" s="351">
        <v>5.4073625082268911E-4</v>
      </c>
      <c r="H277" s="242">
        <v>2.46</v>
      </c>
      <c r="I277" s="244" t="s">
        <v>669</v>
      </c>
    </row>
    <row r="278" spans="1:9" ht="16" thickTop="1" x14ac:dyDescent="0.2">
      <c r="A278" s="242" t="s">
        <v>178</v>
      </c>
      <c r="B278" s="344" t="s">
        <v>34</v>
      </c>
      <c r="C278" s="344">
        <v>0</v>
      </c>
      <c r="D278" s="344">
        <v>2.091053467443091E-3</v>
      </c>
      <c r="E278" s="344">
        <v>0</v>
      </c>
      <c r="F278" s="344">
        <v>3.8935944944415032E-2</v>
      </c>
      <c r="G278" s="344">
        <v>5.2938062466913714E-4</v>
      </c>
      <c r="H278" s="239" t="e">
        <f>NA()</f>
        <v>#N/A</v>
      </c>
    </row>
    <row r="279" spans="1:9" ht="16" thickBot="1" x14ac:dyDescent="0.25">
      <c r="A279" s="242" t="s">
        <v>178</v>
      </c>
      <c r="B279" s="242" t="s">
        <v>101</v>
      </c>
      <c r="C279" s="351">
        <v>0</v>
      </c>
      <c r="D279" s="351">
        <v>2.4E-2</v>
      </c>
      <c r="E279" s="351">
        <v>0.1043118553695388</v>
      </c>
      <c r="F279" s="351">
        <v>0.34785054261852177</v>
      </c>
      <c r="G279" s="351">
        <v>5.4073625082268911E-4</v>
      </c>
      <c r="H279" s="242">
        <v>2.46</v>
      </c>
      <c r="I279" s="244" t="s">
        <v>669</v>
      </c>
    </row>
    <row r="280" spans="1:9" ht="16" thickTop="1" x14ac:dyDescent="0.2">
      <c r="A280" s="242" t="s">
        <v>592</v>
      </c>
      <c r="B280" s="345" t="s">
        <v>34</v>
      </c>
      <c r="C280" s="345">
        <v>0</v>
      </c>
      <c r="D280" s="345">
        <v>2.091053467443091E-3</v>
      </c>
      <c r="E280" s="345">
        <v>0</v>
      </c>
      <c r="F280" s="345">
        <v>3.8935944944415032E-2</v>
      </c>
      <c r="G280" s="345">
        <v>5.2938062466913714E-4</v>
      </c>
      <c r="H280" s="239" t="e">
        <f>NA()</f>
        <v>#N/A</v>
      </c>
    </row>
    <row r="281" spans="1:9" ht="16" thickBot="1" x14ac:dyDescent="0.25">
      <c r="A281" s="242" t="s">
        <v>592</v>
      </c>
      <c r="B281" s="242" t="s">
        <v>40</v>
      </c>
      <c r="C281" s="351">
        <v>0</v>
      </c>
      <c r="D281" s="351">
        <v>2.4E-2</v>
      </c>
      <c r="E281" s="351">
        <v>0.1043118553695388</v>
      </c>
      <c r="F281" s="351">
        <v>0.34785054261852177</v>
      </c>
      <c r="G281" s="351">
        <v>5.4073625082268911E-4</v>
      </c>
      <c r="H281" s="242">
        <v>2.46</v>
      </c>
      <c r="I281" s="244" t="s">
        <v>669</v>
      </c>
    </row>
    <row r="282" spans="1:9" ht="16" thickTop="1" x14ac:dyDescent="0.2">
      <c r="A282" s="242" t="s">
        <v>641</v>
      </c>
      <c r="B282" s="356" t="s">
        <v>34</v>
      </c>
      <c r="C282" s="356">
        <v>0</v>
      </c>
      <c r="D282" s="356">
        <v>2.091053467443091E-3</v>
      </c>
      <c r="E282" s="356">
        <v>0</v>
      </c>
      <c r="F282" s="356">
        <v>3.8935944944415032E-2</v>
      </c>
      <c r="G282" s="356">
        <v>5.2938062466913714E-4</v>
      </c>
      <c r="H282" s="239" t="e">
        <f>NA()</f>
        <v>#N/A</v>
      </c>
    </row>
    <row r="283" spans="1:9" ht="16" thickBot="1" x14ac:dyDescent="0.25">
      <c r="A283" s="242" t="s">
        <v>641</v>
      </c>
      <c r="B283" s="242" t="s">
        <v>40</v>
      </c>
      <c r="C283" s="351">
        <v>0</v>
      </c>
      <c r="D283" s="351">
        <v>2.4E-2</v>
      </c>
      <c r="E283" s="351">
        <v>0.1043118553695388</v>
      </c>
      <c r="F283" s="351">
        <v>0.34785054261852177</v>
      </c>
      <c r="G283" s="351">
        <v>5.4073625082268911E-4</v>
      </c>
      <c r="H283" s="242">
        <v>2.46</v>
      </c>
      <c r="I283" s="244" t="s">
        <v>669</v>
      </c>
    </row>
    <row r="284" spans="1:9" ht="16" thickTop="1" x14ac:dyDescent="0.2">
      <c r="A284" s="341" t="s">
        <v>642</v>
      </c>
      <c r="B284" s="344" t="s">
        <v>34</v>
      </c>
      <c r="C284" s="344">
        <v>2.9418934495912281E-2</v>
      </c>
      <c r="D284" s="344">
        <v>2.3225474602036008E-3</v>
      </c>
      <c r="E284" s="344">
        <v>0</v>
      </c>
      <c r="F284" s="344">
        <v>9.5224445868347635E-2</v>
      </c>
      <c r="G284" s="344">
        <v>1.46234469716523E-2</v>
      </c>
      <c r="H284" s="239" t="e">
        <f>NA()</f>
        <v>#N/A</v>
      </c>
    </row>
    <row r="285" spans="1:9" x14ac:dyDescent="0.2">
      <c r="A285" s="341" t="s">
        <v>642</v>
      </c>
      <c r="B285" s="344" t="s">
        <v>96</v>
      </c>
      <c r="C285" s="344">
        <v>0</v>
      </c>
      <c r="D285" s="344">
        <v>3.6309221840068781E-2</v>
      </c>
      <c r="E285" s="344">
        <v>0.38728245693459468</v>
      </c>
      <c r="F285" s="344">
        <v>0.45553418414651931</v>
      </c>
      <c r="G285" s="344">
        <v>3.76594460237053E-3</v>
      </c>
      <c r="H285" s="344">
        <v>0.98</v>
      </c>
    </row>
    <row r="286" spans="1:9" x14ac:dyDescent="0.2">
      <c r="A286" s="341" t="s">
        <v>179</v>
      </c>
      <c r="B286" s="344" t="s">
        <v>34</v>
      </c>
      <c r="C286" s="344">
        <v>0</v>
      </c>
      <c r="D286" s="344">
        <v>2.8869327032891401E-3</v>
      </c>
      <c r="E286" s="344">
        <v>6.9767540329487548E-3</v>
      </c>
      <c r="F286" s="344">
        <v>0.14025681383479741</v>
      </c>
      <c r="G286" s="344">
        <v>0</v>
      </c>
      <c r="H286" s="239" t="e">
        <f>NA()</f>
        <v>#N/A</v>
      </c>
    </row>
    <row r="287" spans="1:9" x14ac:dyDescent="0.2">
      <c r="A287" s="241" t="s">
        <v>179</v>
      </c>
      <c r="B287" s="344" t="s">
        <v>40</v>
      </c>
      <c r="C287" s="344">
        <v>0</v>
      </c>
      <c r="D287" s="344">
        <v>0</v>
      </c>
      <c r="E287" s="344">
        <v>6.8719491907401564E-2</v>
      </c>
      <c r="F287" s="344">
        <v>0.13972835910523251</v>
      </c>
      <c r="G287" s="344">
        <v>0</v>
      </c>
      <c r="H287" s="344">
        <v>0.98</v>
      </c>
    </row>
    <row r="288" spans="1:9" x14ac:dyDescent="0.2">
      <c r="A288" s="341" t="s">
        <v>180</v>
      </c>
      <c r="B288" s="341" t="s">
        <v>34</v>
      </c>
      <c r="C288" s="341">
        <v>0</v>
      </c>
      <c r="D288" s="341">
        <v>2.8783650886296582E-3</v>
      </c>
      <c r="E288" s="341">
        <v>1.471164378632937E-2</v>
      </c>
      <c r="F288" s="341">
        <v>0.17813881715185781</v>
      </c>
      <c r="G288" s="341">
        <v>0</v>
      </c>
      <c r="H288" s="239" t="e">
        <f>NA()</f>
        <v>#N/A</v>
      </c>
    </row>
    <row r="289" spans="1:8" x14ac:dyDescent="0.2">
      <c r="A289" s="241" t="s">
        <v>180</v>
      </c>
      <c r="B289" s="341" t="s">
        <v>40</v>
      </c>
      <c r="C289" s="341">
        <v>0</v>
      </c>
      <c r="D289" s="341">
        <v>0</v>
      </c>
      <c r="E289" s="341">
        <v>7.2062562312362036E-2</v>
      </c>
      <c r="F289" s="341">
        <v>0.14036746238821499</v>
      </c>
      <c r="G289" s="341">
        <v>0</v>
      </c>
      <c r="H289" s="341">
        <v>0.98</v>
      </c>
    </row>
    <row r="290" spans="1:8" x14ac:dyDescent="0.2">
      <c r="A290" s="344" t="s">
        <v>595</v>
      </c>
      <c r="B290" s="341" t="s">
        <v>34</v>
      </c>
      <c r="C290" s="341">
        <v>0</v>
      </c>
      <c r="D290" s="341">
        <v>3.331904362849717E-3</v>
      </c>
      <c r="E290" s="341">
        <v>2.7571508602581399E-2</v>
      </c>
      <c r="F290" s="341">
        <v>0.18716972758308281</v>
      </c>
      <c r="G290" s="341">
        <v>0</v>
      </c>
      <c r="H290" s="239" t="e">
        <f>NA()</f>
        <v>#N/A</v>
      </c>
    </row>
    <row r="291" spans="1:8" ht="16" thickBot="1" x14ac:dyDescent="0.25">
      <c r="A291" s="341" t="s">
        <v>595</v>
      </c>
      <c r="B291" s="341" t="s">
        <v>40</v>
      </c>
      <c r="C291" s="341">
        <v>0</v>
      </c>
      <c r="D291" s="341">
        <v>2.2985845129059119E-2</v>
      </c>
      <c r="E291" s="351">
        <v>0.191</v>
      </c>
      <c r="F291" s="341">
        <v>0.28644316422220162</v>
      </c>
      <c r="G291" s="341">
        <v>0</v>
      </c>
      <c r="H291" s="341">
        <v>0.98</v>
      </c>
    </row>
    <row r="292" spans="1:8" ht="16" thickTop="1" x14ac:dyDescent="0.2">
      <c r="A292" s="345" t="s">
        <v>596</v>
      </c>
      <c r="B292" s="345" t="s">
        <v>34</v>
      </c>
      <c r="C292" s="345">
        <v>0</v>
      </c>
      <c r="D292" s="345">
        <v>3.331904362849717E-3</v>
      </c>
      <c r="E292" s="345">
        <v>2.7571508602581399E-2</v>
      </c>
      <c r="F292" s="345">
        <v>0.18716972758308281</v>
      </c>
      <c r="G292" s="345">
        <v>0</v>
      </c>
      <c r="H292" s="345"/>
    </row>
    <row r="293" spans="1:8" x14ac:dyDescent="0.2">
      <c r="A293" s="345" t="s">
        <v>596</v>
      </c>
      <c r="B293" s="345" t="s">
        <v>40</v>
      </c>
      <c r="C293" s="345">
        <v>0</v>
      </c>
      <c r="D293" s="345">
        <v>2.2985845129059119E-2</v>
      </c>
      <c r="E293" s="345">
        <v>0.37025782219610959</v>
      </c>
      <c r="F293" s="345">
        <v>0.28644316422220162</v>
      </c>
      <c r="G293" s="345">
        <v>0</v>
      </c>
      <c r="H293" s="345"/>
    </row>
    <row r="294" spans="1:8" x14ac:dyDescent="0.2">
      <c r="A294" s="356" t="s">
        <v>643</v>
      </c>
      <c r="B294" s="356" t="s">
        <v>34</v>
      </c>
      <c r="C294" s="356">
        <v>0</v>
      </c>
      <c r="D294" s="356">
        <v>3.331904362849717E-3</v>
      </c>
      <c r="E294" s="356">
        <v>2.7571508602581399E-2</v>
      </c>
      <c r="F294" s="356">
        <v>0.18716972758308281</v>
      </c>
      <c r="G294" s="356">
        <v>0</v>
      </c>
      <c r="H294" s="356"/>
    </row>
    <row r="295" spans="1:8" x14ac:dyDescent="0.2">
      <c r="A295" s="356" t="s">
        <v>643</v>
      </c>
      <c r="B295" s="356" t="s">
        <v>40</v>
      </c>
      <c r="C295" s="356">
        <v>0</v>
      </c>
      <c r="D295" s="356">
        <v>2.2985845129059119E-2</v>
      </c>
      <c r="E295" s="356">
        <v>0.37025782219610959</v>
      </c>
      <c r="F295" s="356">
        <v>0.28644316422220162</v>
      </c>
      <c r="G295" s="356">
        <v>0</v>
      </c>
      <c r="H295" s="356"/>
    </row>
    <row r="296" spans="1:8" x14ac:dyDescent="0.2">
      <c r="A296" s="242" t="s">
        <v>181</v>
      </c>
      <c r="B296" s="341" t="s">
        <v>46</v>
      </c>
      <c r="C296" s="344">
        <v>0</v>
      </c>
      <c r="D296" s="344">
        <v>2.6742627345844511E-2</v>
      </c>
      <c r="E296" s="344">
        <v>0.14470509383378019</v>
      </c>
      <c r="F296" s="344">
        <v>0.32587131367292232</v>
      </c>
      <c r="G296" s="344">
        <v>0</v>
      </c>
      <c r="H296" s="239" t="e">
        <f>NA()</f>
        <v>#N/A</v>
      </c>
    </row>
    <row r="297" spans="1:8" ht="16" thickBot="1" x14ac:dyDescent="0.25">
      <c r="A297" s="242" t="s">
        <v>181</v>
      </c>
      <c r="B297" s="242" t="s">
        <v>55</v>
      </c>
      <c r="C297" s="351">
        <v>0</v>
      </c>
      <c r="D297" s="351">
        <v>0</v>
      </c>
      <c r="E297" s="351">
        <v>5.4270871682504683E-2</v>
      </c>
      <c r="F297" s="351">
        <v>0.16823480336025062</v>
      </c>
      <c r="G297" s="351">
        <v>0</v>
      </c>
      <c r="H297" s="344">
        <v>0</v>
      </c>
    </row>
    <row r="298" spans="1:8" ht="16" thickTop="1" x14ac:dyDescent="0.2">
      <c r="A298" s="242" t="s">
        <v>182</v>
      </c>
      <c r="B298" s="341" t="s">
        <v>46</v>
      </c>
      <c r="C298" s="344">
        <v>0</v>
      </c>
      <c r="D298" s="344">
        <v>2.6742627345844511E-2</v>
      </c>
      <c r="E298" s="344">
        <v>0.14470509383378019</v>
      </c>
      <c r="F298" s="344">
        <v>0.32587131367292232</v>
      </c>
      <c r="G298" s="344">
        <v>0</v>
      </c>
      <c r="H298" s="239" t="e">
        <f>NA()</f>
        <v>#N/A</v>
      </c>
    </row>
    <row r="299" spans="1:8" ht="16" thickBot="1" x14ac:dyDescent="0.25">
      <c r="A299" s="242" t="s">
        <v>182</v>
      </c>
      <c r="B299" s="242" t="s">
        <v>50</v>
      </c>
      <c r="C299" s="351">
        <v>0</v>
      </c>
      <c r="D299" s="351">
        <v>0</v>
      </c>
      <c r="E299" s="351">
        <v>5.4270871682504683E-2</v>
      </c>
      <c r="F299" s="351">
        <v>0.16823480336025062</v>
      </c>
      <c r="G299" s="351">
        <v>0</v>
      </c>
      <c r="H299" s="344">
        <v>0</v>
      </c>
    </row>
    <row r="300" spans="1:8" ht="16" thickTop="1" x14ac:dyDescent="0.2">
      <c r="A300" s="344" t="s">
        <v>183</v>
      </c>
      <c r="B300" s="341" t="s">
        <v>46</v>
      </c>
      <c r="C300" s="344">
        <v>0</v>
      </c>
      <c r="D300" s="344">
        <v>6.0244744273611544E-3</v>
      </c>
      <c r="E300" s="344">
        <v>0.1243175400062755</v>
      </c>
      <c r="F300" s="344">
        <v>0.23649199874490121</v>
      </c>
      <c r="G300" s="344">
        <v>0</v>
      </c>
      <c r="H300" s="239" t="e">
        <f>NA()</f>
        <v>#N/A</v>
      </c>
    </row>
    <row r="301" spans="1:8" ht="16" thickBot="1" x14ac:dyDescent="0.25">
      <c r="A301" s="344" t="s">
        <v>183</v>
      </c>
      <c r="B301" s="341" t="s">
        <v>55</v>
      </c>
      <c r="C301" s="351">
        <v>0</v>
      </c>
      <c r="D301" s="351">
        <v>0</v>
      </c>
      <c r="E301" s="351">
        <v>4.0740116165041071E-3</v>
      </c>
      <c r="F301" s="351">
        <v>9.7211110476117912E-2</v>
      </c>
      <c r="G301" s="351">
        <v>0</v>
      </c>
      <c r="H301" s="344">
        <v>0</v>
      </c>
    </row>
    <row r="302" spans="1:8" ht="16" thickTop="1" x14ac:dyDescent="0.2">
      <c r="A302" s="344" t="s">
        <v>372</v>
      </c>
      <c r="B302" s="341" t="s">
        <v>55</v>
      </c>
      <c r="C302" s="344">
        <v>0</v>
      </c>
      <c r="D302" s="344">
        <v>9.8659793814432989E-2</v>
      </c>
      <c r="E302" s="344">
        <v>0.43114723696141771</v>
      </c>
      <c r="F302" s="344">
        <v>0.53576951114463867</v>
      </c>
      <c r="G302" s="344">
        <v>0</v>
      </c>
      <c r="H302" s="344">
        <v>0</v>
      </c>
    </row>
    <row r="303" spans="1:8" x14ac:dyDescent="0.2">
      <c r="A303" s="344" t="s">
        <v>184</v>
      </c>
      <c r="B303" s="341" t="s">
        <v>46</v>
      </c>
      <c r="C303" s="344">
        <v>0</v>
      </c>
      <c r="D303" s="344">
        <v>3.4838709677419361E-3</v>
      </c>
      <c r="E303" s="344">
        <v>0.16425806451612901</v>
      </c>
      <c r="F303" s="344">
        <v>0.22993548387096771</v>
      </c>
      <c r="G303" s="344">
        <v>0</v>
      </c>
      <c r="H303" s="239" t="e">
        <f>NA()</f>
        <v>#N/A</v>
      </c>
    </row>
    <row r="304" spans="1:8" x14ac:dyDescent="0.2">
      <c r="A304" s="344" t="s">
        <v>185</v>
      </c>
      <c r="B304" s="341" t="s">
        <v>46</v>
      </c>
      <c r="C304" s="344">
        <v>0</v>
      </c>
      <c r="D304" s="344">
        <v>2.0517464424320831E-2</v>
      </c>
      <c r="E304" s="344">
        <v>0.15777490297542041</v>
      </c>
      <c r="F304" s="344">
        <v>0.27534282018111261</v>
      </c>
      <c r="G304" s="344">
        <v>0</v>
      </c>
      <c r="H304" s="239" t="e">
        <f>NA()</f>
        <v>#N/A</v>
      </c>
    </row>
    <row r="305" spans="1:8" ht="16" thickBot="1" x14ac:dyDescent="0.25">
      <c r="A305" s="344" t="s">
        <v>185</v>
      </c>
      <c r="B305" s="341" t="s">
        <v>55</v>
      </c>
      <c r="C305" s="351">
        <v>0</v>
      </c>
      <c r="D305" s="351">
        <v>0</v>
      </c>
      <c r="E305" s="351">
        <v>0</v>
      </c>
      <c r="F305" s="351">
        <v>4.7434164902525687E-2</v>
      </c>
      <c r="G305" s="351">
        <v>0</v>
      </c>
      <c r="H305" s="344">
        <v>0</v>
      </c>
    </row>
    <row r="306" spans="1:8" ht="16" thickTop="1" x14ac:dyDescent="0.2">
      <c r="A306" s="344" t="s">
        <v>186</v>
      </c>
      <c r="B306" s="344" t="s">
        <v>46</v>
      </c>
      <c r="C306" s="341">
        <v>0</v>
      </c>
      <c r="D306" s="341">
        <v>1.834002677376171E-2</v>
      </c>
      <c r="E306" s="341">
        <v>0.31981258366800541</v>
      </c>
      <c r="F306" s="341">
        <v>0.38915662650602412</v>
      </c>
      <c r="G306" s="341">
        <v>9.3708165997322633E-4</v>
      </c>
      <c r="H306" s="239" t="e">
        <f>NA()</f>
        <v>#N/A</v>
      </c>
    </row>
    <row r="307" spans="1:8" x14ac:dyDescent="0.2">
      <c r="A307" s="344" t="s">
        <v>187</v>
      </c>
      <c r="B307" s="344" t="s">
        <v>46</v>
      </c>
      <c r="C307" s="341">
        <v>0</v>
      </c>
      <c r="D307" s="341">
        <v>2.093821510297483E-2</v>
      </c>
      <c r="E307" s="341">
        <v>0.37471395881006858</v>
      </c>
      <c r="F307" s="341">
        <v>0.4003432494279176</v>
      </c>
      <c r="G307" s="341">
        <v>1.3729977116704809E-3</v>
      </c>
      <c r="H307" s="239" t="e">
        <f>NA()</f>
        <v>#N/A</v>
      </c>
    </row>
    <row r="308" spans="1:8" x14ac:dyDescent="0.2">
      <c r="A308" s="344" t="s">
        <v>188</v>
      </c>
      <c r="B308" s="344" t="s">
        <v>38</v>
      </c>
      <c r="C308" s="245">
        <v>0</v>
      </c>
      <c r="D308" s="245">
        <v>0.13839009287925699</v>
      </c>
      <c r="E308" s="245">
        <v>0.1268730650154799</v>
      </c>
      <c r="F308" s="245">
        <v>0.55999999999999994</v>
      </c>
      <c r="G308" s="245">
        <v>1.5479876160990711E-3</v>
      </c>
      <c r="H308" s="239" t="e">
        <f>NA()</f>
        <v>#N/A</v>
      </c>
    </row>
    <row r="309" spans="1:8" x14ac:dyDescent="0.2">
      <c r="A309" s="344" t="s">
        <v>189</v>
      </c>
      <c r="B309" s="344" t="s">
        <v>38</v>
      </c>
      <c r="C309" s="245">
        <v>0</v>
      </c>
      <c r="D309" s="245">
        <v>0</v>
      </c>
      <c r="E309" s="245">
        <v>2.6041666666666661E-2</v>
      </c>
      <c r="F309" s="245">
        <v>0.16770833333333329</v>
      </c>
      <c r="G309" s="245">
        <v>0</v>
      </c>
      <c r="H309" s="239" t="e">
        <f>NA()</f>
        <v>#N/A</v>
      </c>
    </row>
    <row r="310" spans="1:8" x14ac:dyDescent="0.2">
      <c r="A310" s="344" t="s">
        <v>190</v>
      </c>
      <c r="B310" s="344" t="s">
        <v>46</v>
      </c>
      <c r="C310" s="245">
        <v>0.33217592592592587</v>
      </c>
      <c r="D310" s="245">
        <v>0.16423611111111111</v>
      </c>
      <c r="E310" s="245">
        <v>0.1938657407407407</v>
      </c>
      <c r="F310" s="245">
        <v>0.390625</v>
      </c>
      <c r="G310" s="245">
        <v>0.17743055555555551</v>
      </c>
      <c r="H310" s="239" t="e">
        <f>NA()</f>
        <v>#N/A</v>
      </c>
    </row>
    <row r="311" spans="1:8" x14ac:dyDescent="0.2">
      <c r="A311" s="344" t="s">
        <v>191</v>
      </c>
      <c r="B311" s="245" t="s">
        <v>192</v>
      </c>
      <c r="C311" s="245">
        <v>0</v>
      </c>
      <c r="D311" s="245">
        <v>4.3718592964824117E-2</v>
      </c>
      <c r="E311" s="245">
        <v>9.0954773869346736E-2</v>
      </c>
      <c r="F311" s="245">
        <v>0.29798994974874371</v>
      </c>
      <c r="G311" s="245">
        <v>0</v>
      </c>
      <c r="H311" s="239" t="e">
        <f>NA()</f>
        <v>#N/A</v>
      </c>
    </row>
    <row r="312" spans="1:8" x14ac:dyDescent="0.2">
      <c r="A312" s="344" t="s">
        <v>193</v>
      </c>
      <c r="B312" s="245" t="s">
        <v>46</v>
      </c>
      <c r="C312" s="341">
        <v>0</v>
      </c>
      <c r="D312" s="341">
        <v>0.19696969696969699</v>
      </c>
      <c r="E312" s="341">
        <v>0.31767676767676772</v>
      </c>
      <c r="F312" s="341">
        <v>0.51464646464646457</v>
      </c>
      <c r="G312" s="341">
        <v>4.0404040404040404E-3</v>
      </c>
      <c r="H312" s="239" t="e">
        <f>NA()</f>
        <v>#N/A</v>
      </c>
    </row>
    <row r="313" spans="1:8" x14ac:dyDescent="0.2">
      <c r="A313" s="344" t="s">
        <v>194</v>
      </c>
      <c r="B313" s="338" t="s">
        <v>46</v>
      </c>
      <c r="C313" s="341">
        <v>0.36257183908045981</v>
      </c>
      <c r="D313" s="341">
        <v>0.25474137931034491</v>
      </c>
      <c r="E313" s="341">
        <v>0.32090517241379313</v>
      </c>
      <c r="F313" s="341">
        <v>0.50093390804597704</v>
      </c>
      <c r="G313" s="341">
        <v>1.6810344827586209E-2</v>
      </c>
      <c r="H313" s="239" t="e">
        <f>NA()</f>
        <v>#N/A</v>
      </c>
    </row>
    <row r="314" spans="1:8" x14ac:dyDescent="0.2">
      <c r="A314" s="344" t="s">
        <v>194</v>
      </c>
      <c r="B314" s="344" t="s">
        <v>618</v>
      </c>
      <c r="C314" s="240">
        <v>0.25623790594558399</v>
      </c>
      <c r="D314" s="240">
        <v>0.12352982042913541</v>
      </c>
      <c r="E314" s="240">
        <v>0.2179322231694599</v>
      </c>
      <c r="F314" s="240">
        <v>0.37231767594101101</v>
      </c>
      <c r="G314" s="240">
        <v>1.661174476170213E-2</v>
      </c>
      <c r="H314" s="241">
        <v>3.9275000000000002</v>
      </c>
    </row>
    <row r="315" spans="1:8" x14ac:dyDescent="0.2">
      <c r="A315" s="344" t="s">
        <v>195</v>
      </c>
      <c r="B315" s="338" t="s">
        <v>38</v>
      </c>
      <c r="C315" s="341">
        <v>0.3681141439205956</v>
      </c>
      <c r="D315" s="341">
        <v>0.40446650124069478</v>
      </c>
      <c r="E315" s="341">
        <v>0.14416873449131509</v>
      </c>
      <c r="F315" s="341">
        <v>0.40880893300248139</v>
      </c>
      <c r="G315" s="341">
        <v>5.3598014888337479E-2</v>
      </c>
      <c r="H315" s="239" t="e">
        <f>NA()</f>
        <v>#N/A</v>
      </c>
    </row>
    <row r="316" spans="1:8" x14ac:dyDescent="0.2">
      <c r="A316" s="344" t="s">
        <v>195</v>
      </c>
      <c r="B316" s="344" t="s">
        <v>619</v>
      </c>
      <c r="C316" s="240">
        <v>0.3072719469000792</v>
      </c>
      <c r="D316" s="240">
        <v>0.21172494337484429</v>
      </c>
      <c r="E316" s="240">
        <v>0.27806274130227687</v>
      </c>
      <c r="F316" s="240">
        <v>0.43337399301630702</v>
      </c>
      <c r="G316" s="240">
        <v>3.1523409983521163E-2</v>
      </c>
      <c r="H316" s="241">
        <v>4.8374999999999986</v>
      </c>
    </row>
    <row r="317" spans="1:8" x14ac:dyDescent="0.2">
      <c r="A317" s="341" t="s">
        <v>196</v>
      </c>
      <c r="B317" s="338" t="s">
        <v>192</v>
      </c>
      <c r="C317" s="341">
        <v>0.16350000000000001</v>
      </c>
      <c r="D317" s="341">
        <v>5.3249999999999999E-2</v>
      </c>
      <c r="E317" s="341">
        <v>2.1749999999999999E-2</v>
      </c>
      <c r="F317" s="341">
        <v>0.23474999999999999</v>
      </c>
      <c r="G317" s="341">
        <v>0.45450000000000002</v>
      </c>
      <c r="H317" s="239" t="e">
        <f>NA()</f>
        <v>#N/A</v>
      </c>
    </row>
    <row r="318" spans="1:8" x14ac:dyDescent="0.2">
      <c r="A318" s="341" t="s">
        <v>197</v>
      </c>
      <c r="B318" s="338" t="s">
        <v>192</v>
      </c>
      <c r="C318" s="341">
        <v>0.20609137055837559</v>
      </c>
      <c r="D318" s="341">
        <v>5.3299492385786809E-2</v>
      </c>
      <c r="E318" s="341">
        <v>3.654822335025381E-2</v>
      </c>
      <c r="F318" s="341">
        <v>0.2517766497461929</v>
      </c>
      <c r="G318" s="341">
        <v>0.31827411167512693</v>
      </c>
      <c r="H318" s="239" t="e">
        <f>NA()</f>
        <v>#N/A</v>
      </c>
    </row>
    <row r="319" spans="1:8" x14ac:dyDescent="0.2">
      <c r="A319" s="344" t="s">
        <v>198</v>
      </c>
      <c r="B319" s="338" t="s">
        <v>38</v>
      </c>
      <c r="C319" s="341">
        <v>0</v>
      </c>
      <c r="D319" s="341">
        <v>0.14838709677419359</v>
      </c>
      <c r="E319" s="341">
        <v>0.34055299539170508</v>
      </c>
      <c r="F319" s="341">
        <v>0.59331797235023043</v>
      </c>
      <c r="G319" s="341">
        <v>4.147465437788018E-3</v>
      </c>
      <c r="H319" s="239" t="e">
        <f>NA()</f>
        <v>#N/A</v>
      </c>
    </row>
    <row r="320" spans="1:8" ht="16" thickBot="1" x14ac:dyDescent="0.25">
      <c r="A320" s="341" t="s">
        <v>198</v>
      </c>
      <c r="B320" s="338" t="s">
        <v>46</v>
      </c>
      <c r="C320" s="351">
        <v>0</v>
      </c>
      <c r="D320" s="351">
        <v>0</v>
      </c>
      <c r="E320" s="351">
        <v>0</v>
      </c>
      <c r="F320" s="351">
        <v>3.3587572106361013E-2</v>
      </c>
      <c r="G320" s="351">
        <v>0</v>
      </c>
      <c r="H320" s="341">
        <v>0</v>
      </c>
    </row>
    <row r="321" spans="1:20" ht="16" thickTop="1" x14ac:dyDescent="0.2">
      <c r="A321" s="344" t="s">
        <v>199</v>
      </c>
      <c r="B321" s="341" t="s">
        <v>192</v>
      </c>
      <c r="C321" s="341">
        <v>0.16350000000000001</v>
      </c>
      <c r="D321" s="341">
        <v>5.3249999999999999E-2</v>
      </c>
      <c r="E321" s="341">
        <v>2.1749999999999999E-2</v>
      </c>
      <c r="F321" s="341">
        <v>0.23474999999999999</v>
      </c>
      <c r="G321" s="341">
        <v>0.42449999999999999</v>
      </c>
      <c r="H321" s="239" t="e">
        <f>NA()</f>
        <v>#N/A</v>
      </c>
    </row>
    <row r="322" spans="1:20" x14ac:dyDescent="0.2">
      <c r="A322" s="341" t="s">
        <v>200</v>
      </c>
      <c r="B322" s="338" t="s">
        <v>192</v>
      </c>
      <c r="C322" s="341">
        <v>0.16350000000000001</v>
      </c>
      <c r="D322" s="341">
        <v>5.3249999999999999E-2</v>
      </c>
      <c r="E322" s="341">
        <v>2.75E-2</v>
      </c>
      <c r="F322" s="341">
        <v>0.23474999999999999</v>
      </c>
      <c r="G322" s="341">
        <v>0.35349999999999998</v>
      </c>
      <c r="H322" s="239" t="e">
        <f>NA()</f>
        <v>#N/A</v>
      </c>
    </row>
    <row r="323" spans="1:20" x14ac:dyDescent="0.2">
      <c r="A323" s="341" t="s">
        <v>201</v>
      </c>
      <c r="B323" s="341" t="s">
        <v>192</v>
      </c>
      <c r="C323" s="341">
        <v>0.16350000000000001</v>
      </c>
      <c r="D323" s="341">
        <v>5.3249999999999999E-2</v>
      </c>
      <c r="E323" s="341">
        <v>1.4999999999999999E-2</v>
      </c>
      <c r="F323" s="341">
        <v>0.23474999999999999</v>
      </c>
      <c r="G323" s="341">
        <v>0.51800000000000002</v>
      </c>
      <c r="H323" s="239" t="e">
        <f>NA()</f>
        <v>#N/A</v>
      </c>
    </row>
    <row r="324" spans="1:20" x14ac:dyDescent="0.2">
      <c r="A324" s="341" t="s">
        <v>202</v>
      </c>
      <c r="B324" s="341" t="s">
        <v>192</v>
      </c>
      <c r="C324" s="245">
        <v>0.16350000000000001</v>
      </c>
      <c r="D324" s="245">
        <v>5.3249999999999999E-2</v>
      </c>
      <c r="E324" s="245">
        <v>2.75E-2</v>
      </c>
      <c r="F324" s="245">
        <v>0.23474999999999999</v>
      </c>
      <c r="G324" s="245">
        <v>0.34675</v>
      </c>
      <c r="H324" s="239" t="e">
        <f>NA()</f>
        <v>#N/A</v>
      </c>
    </row>
    <row r="325" spans="1:20" x14ac:dyDescent="0.2">
      <c r="A325" s="344" t="s">
        <v>203</v>
      </c>
      <c r="B325" s="344" t="s">
        <v>192</v>
      </c>
      <c r="C325" s="245">
        <v>0.22175</v>
      </c>
      <c r="D325" s="245">
        <v>5.3249999999999999E-2</v>
      </c>
      <c r="E325" s="245">
        <v>4.0999999999999988E-2</v>
      </c>
      <c r="F325" s="245">
        <v>0.2515</v>
      </c>
      <c r="G325" s="245">
        <v>0.20025000000000001</v>
      </c>
      <c r="H325" s="239" t="e">
        <f>NA()</f>
        <v>#N/A</v>
      </c>
    </row>
    <row r="326" spans="1:20" x14ac:dyDescent="0.2">
      <c r="A326" s="344" t="s">
        <v>204</v>
      </c>
      <c r="B326" s="344" t="s">
        <v>192</v>
      </c>
      <c r="C326" s="245">
        <v>0.16350000000000001</v>
      </c>
      <c r="D326" s="245">
        <v>5.3249999999999999E-2</v>
      </c>
      <c r="E326" s="245">
        <v>3.2500000000000001E-2</v>
      </c>
      <c r="F326" s="245">
        <v>0.23474999999999999</v>
      </c>
      <c r="G326" s="245">
        <v>0.30599999999999999</v>
      </c>
      <c r="H326" s="239" t="e">
        <f>NA()</f>
        <v>#N/A</v>
      </c>
    </row>
    <row r="327" spans="1:20" x14ac:dyDescent="0.2">
      <c r="A327" s="344" t="s">
        <v>205</v>
      </c>
      <c r="B327" s="344" t="s">
        <v>192</v>
      </c>
      <c r="C327" s="245">
        <v>0.16350000000000001</v>
      </c>
      <c r="D327" s="245">
        <v>5.3249999999999999E-2</v>
      </c>
      <c r="E327" s="245">
        <v>1.4999999999999999E-2</v>
      </c>
      <c r="F327" s="245">
        <v>0.23474999999999999</v>
      </c>
      <c r="G327" s="245">
        <v>0.44600000000000001</v>
      </c>
      <c r="H327" s="239" t="e">
        <f>NA()</f>
        <v>#N/A</v>
      </c>
    </row>
    <row r="328" spans="1:20" x14ac:dyDescent="0.2">
      <c r="A328" s="344" t="s">
        <v>206</v>
      </c>
      <c r="B328" s="344" t="s">
        <v>192</v>
      </c>
      <c r="C328" s="245">
        <v>0.16350000000000001</v>
      </c>
      <c r="D328" s="245">
        <v>5.3249999999999999E-2</v>
      </c>
      <c r="E328" s="245">
        <v>1.4999999999999999E-2</v>
      </c>
      <c r="F328" s="245">
        <v>0.23474999999999999</v>
      </c>
      <c r="G328" s="245">
        <v>0.44299999999999989</v>
      </c>
      <c r="H328" s="239" t="e">
        <f>NA()</f>
        <v>#N/A</v>
      </c>
    </row>
    <row r="329" spans="1:20" x14ac:dyDescent="0.2">
      <c r="A329" s="344" t="s">
        <v>207</v>
      </c>
      <c r="B329" s="344" t="s">
        <v>192</v>
      </c>
      <c r="C329" s="245">
        <v>0.16350000000000001</v>
      </c>
      <c r="D329" s="245">
        <v>5.3249999999999999E-2</v>
      </c>
      <c r="E329" s="245">
        <v>2.75E-2</v>
      </c>
      <c r="F329" s="245">
        <v>0.23474999999999999</v>
      </c>
      <c r="G329" s="245">
        <v>0.36049999999999999</v>
      </c>
      <c r="H329" s="239" t="e">
        <f>NA()</f>
        <v>#N/A</v>
      </c>
    </row>
    <row r="330" spans="1:20" x14ac:dyDescent="0.2">
      <c r="A330" s="344" t="s">
        <v>208</v>
      </c>
      <c r="B330" s="344" t="s">
        <v>192</v>
      </c>
      <c r="C330" s="245">
        <v>0.16350000000000001</v>
      </c>
      <c r="D330" s="245">
        <v>5.3249999999999999E-2</v>
      </c>
      <c r="E330" s="245">
        <v>1.4999999999999999E-2</v>
      </c>
      <c r="F330" s="245">
        <v>0.23474999999999999</v>
      </c>
      <c r="G330" s="245">
        <v>0.35299999999999998</v>
      </c>
      <c r="H330" s="239" t="e">
        <f>NA()</f>
        <v>#N/A</v>
      </c>
    </row>
    <row r="331" spans="1:20" x14ac:dyDescent="0.2">
      <c r="A331" s="344" t="s">
        <v>209</v>
      </c>
      <c r="B331" s="344" t="s">
        <v>192</v>
      </c>
      <c r="C331" s="245">
        <v>0.16350000000000001</v>
      </c>
      <c r="D331" s="245">
        <v>5.3249999999999999E-2</v>
      </c>
      <c r="E331" s="245">
        <v>1.4999999999999999E-2</v>
      </c>
      <c r="F331" s="245">
        <v>0.23474999999999999</v>
      </c>
      <c r="G331" s="245">
        <v>0.44524999999999998</v>
      </c>
      <c r="H331" s="239" t="e">
        <f>NA()</f>
        <v>#N/A</v>
      </c>
    </row>
    <row r="332" spans="1:20" x14ac:dyDescent="0.2">
      <c r="A332" s="344" t="s">
        <v>210</v>
      </c>
      <c r="B332" s="344" t="s">
        <v>192</v>
      </c>
      <c r="C332" s="245">
        <v>0.16350000000000001</v>
      </c>
      <c r="D332" s="245">
        <v>5.3249999999999999E-2</v>
      </c>
      <c r="E332" s="245">
        <v>1.4999999999999999E-2</v>
      </c>
      <c r="F332" s="245">
        <v>0.23474999999999999</v>
      </c>
      <c r="G332" s="245">
        <v>0.35175000000000001</v>
      </c>
      <c r="H332" s="239" t="e">
        <f>NA()</f>
        <v>#N/A</v>
      </c>
    </row>
    <row r="333" spans="1:20" x14ac:dyDescent="0.2">
      <c r="A333" s="344" t="s">
        <v>211</v>
      </c>
      <c r="B333" s="344" t="s">
        <v>192</v>
      </c>
      <c r="C333" s="245">
        <v>0.16350000000000001</v>
      </c>
      <c r="D333" s="245">
        <v>5.3249999999999999E-2</v>
      </c>
      <c r="E333" s="245">
        <v>2.1749999999999999E-2</v>
      </c>
      <c r="F333" s="245">
        <v>0.23474999999999999</v>
      </c>
      <c r="G333" s="245">
        <v>0.48825000000000002</v>
      </c>
      <c r="H333" s="239" t="e">
        <f>NA()</f>
        <v>#N/A</v>
      </c>
    </row>
    <row r="334" spans="1:20" x14ac:dyDescent="0.2">
      <c r="A334" s="344" t="s">
        <v>212</v>
      </c>
      <c r="B334" s="344" t="s">
        <v>192</v>
      </c>
      <c r="C334" s="245">
        <v>0.16350000000000001</v>
      </c>
      <c r="D334" s="245">
        <v>5.3249999999999999E-2</v>
      </c>
      <c r="E334" s="245">
        <v>2.75E-2</v>
      </c>
      <c r="F334" s="245">
        <v>0.23474999999999999</v>
      </c>
      <c r="G334" s="245">
        <v>0.36375000000000002</v>
      </c>
      <c r="H334" s="239" t="e">
        <f>NA()</f>
        <v>#N/A</v>
      </c>
      <c r="T334" s="239"/>
    </row>
    <row r="335" spans="1:20" x14ac:dyDescent="0.2">
      <c r="A335" s="344" t="s">
        <v>213</v>
      </c>
      <c r="B335" s="344" t="s">
        <v>192</v>
      </c>
      <c r="C335" s="245">
        <v>0.16350000000000001</v>
      </c>
      <c r="D335" s="245">
        <v>5.3249999999999999E-2</v>
      </c>
      <c r="E335" s="245">
        <v>2.1749999999999999E-2</v>
      </c>
      <c r="F335" s="245">
        <v>0.23474999999999999</v>
      </c>
      <c r="G335" s="245">
        <v>0.38850000000000001</v>
      </c>
      <c r="H335" s="239" t="e">
        <f>NA()</f>
        <v>#N/A</v>
      </c>
      <c r="T335" s="239"/>
    </row>
    <row r="336" spans="1:20" x14ac:dyDescent="0.2">
      <c r="A336" s="344" t="s">
        <v>214</v>
      </c>
      <c r="B336" s="344" t="s">
        <v>192</v>
      </c>
      <c r="C336" s="245">
        <v>0.16350000000000001</v>
      </c>
      <c r="D336" s="245">
        <v>5.3249999999999999E-2</v>
      </c>
      <c r="E336" s="245">
        <v>2.1749999999999999E-2</v>
      </c>
      <c r="F336" s="245">
        <v>0.23474999999999999</v>
      </c>
      <c r="G336" s="245">
        <v>0.41325000000000001</v>
      </c>
      <c r="H336" s="239" t="e">
        <f>NA()</f>
        <v>#N/A</v>
      </c>
      <c r="T336" s="239"/>
    </row>
    <row r="337" spans="1:33" x14ac:dyDescent="0.2">
      <c r="A337" s="344" t="s">
        <v>215</v>
      </c>
      <c r="B337" s="344" t="s">
        <v>192</v>
      </c>
      <c r="C337" s="245">
        <v>0.16350000000000001</v>
      </c>
      <c r="D337" s="245">
        <v>5.3249999999999999E-2</v>
      </c>
      <c r="E337" s="245">
        <v>2.75E-2</v>
      </c>
      <c r="F337" s="245">
        <v>0.23474999999999999</v>
      </c>
      <c r="G337" s="245">
        <v>0.28549999999999998</v>
      </c>
      <c r="H337" s="239" t="e">
        <f>NA()</f>
        <v>#N/A</v>
      </c>
      <c r="T337" s="239"/>
    </row>
    <row r="338" spans="1:33" x14ac:dyDescent="0.2">
      <c r="A338" s="344" t="s">
        <v>216</v>
      </c>
      <c r="B338" s="344" t="s">
        <v>192</v>
      </c>
      <c r="C338" s="245">
        <v>0.16350000000000001</v>
      </c>
      <c r="D338" s="245">
        <v>5.3249999999999999E-2</v>
      </c>
      <c r="E338" s="245">
        <v>2.75E-2</v>
      </c>
      <c r="F338" s="245">
        <v>0.23474999999999999</v>
      </c>
      <c r="G338" s="245">
        <v>0.26150000000000001</v>
      </c>
      <c r="H338" s="239" t="e">
        <f>NA()</f>
        <v>#N/A</v>
      </c>
    </row>
    <row r="339" spans="1:33" x14ac:dyDescent="0.2">
      <c r="A339" s="344" t="s">
        <v>217</v>
      </c>
      <c r="B339" s="344" t="s">
        <v>192</v>
      </c>
      <c r="C339" s="245">
        <v>0.16350000000000001</v>
      </c>
      <c r="D339" s="245">
        <v>5.3249999999999999E-2</v>
      </c>
      <c r="E339" s="245">
        <v>1.4999999999999999E-2</v>
      </c>
      <c r="F339" s="245">
        <v>0.23474999999999999</v>
      </c>
      <c r="G339" s="245">
        <v>0.4405</v>
      </c>
      <c r="H339" s="239" t="e">
        <f>NA()</f>
        <v>#N/A</v>
      </c>
    </row>
    <row r="340" spans="1:33" x14ac:dyDescent="0.2">
      <c r="A340" s="344" t="s">
        <v>218</v>
      </c>
      <c r="B340" s="344" t="s">
        <v>192</v>
      </c>
      <c r="C340" s="245">
        <v>0.16350000000000001</v>
      </c>
      <c r="D340" s="245">
        <v>5.3249999999999999E-2</v>
      </c>
      <c r="E340" s="245">
        <v>1.4999999999999999E-2</v>
      </c>
      <c r="F340" s="245">
        <v>0.23474999999999999</v>
      </c>
      <c r="G340" s="245">
        <v>0.4365</v>
      </c>
      <c r="H340" s="239" t="e">
        <f>NA()</f>
        <v>#N/A</v>
      </c>
    </row>
    <row r="341" spans="1:33" x14ac:dyDescent="0.2">
      <c r="A341" s="344" t="s">
        <v>219</v>
      </c>
      <c r="B341" s="344" t="s">
        <v>192</v>
      </c>
      <c r="C341" s="245">
        <v>0.16350000000000001</v>
      </c>
      <c r="D341" s="245">
        <v>5.3249999999999999E-2</v>
      </c>
      <c r="E341" s="245">
        <v>2.75E-2</v>
      </c>
      <c r="F341" s="245">
        <v>0.23474999999999999</v>
      </c>
      <c r="G341" s="245">
        <v>0.27100000000000002</v>
      </c>
      <c r="H341" s="239" t="e">
        <f>NA()</f>
        <v>#N/A</v>
      </c>
    </row>
    <row r="342" spans="1:33" x14ac:dyDescent="0.2">
      <c r="A342" s="344" t="s">
        <v>220</v>
      </c>
      <c r="B342" s="344" t="s">
        <v>192</v>
      </c>
      <c r="C342" s="245">
        <v>0.16350000000000001</v>
      </c>
      <c r="D342" s="245">
        <v>5.3249999999999999E-2</v>
      </c>
      <c r="E342" s="245">
        <v>1.4999999999999999E-2</v>
      </c>
      <c r="F342" s="245">
        <v>0.23474999999999999</v>
      </c>
      <c r="G342" s="245">
        <v>0.36875000000000002</v>
      </c>
      <c r="H342" s="239" t="e">
        <f>NA()</f>
        <v>#N/A</v>
      </c>
    </row>
    <row r="343" spans="1:33" x14ac:dyDescent="0.2">
      <c r="A343" s="344" t="s">
        <v>221</v>
      </c>
      <c r="B343" s="344" t="s">
        <v>192</v>
      </c>
      <c r="C343" s="245">
        <v>0.16350000000000001</v>
      </c>
      <c r="D343" s="245">
        <v>5.3249999999999999E-2</v>
      </c>
      <c r="E343" s="245">
        <v>1.4999999999999999E-2</v>
      </c>
      <c r="F343" s="245">
        <v>0.23474999999999999</v>
      </c>
      <c r="G343" s="245">
        <v>0.35799999999999998</v>
      </c>
      <c r="H343" s="239" t="e">
        <f>NA()</f>
        <v>#N/A</v>
      </c>
    </row>
    <row r="344" spans="1:33" x14ac:dyDescent="0.2">
      <c r="A344" s="344" t="s">
        <v>222</v>
      </c>
      <c r="B344" s="344" t="s">
        <v>192</v>
      </c>
      <c r="C344" s="245">
        <v>0.22175</v>
      </c>
      <c r="D344" s="245">
        <v>5.3249999999999999E-2</v>
      </c>
      <c r="E344" s="245">
        <v>3.2500000000000001E-2</v>
      </c>
      <c r="F344" s="245">
        <v>0.23474999999999999</v>
      </c>
      <c r="G344" s="245">
        <v>0.23524999999999999</v>
      </c>
      <c r="H344" s="239" t="e">
        <f>NA()</f>
        <v>#N/A</v>
      </c>
    </row>
    <row r="345" spans="1:33" x14ac:dyDescent="0.2">
      <c r="A345" s="344" t="s">
        <v>223</v>
      </c>
      <c r="B345" s="344" t="s">
        <v>192</v>
      </c>
      <c r="C345" s="344">
        <v>0.22175</v>
      </c>
      <c r="D345" s="344">
        <v>5.3249999999999999E-2</v>
      </c>
      <c r="E345" s="344">
        <v>4.0999999999999988E-2</v>
      </c>
      <c r="F345" s="344">
        <v>0.2515</v>
      </c>
      <c r="G345" s="344">
        <v>0.17599999999999999</v>
      </c>
      <c r="H345" s="239" t="e">
        <f>NA()</f>
        <v>#N/A</v>
      </c>
    </row>
    <row r="346" spans="1:33" x14ac:dyDescent="0.2">
      <c r="A346" s="344" t="s">
        <v>224</v>
      </c>
      <c r="B346" s="344" t="s">
        <v>192</v>
      </c>
      <c r="C346" s="344">
        <v>0.22175</v>
      </c>
      <c r="D346" s="344">
        <v>5.3249999999999999E-2</v>
      </c>
      <c r="E346" s="344">
        <v>3.2500000000000001E-2</v>
      </c>
      <c r="F346" s="344">
        <v>0.23474999999999999</v>
      </c>
      <c r="G346" s="344">
        <v>0.188</v>
      </c>
      <c r="H346" s="239" t="e">
        <f>NA()</f>
        <v>#N/A</v>
      </c>
    </row>
    <row r="347" spans="1:33" x14ac:dyDescent="0.2">
      <c r="A347" s="344" t="s">
        <v>225</v>
      </c>
      <c r="B347" s="341" t="s">
        <v>192</v>
      </c>
      <c r="C347" s="245">
        <v>0.16350000000000001</v>
      </c>
      <c r="D347" s="245">
        <v>5.3249999999999999E-2</v>
      </c>
      <c r="E347" s="245">
        <v>2.1749999999999999E-2</v>
      </c>
      <c r="F347" s="245">
        <v>0.23474999999999999</v>
      </c>
      <c r="G347" s="245">
        <v>0.43824999999999997</v>
      </c>
      <c r="H347" s="239" t="e">
        <f>NA()</f>
        <v>#N/A</v>
      </c>
    </row>
    <row r="348" spans="1:33" x14ac:dyDescent="0.2">
      <c r="A348" s="341" t="s">
        <v>226</v>
      </c>
      <c r="B348" s="341" t="s">
        <v>192</v>
      </c>
      <c r="C348" s="245">
        <v>0.16350000000000001</v>
      </c>
      <c r="D348" s="245">
        <v>5.3249999999999999E-2</v>
      </c>
      <c r="E348" s="245">
        <v>2.1749999999999999E-2</v>
      </c>
      <c r="F348" s="245">
        <v>0.23474999999999999</v>
      </c>
      <c r="G348" s="245">
        <v>0.39250000000000002</v>
      </c>
      <c r="H348" s="239" t="e">
        <f>NA()</f>
        <v>#N/A</v>
      </c>
      <c r="V348" s="398"/>
      <c r="W348" s="398"/>
      <c r="X348" s="398"/>
      <c r="Y348" s="398"/>
      <c r="Z348" s="398"/>
      <c r="AA348" s="398"/>
      <c r="AB348" s="398"/>
      <c r="AC348" s="398"/>
      <c r="AD348" s="398"/>
      <c r="AE348" s="398"/>
      <c r="AF348" s="398"/>
      <c r="AG348" s="398"/>
    </row>
    <row r="349" spans="1:33" x14ac:dyDescent="0.2">
      <c r="A349" s="341" t="s">
        <v>227</v>
      </c>
      <c r="B349" s="341" t="s">
        <v>192</v>
      </c>
      <c r="C349" s="245">
        <v>0.16350000000000001</v>
      </c>
      <c r="D349" s="245">
        <v>5.3249999999999999E-2</v>
      </c>
      <c r="E349" s="245">
        <v>1.4999999999999999E-2</v>
      </c>
      <c r="F349" s="245">
        <v>0.23474999999999999</v>
      </c>
      <c r="G349" s="245">
        <v>0.43600000000000011</v>
      </c>
      <c r="H349" s="239" t="e">
        <f>NA()</f>
        <v>#N/A</v>
      </c>
      <c r="V349" s="398"/>
      <c r="W349" s="398"/>
      <c r="X349" s="398"/>
      <c r="Y349" s="398"/>
      <c r="Z349" s="398"/>
      <c r="AA349" s="398"/>
      <c r="AB349" s="398"/>
      <c r="AC349" s="398"/>
      <c r="AD349" s="398"/>
      <c r="AE349" s="398"/>
      <c r="AF349" s="398"/>
      <c r="AG349" s="398"/>
    </row>
    <row r="350" spans="1:33" x14ac:dyDescent="0.2">
      <c r="A350" s="344" t="s">
        <v>228</v>
      </c>
      <c r="B350" s="341" t="s">
        <v>192</v>
      </c>
      <c r="C350" s="245">
        <v>0.16350000000000001</v>
      </c>
      <c r="D350" s="245">
        <v>5.3249999999999999E-2</v>
      </c>
      <c r="E350" s="245">
        <v>1.4999999999999999E-2</v>
      </c>
      <c r="F350" s="245">
        <v>0.23474999999999999</v>
      </c>
      <c r="G350" s="245">
        <v>0.34300000000000003</v>
      </c>
      <c r="H350" s="239" t="e">
        <f>NA()</f>
        <v>#N/A</v>
      </c>
    </row>
    <row r="351" spans="1:33" x14ac:dyDescent="0.2">
      <c r="A351" s="344" t="s">
        <v>229</v>
      </c>
      <c r="B351" s="344" t="s">
        <v>192</v>
      </c>
      <c r="C351" s="245">
        <v>0.16350000000000001</v>
      </c>
      <c r="D351" s="245">
        <v>5.3249999999999999E-2</v>
      </c>
      <c r="E351" s="245">
        <v>2.1749999999999999E-2</v>
      </c>
      <c r="F351" s="245">
        <v>0.23474999999999999</v>
      </c>
      <c r="G351" s="245">
        <v>0.31724999999999998</v>
      </c>
      <c r="H351" s="239" t="e">
        <f>NA()</f>
        <v>#N/A</v>
      </c>
    </row>
    <row r="352" spans="1:33" x14ac:dyDescent="0.2">
      <c r="A352" s="344" t="s">
        <v>230</v>
      </c>
      <c r="B352" s="344" t="s">
        <v>192</v>
      </c>
      <c r="C352" s="245">
        <v>0.16350000000000001</v>
      </c>
      <c r="D352" s="245">
        <v>5.3249999999999999E-2</v>
      </c>
      <c r="E352" s="245">
        <v>1.4999999999999999E-2</v>
      </c>
      <c r="F352" s="245">
        <v>0.23474999999999999</v>
      </c>
      <c r="G352" s="245">
        <v>0.45524999999999999</v>
      </c>
      <c r="H352" s="239" t="e">
        <f>NA()</f>
        <v>#N/A</v>
      </c>
    </row>
    <row r="353" spans="1:8" x14ac:dyDescent="0.2">
      <c r="A353" s="344" t="s">
        <v>231</v>
      </c>
      <c r="B353" s="344" t="s">
        <v>192</v>
      </c>
      <c r="C353" s="245">
        <v>0.16350000000000001</v>
      </c>
      <c r="D353" s="245">
        <v>5.3249999999999999E-2</v>
      </c>
      <c r="E353" s="245">
        <v>1.4999999999999999E-2</v>
      </c>
      <c r="F353" s="245">
        <v>0.23474999999999999</v>
      </c>
      <c r="G353" s="245">
        <v>0.36525000000000002</v>
      </c>
      <c r="H353" s="239" t="e">
        <f>NA()</f>
        <v>#N/A</v>
      </c>
    </row>
    <row r="354" spans="1:8" x14ac:dyDescent="0.2">
      <c r="A354" s="344" t="s">
        <v>232</v>
      </c>
      <c r="B354" s="344" t="s">
        <v>192</v>
      </c>
      <c r="C354" s="245">
        <v>0.16350000000000001</v>
      </c>
      <c r="D354" s="245">
        <v>5.3249999999999999E-2</v>
      </c>
      <c r="E354" s="245">
        <v>2.75E-2</v>
      </c>
      <c r="F354" s="245">
        <v>0.23474999999999999</v>
      </c>
      <c r="G354" s="245">
        <v>0.32900000000000001</v>
      </c>
      <c r="H354" s="239" t="e">
        <f>NA()</f>
        <v>#N/A</v>
      </c>
    </row>
    <row r="355" spans="1:8" x14ac:dyDescent="0.2">
      <c r="A355" s="341" t="s">
        <v>233</v>
      </c>
      <c r="B355" s="341" t="s">
        <v>192</v>
      </c>
      <c r="C355" s="245">
        <v>0.16350000000000001</v>
      </c>
      <c r="D355" s="245">
        <v>5.3249999999999999E-2</v>
      </c>
      <c r="E355" s="245">
        <v>2.1749999999999999E-2</v>
      </c>
      <c r="F355" s="245">
        <v>0.23474999999999999</v>
      </c>
      <c r="G355" s="245">
        <v>0.33600000000000002</v>
      </c>
      <c r="H355" s="239" t="e">
        <f>NA()</f>
        <v>#N/A</v>
      </c>
    </row>
    <row r="356" spans="1:8" x14ac:dyDescent="0.2">
      <c r="A356" s="344" t="s">
        <v>234</v>
      </c>
      <c r="B356" s="344" t="s">
        <v>192</v>
      </c>
      <c r="C356" s="245">
        <v>0.16350000000000001</v>
      </c>
      <c r="D356" s="245">
        <v>5.3249999999999999E-2</v>
      </c>
      <c r="E356" s="245">
        <v>1.4999999999999999E-2</v>
      </c>
      <c r="F356" s="245">
        <v>0.23474999999999999</v>
      </c>
      <c r="G356" s="245">
        <v>0.36299999999999999</v>
      </c>
      <c r="H356" s="239" t="e">
        <f>NA()</f>
        <v>#N/A</v>
      </c>
    </row>
    <row r="357" spans="1:8" x14ac:dyDescent="0.2">
      <c r="A357" s="344" t="s">
        <v>235</v>
      </c>
      <c r="B357" s="344" t="s">
        <v>192</v>
      </c>
      <c r="C357" s="245">
        <v>0.16350000000000001</v>
      </c>
      <c r="D357" s="245">
        <v>5.3249999999999999E-2</v>
      </c>
      <c r="E357" s="245">
        <v>1.4999999999999999E-2</v>
      </c>
      <c r="F357" s="245">
        <v>0.23474999999999999</v>
      </c>
      <c r="G357" s="245">
        <v>0.35125000000000001</v>
      </c>
      <c r="H357" s="239" t="e">
        <f>NA()</f>
        <v>#N/A</v>
      </c>
    </row>
    <row r="358" spans="1:8" x14ac:dyDescent="0.2">
      <c r="A358" s="344" t="s">
        <v>236</v>
      </c>
      <c r="B358" s="344" t="s">
        <v>192</v>
      </c>
      <c r="C358" s="245">
        <v>0.16350000000000001</v>
      </c>
      <c r="D358" s="245">
        <v>5.3249999999999999E-2</v>
      </c>
      <c r="E358" s="245">
        <v>1.4999999999999999E-2</v>
      </c>
      <c r="F358" s="245">
        <v>0.23474999999999999</v>
      </c>
      <c r="G358" s="245">
        <v>0.35275000000000001</v>
      </c>
      <c r="H358" s="239" t="e">
        <f>NA()</f>
        <v>#N/A</v>
      </c>
    </row>
    <row r="359" spans="1:8" x14ac:dyDescent="0.2">
      <c r="A359" s="341" t="s">
        <v>237</v>
      </c>
      <c r="B359" s="341" t="s">
        <v>192</v>
      </c>
      <c r="C359" s="245">
        <v>0.16350000000000001</v>
      </c>
      <c r="D359" s="245">
        <v>5.3249999999999999E-2</v>
      </c>
      <c r="E359" s="245">
        <v>1.4999999999999999E-2</v>
      </c>
      <c r="F359" s="245">
        <v>0.23474999999999999</v>
      </c>
      <c r="G359" s="245">
        <v>0.36075000000000002</v>
      </c>
      <c r="H359" s="239" t="e">
        <f>NA()</f>
        <v>#N/A</v>
      </c>
    </row>
    <row r="360" spans="1:8" x14ac:dyDescent="0.2">
      <c r="A360" s="344" t="s">
        <v>238</v>
      </c>
      <c r="B360" s="341" t="s">
        <v>192</v>
      </c>
      <c r="C360" s="245">
        <v>0.16340852130325809</v>
      </c>
      <c r="D360" s="245">
        <v>5.338345864661654E-2</v>
      </c>
      <c r="E360" s="245">
        <v>2.180451127819549E-2</v>
      </c>
      <c r="F360" s="245">
        <v>0.23483709273182959</v>
      </c>
      <c r="G360" s="245">
        <v>0.31428571428571428</v>
      </c>
      <c r="H360" s="239" t="e">
        <f>NA()</f>
        <v>#N/A</v>
      </c>
    </row>
    <row r="361" spans="1:8" x14ac:dyDescent="0.2">
      <c r="A361" s="344" t="s">
        <v>239</v>
      </c>
      <c r="B361" s="341" t="s">
        <v>192</v>
      </c>
      <c r="C361" s="245">
        <v>0.16350000000000001</v>
      </c>
      <c r="D361" s="245">
        <v>5.3249999999999999E-2</v>
      </c>
      <c r="E361" s="245">
        <v>2.1749999999999999E-2</v>
      </c>
      <c r="F361" s="245">
        <v>0.23474999999999999</v>
      </c>
      <c r="G361" s="245">
        <v>0.32550000000000001</v>
      </c>
      <c r="H361" s="239" t="e">
        <f>NA()</f>
        <v>#N/A</v>
      </c>
    </row>
    <row r="362" spans="1:8" x14ac:dyDescent="0.2">
      <c r="A362" s="341" t="s">
        <v>240</v>
      </c>
      <c r="B362" s="341" t="s">
        <v>192</v>
      </c>
      <c r="C362" s="341">
        <v>0.16350000000000001</v>
      </c>
      <c r="D362" s="341">
        <v>5.3249999999999999E-2</v>
      </c>
      <c r="E362" s="341">
        <v>1.4999999999999999E-2</v>
      </c>
      <c r="F362" s="341">
        <v>0.23474999999999999</v>
      </c>
      <c r="G362" s="341">
        <v>0.50600000000000001</v>
      </c>
      <c r="H362" s="239" t="e">
        <f>NA()</f>
        <v>#N/A</v>
      </c>
    </row>
    <row r="363" spans="1:8" x14ac:dyDescent="0.2">
      <c r="A363" s="344" t="s">
        <v>241</v>
      </c>
      <c r="B363" s="344" t="s">
        <v>192</v>
      </c>
      <c r="C363" s="341">
        <v>0.16347607052896729</v>
      </c>
      <c r="D363" s="341">
        <v>5.3400503778337528E-2</v>
      </c>
      <c r="E363" s="341">
        <v>2.7455919395465999E-2</v>
      </c>
      <c r="F363" s="341">
        <v>0.23476070528967249</v>
      </c>
      <c r="G363" s="341">
        <v>0.37934508816120899</v>
      </c>
      <c r="H363" s="239" t="e">
        <f>NA()</f>
        <v>#N/A</v>
      </c>
    </row>
    <row r="364" spans="1:8" x14ac:dyDescent="0.2">
      <c r="A364" s="344" t="s">
        <v>242</v>
      </c>
      <c r="B364" s="344" t="s">
        <v>192</v>
      </c>
      <c r="C364" s="245">
        <v>0.16350000000000001</v>
      </c>
      <c r="D364" s="245">
        <v>5.3249999999999999E-2</v>
      </c>
      <c r="E364" s="245">
        <v>2.75E-2</v>
      </c>
      <c r="F364" s="245">
        <v>0.23474999999999999</v>
      </c>
      <c r="G364" s="245">
        <v>0.36049999999999999</v>
      </c>
      <c r="H364" s="239" t="e">
        <f>NA()</f>
        <v>#N/A</v>
      </c>
    </row>
    <row r="365" spans="1:8" x14ac:dyDescent="0.2">
      <c r="A365" s="245" t="s">
        <v>243</v>
      </c>
      <c r="B365" s="245" t="s">
        <v>192</v>
      </c>
      <c r="C365" s="245">
        <v>0.16350000000000001</v>
      </c>
      <c r="D365" s="245">
        <v>5.3249999999999999E-2</v>
      </c>
      <c r="E365" s="245">
        <v>3.2500000000000001E-2</v>
      </c>
      <c r="F365" s="245">
        <v>0.23474999999999999</v>
      </c>
      <c r="G365" s="245">
        <v>0.35199999999999998</v>
      </c>
      <c r="H365" s="239" t="e">
        <f>NA()</f>
        <v>#N/A</v>
      </c>
    </row>
    <row r="366" spans="1:8" x14ac:dyDescent="0.2">
      <c r="A366" s="245" t="s">
        <v>244</v>
      </c>
      <c r="B366" s="245" t="s">
        <v>192</v>
      </c>
      <c r="C366" s="245">
        <v>0.16350000000000001</v>
      </c>
      <c r="D366" s="245">
        <v>5.3249999999999999E-2</v>
      </c>
      <c r="E366" s="245">
        <v>2.1749999999999999E-2</v>
      </c>
      <c r="F366" s="245">
        <v>0.23474999999999999</v>
      </c>
      <c r="G366" s="245">
        <v>0.40125</v>
      </c>
      <c r="H366" s="239" t="e">
        <f>NA()</f>
        <v>#N/A</v>
      </c>
    </row>
    <row r="367" spans="1:8" x14ac:dyDescent="0.2">
      <c r="A367" s="341" t="s">
        <v>245</v>
      </c>
      <c r="B367" s="245" t="s">
        <v>192</v>
      </c>
      <c r="C367" s="245">
        <v>0.1633663366336634</v>
      </c>
      <c r="D367" s="245">
        <v>5.3217821782178223E-2</v>
      </c>
      <c r="E367" s="245">
        <v>1.50990099009901E-2</v>
      </c>
      <c r="F367" s="245">
        <v>0.23490099009900989</v>
      </c>
      <c r="G367" s="245">
        <v>0.35123762376237622</v>
      </c>
      <c r="H367" s="239" t="e">
        <f>NA()</f>
        <v>#N/A</v>
      </c>
    </row>
    <row r="368" spans="1:8" x14ac:dyDescent="0.2">
      <c r="A368" s="341" t="s">
        <v>246</v>
      </c>
      <c r="B368" s="341" t="s">
        <v>192</v>
      </c>
      <c r="C368" s="245">
        <v>0.16347607052896729</v>
      </c>
      <c r="D368" s="245">
        <v>5.3400503778337528E-2</v>
      </c>
      <c r="E368" s="245">
        <v>1.5113350125944581E-2</v>
      </c>
      <c r="F368" s="245">
        <v>0.23476070528967249</v>
      </c>
      <c r="G368" s="245">
        <v>0.36322418136020151</v>
      </c>
      <c r="H368" s="239" t="e">
        <f>NA()</f>
        <v>#N/A</v>
      </c>
    </row>
    <row r="369" spans="1:8" x14ac:dyDescent="0.2">
      <c r="A369" s="344" t="s">
        <v>247</v>
      </c>
      <c r="B369" s="343" t="s">
        <v>192</v>
      </c>
      <c r="C369" s="344">
        <v>0.16350000000000001</v>
      </c>
      <c r="D369" s="344">
        <v>5.3249999999999999E-2</v>
      </c>
      <c r="E369" s="344">
        <v>1.4999999999999999E-2</v>
      </c>
      <c r="F369" s="344">
        <v>0.23474999999999999</v>
      </c>
      <c r="G369" s="344">
        <v>0.35525000000000001</v>
      </c>
      <c r="H369" s="239" t="e">
        <f>NA()</f>
        <v>#N/A</v>
      </c>
    </row>
    <row r="370" spans="1:8" x14ac:dyDescent="0.2">
      <c r="A370" s="344" t="s">
        <v>248</v>
      </c>
      <c r="B370" s="343" t="s">
        <v>192</v>
      </c>
      <c r="C370" s="344">
        <v>0.16350000000000001</v>
      </c>
      <c r="D370" s="344">
        <v>5.3249999999999999E-2</v>
      </c>
      <c r="E370" s="344">
        <v>1.4999999999999999E-2</v>
      </c>
      <c r="F370" s="344">
        <v>0.23474999999999999</v>
      </c>
      <c r="G370" s="344">
        <v>0.36125000000000002</v>
      </c>
      <c r="H370" s="239" t="e">
        <f>NA()</f>
        <v>#N/A</v>
      </c>
    </row>
    <row r="371" spans="1:8" x14ac:dyDescent="0.2">
      <c r="A371" s="344" t="s">
        <v>249</v>
      </c>
      <c r="B371" s="343" t="s">
        <v>192</v>
      </c>
      <c r="C371" s="344">
        <v>0.16350000000000001</v>
      </c>
      <c r="D371" s="344">
        <v>5.3249999999999999E-2</v>
      </c>
      <c r="E371" s="344">
        <v>1.4999999999999999E-2</v>
      </c>
      <c r="F371" s="344">
        <v>0.23474999999999999</v>
      </c>
      <c r="G371" s="344">
        <v>0.36675000000000002</v>
      </c>
      <c r="H371" s="239" t="e">
        <f>NA()</f>
        <v>#N/A</v>
      </c>
    </row>
    <row r="372" spans="1:8" x14ac:dyDescent="0.2">
      <c r="A372" s="344" t="s">
        <v>250</v>
      </c>
      <c r="B372" s="343" t="s">
        <v>192</v>
      </c>
      <c r="C372" s="344">
        <v>0.16350000000000001</v>
      </c>
      <c r="D372" s="344">
        <v>5.3249999999999999E-2</v>
      </c>
      <c r="E372" s="344">
        <v>1.4999999999999999E-2</v>
      </c>
      <c r="F372" s="344">
        <v>0.23474999999999999</v>
      </c>
      <c r="G372" s="344">
        <v>0.36625000000000002</v>
      </c>
      <c r="H372" s="239" t="e">
        <f>NA()</f>
        <v>#N/A</v>
      </c>
    </row>
    <row r="373" spans="1:8" x14ac:dyDescent="0.2">
      <c r="A373" s="344" t="s">
        <v>251</v>
      </c>
      <c r="B373" s="343" t="s">
        <v>192</v>
      </c>
      <c r="C373" s="344">
        <v>0.16350000000000001</v>
      </c>
      <c r="D373" s="344">
        <v>5.3249999999999999E-2</v>
      </c>
      <c r="E373" s="344">
        <v>1.4999999999999999E-2</v>
      </c>
      <c r="F373" s="344">
        <v>0.23474999999999999</v>
      </c>
      <c r="G373" s="344">
        <v>0.34899999999999998</v>
      </c>
      <c r="H373" s="239" t="e">
        <f>NA()</f>
        <v>#N/A</v>
      </c>
    </row>
    <row r="374" spans="1:8" x14ac:dyDescent="0.2">
      <c r="A374" s="344" t="s">
        <v>252</v>
      </c>
      <c r="B374" s="343" t="s">
        <v>192</v>
      </c>
      <c r="C374" s="344">
        <v>0.16337349397590359</v>
      </c>
      <c r="D374" s="344">
        <v>5.3253012048192772E-2</v>
      </c>
      <c r="E374" s="344">
        <v>2.1927710843373499E-2</v>
      </c>
      <c r="F374" s="344">
        <v>0.2346987951807229</v>
      </c>
      <c r="G374" s="344">
        <v>0.29951807228915661</v>
      </c>
      <c r="H374" s="239" t="e">
        <f>NA()</f>
        <v>#N/A</v>
      </c>
    </row>
    <row r="375" spans="1:8" x14ac:dyDescent="0.2">
      <c r="A375" s="344" t="s">
        <v>253</v>
      </c>
      <c r="B375" s="343" t="s">
        <v>192</v>
      </c>
      <c r="C375" s="344">
        <v>0.16348837209302319</v>
      </c>
      <c r="D375" s="344">
        <v>5.3255813953488371E-2</v>
      </c>
      <c r="E375" s="344">
        <v>1.511627906976744E-2</v>
      </c>
      <c r="F375" s="344">
        <v>0.23488372093023249</v>
      </c>
      <c r="G375" s="344">
        <v>0.34093023255813948</v>
      </c>
      <c r="H375" s="239" t="e">
        <f>NA()</f>
        <v>#N/A</v>
      </c>
    </row>
    <row r="376" spans="1:8" x14ac:dyDescent="0.2">
      <c r="A376" s="344" t="s">
        <v>254</v>
      </c>
      <c r="B376" s="343" t="s">
        <v>50</v>
      </c>
      <c r="C376" s="344">
        <v>0</v>
      </c>
      <c r="D376" s="344">
        <v>0</v>
      </c>
      <c r="E376" s="344">
        <v>4.0288924558587479E-2</v>
      </c>
      <c r="F376" s="344">
        <v>0.1757624398073836</v>
      </c>
      <c r="G376" s="344">
        <v>0</v>
      </c>
      <c r="H376" s="239" t="e">
        <f>NA()</f>
        <v>#N/A</v>
      </c>
    </row>
    <row r="377" spans="1:8" x14ac:dyDescent="0.2">
      <c r="A377" s="344" t="s">
        <v>255</v>
      </c>
      <c r="B377" s="343" t="s">
        <v>38</v>
      </c>
      <c r="C377" s="344">
        <v>0</v>
      </c>
      <c r="D377" s="344">
        <v>0.1215505464480874</v>
      </c>
      <c r="E377" s="344">
        <v>0.25928961748633877</v>
      </c>
      <c r="F377" s="344">
        <v>0.52223360655737705</v>
      </c>
      <c r="G377" s="344">
        <v>1.912568306010929E-3</v>
      </c>
      <c r="H377" s="239" t="e">
        <f>NA()</f>
        <v>#N/A</v>
      </c>
    </row>
    <row r="378" spans="1:8" x14ac:dyDescent="0.2">
      <c r="A378" s="344" t="s">
        <v>255</v>
      </c>
      <c r="B378" s="240" t="s">
        <v>39</v>
      </c>
      <c r="C378" s="240">
        <v>0</v>
      </c>
      <c r="D378" s="240">
        <v>9.3123168129999045E-2</v>
      </c>
      <c r="E378" s="240">
        <v>0.25076633684560368</v>
      </c>
      <c r="F378" s="240">
        <v>0.48156651718762372</v>
      </c>
      <c r="G378" s="240">
        <v>1.9060144917171431E-3</v>
      </c>
      <c r="H378" s="241">
        <v>1.07</v>
      </c>
    </row>
    <row r="379" spans="1:8" x14ac:dyDescent="0.2">
      <c r="A379" s="245"/>
      <c r="B379" s="240"/>
      <c r="C379" s="240"/>
      <c r="D379" s="240"/>
      <c r="E379" s="240"/>
      <c r="F379" s="240"/>
      <c r="G379" s="240"/>
    </row>
    <row r="380" spans="1:8" x14ac:dyDescent="0.2">
      <c r="A380" s="341"/>
      <c r="B380" s="240"/>
      <c r="C380" s="240"/>
      <c r="D380" s="240"/>
      <c r="E380" s="240"/>
      <c r="F380" s="240"/>
      <c r="G380" s="240"/>
    </row>
    <row r="381" spans="1:8" x14ac:dyDescent="0.2">
      <c r="B381" s="240"/>
      <c r="C381" s="240"/>
      <c r="D381" s="240"/>
      <c r="E381" s="240"/>
      <c r="F381" s="240"/>
      <c r="G381" s="240"/>
      <c r="H381" s="241"/>
    </row>
    <row r="382" spans="1:8" x14ac:dyDescent="0.2">
      <c r="B382" s="240"/>
      <c r="C382" s="240"/>
      <c r="D382" s="240"/>
      <c r="E382" s="240"/>
      <c r="F382" s="240"/>
      <c r="G382" s="240"/>
      <c r="H382" s="241"/>
    </row>
    <row r="383" spans="1:8" x14ac:dyDescent="0.2">
      <c r="B383" s="240"/>
      <c r="C383" s="240"/>
      <c r="D383" s="240"/>
      <c r="E383" s="240"/>
      <c r="F383" s="240"/>
      <c r="G383" s="240"/>
      <c r="H383" s="241"/>
    </row>
    <row r="384" spans="1:8" x14ac:dyDescent="0.2">
      <c r="A384" s="245"/>
      <c r="B384" s="240"/>
      <c r="C384" s="240"/>
      <c r="D384" s="240"/>
      <c r="E384" s="240"/>
      <c r="F384" s="240"/>
      <c r="G384" s="240"/>
    </row>
    <row r="385" spans="1:7" x14ac:dyDescent="0.2">
      <c r="A385" s="245"/>
      <c r="B385" s="240"/>
      <c r="C385" s="240"/>
      <c r="D385" s="240"/>
      <c r="E385" s="240"/>
      <c r="F385" s="240"/>
      <c r="G385" s="240"/>
    </row>
  </sheetData>
  <sortState ref="A2:I354">
    <sortCondition ref="A2:A354"/>
  </sortState>
  <mergeCells count="2">
    <mergeCell ref="J1:O12"/>
    <mergeCell ref="V348:AG34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A36"/>
  <sheetViews>
    <sheetView workbookViewId="0">
      <selection activeCell="R16" sqref="R16"/>
    </sheetView>
  </sheetViews>
  <sheetFormatPr baseColWidth="10" defaultColWidth="8.83203125" defaultRowHeight="15" x14ac:dyDescent="0.2"/>
  <cols>
    <col min="1" max="1" width="24" style="242" customWidth="1"/>
    <col min="2" max="2" width="48.83203125" style="242" customWidth="1"/>
    <col min="9" max="9" width="13.6640625" style="242" customWidth="1"/>
    <col min="18" max="18" width="23.1640625" style="242" customWidth="1"/>
  </cols>
  <sheetData>
    <row r="1" spans="1:27" s="245" customFormat="1" ht="28.5" customHeight="1" x14ac:dyDescent="0.15">
      <c r="A1" s="245" t="s">
        <v>373</v>
      </c>
    </row>
    <row r="2" spans="1:27" s="245" customFormat="1" ht="37.5" customHeight="1" x14ac:dyDescent="0.15">
      <c r="C2" s="402" t="s">
        <v>374</v>
      </c>
      <c r="D2" s="403"/>
      <c r="E2" s="403"/>
      <c r="F2" s="403"/>
      <c r="G2" s="403"/>
      <c r="H2" s="247" t="s">
        <v>375</v>
      </c>
      <c r="J2" s="404" t="s">
        <v>376</v>
      </c>
      <c r="K2" s="405"/>
      <c r="L2" s="405"/>
      <c r="M2" s="405"/>
      <c r="N2" s="405"/>
      <c r="R2" s="406" t="s">
        <v>377</v>
      </c>
      <c r="S2" s="406"/>
    </row>
    <row r="3" spans="1:27" s="245" customFormat="1" ht="25.5" customHeight="1" x14ac:dyDescent="0.15">
      <c r="A3" s="141" t="s">
        <v>378</v>
      </c>
      <c r="B3" s="238" t="s">
        <v>379</v>
      </c>
      <c r="C3" s="236" t="s">
        <v>361</v>
      </c>
      <c r="D3" s="237" t="s">
        <v>362</v>
      </c>
      <c r="E3" s="237" t="s">
        <v>363</v>
      </c>
      <c r="F3" s="237" t="s">
        <v>364</v>
      </c>
      <c r="G3" s="237" t="s">
        <v>365</v>
      </c>
      <c r="H3" s="238" t="s">
        <v>366</v>
      </c>
      <c r="I3" s="142"/>
      <c r="J3" s="236" t="s">
        <v>361</v>
      </c>
      <c r="K3" s="237" t="s">
        <v>362</v>
      </c>
      <c r="L3" s="237" t="s">
        <v>363</v>
      </c>
      <c r="M3" s="237" t="s">
        <v>364</v>
      </c>
      <c r="N3" s="237" t="s">
        <v>365</v>
      </c>
      <c r="O3" s="238" t="s">
        <v>366</v>
      </c>
      <c r="S3" s="238" t="s">
        <v>366</v>
      </c>
    </row>
    <row r="4" spans="1:27" s="245" customFormat="1" ht="18" customHeight="1" x14ac:dyDescent="0.2">
      <c r="A4" s="143" t="s">
        <v>38</v>
      </c>
      <c r="B4" t="s">
        <v>380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381</v>
      </c>
      <c r="S4" s="212">
        <v>2.73</v>
      </c>
      <c r="AA4" s="245" t="s">
        <v>382</v>
      </c>
    </row>
    <row r="5" spans="1:27" s="245" customFormat="1" ht="18" customHeight="1" x14ac:dyDescent="0.2">
      <c r="A5" s="143" t="s">
        <v>192</v>
      </c>
      <c r="B5" t="s">
        <v>383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384</v>
      </c>
      <c r="S5" s="212">
        <v>2.68</v>
      </c>
      <c r="AA5" s="245" t="s">
        <v>385</v>
      </c>
    </row>
    <row r="6" spans="1:27" s="245" customFormat="1" ht="18" customHeight="1" x14ac:dyDescent="0.2">
      <c r="A6" s="143" t="s">
        <v>101</v>
      </c>
      <c r="B6" t="s">
        <v>386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387</v>
      </c>
      <c r="S6" s="212">
        <v>1.01</v>
      </c>
    </row>
    <row r="7" spans="1:27" s="245" customFormat="1" ht="18" customHeight="1" x14ac:dyDescent="0.2">
      <c r="A7" s="143" t="s">
        <v>29</v>
      </c>
      <c r="B7" t="s">
        <v>388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211">
        <v>0.97</v>
      </c>
      <c r="I7" s="241"/>
      <c r="J7" s="144">
        <v>0.2011551085836418</v>
      </c>
      <c r="K7" s="144">
        <v>5.9680928208846989E-2</v>
      </c>
      <c r="L7" s="144">
        <v>0</v>
      </c>
      <c r="M7" s="144">
        <v>6.1309682836532958E-2</v>
      </c>
      <c r="N7" s="144">
        <v>2.0247318804625779E-3</v>
      </c>
      <c r="O7" s="145">
        <v>0.72</v>
      </c>
      <c r="R7" s="146" t="s">
        <v>389</v>
      </c>
      <c r="S7" s="212">
        <v>2.65</v>
      </c>
      <c r="T7" s="245" t="s">
        <v>390</v>
      </c>
    </row>
    <row r="8" spans="1:27" s="245" customFormat="1" ht="18" customHeight="1" x14ac:dyDescent="0.2">
      <c r="A8" s="143" t="s">
        <v>46</v>
      </c>
      <c r="B8" t="s">
        <v>381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391</v>
      </c>
      <c r="S8" s="212">
        <v>3.13</v>
      </c>
      <c r="T8" s="245" t="s">
        <v>392</v>
      </c>
    </row>
    <row r="9" spans="1:27" s="245" customFormat="1" ht="18" customHeight="1" x14ac:dyDescent="0.2">
      <c r="A9" s="143" t="s">
        <v>40</v>
      </c>
      <c r="B9" t="s">
        <v>393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394</v>
      </c>
      <c r="S9" s="212">
        <v>3.86</v>
      </c>
    </row>
    <row r="10" spans="1:27" s="245" customFormat="1" ht="18" customHeight="1" x14ac:dyDescent="0.2">
      <c r="A10" s="143" t="s">
        <v>96</v>
      </c>
      <c r="B10" t="s">
        <v>395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396</v>
      </c>
      <c r="S10" s="212">
        <v>5.38</v>
      </c>
      <c r="T10" s="245" t="s">
        <v>397</v>
      </c>
    </row>
    <row r="11" spans="1:27" s="245" customFormat="1" ht="18" customHeight="1" x14ac:dyDescent="0.2">
      <c r="A11" s="143" t="s">
        <v>39</v>
      </c>
      <c r="B11" t="s">
        <v>398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c r="R11" s="146" t="s">
        <v>667</v>
      </c>
      <c r="S11" s="212">
        <v>0.97</v>
      </c>
      <c r="T11" s="245" t="s">
        <v>668</v>
      </c>
    </row>
    <row r="12" spans="1:27" s="245" customFormat="1" ht="18" customHeight="1" x14ac:dyDescent="0.2">
      <c r="A12" s="143" t="s">
        <v>1</v>
      </c>
      <c r="B12" t="s">
        <v>399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
      <c r="A13" s="143" t="s">
        <v>2</v>
      </c>
      <c r="B13" t="s">
        <v>400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
      <c r="A14" s="143" t="s">
        <v>401</v>
      </c>
      <c r="B14" t="s">
        <v>402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
      <c r="A15" s="143" t="s">
        <v>403</v>
      </c>
      <c r="B15" t="s">
        <v>404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
      <c r="A16" s="143" t="s">
        <v>4</v>
      </c>
      <c r="B16" t="s">
        <v>405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
      <c r="A18" s="143" t="s">
        <v>53</v>
      </c>
      <c r="B18" t="s">
        <v>406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
      <c r="A19" s="143" t="s">
        <v>407</v>
      </c>
      <c r="B19" t="s">
        <v>408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
      <c r="A20" s="143" t="s">
        <v>409</v>
      </c>
      <c r="B20" t="s">
        <v>410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
      <c r="A21" s="143" t="s">
        <v>411</v>
      </c>
      <c r="B21" t="s">
        <v>412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
      <c r="A22" s="143" t="s">
        <v>413</v>
      </c>
      <c r="B22" t="s">
        <v>414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
      <c r="A23" s="143" t="s">
        <v>415</v>
      </c>
      <c r="B23" t="s">
        <v>416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
      <c r="A24" s="143" t="s">
        <v>417</v>
      </c>
      <c r="B24" t="s">
        <v>393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
      <c r="A25" s="143" t="s">
        <v>75</v>
      </c>
      <c r="B25" t="s">
        <v>418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
      <c r="A26" s="143" t="s">
        <v>419</v>
      </c>
      <c r="B26" t="s">
        <v>395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
      <c r="A27" s="143" t="s">
        <v>93</v>
      </c>
      <c r="B27" t="s">
        <v>420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15"/>
    <row r="36" spans="1:15" s="245" customFormat="1" ht="12.75" customHeight="1" x14ac:dyDescent="0.15">
      <c r="A36" s="245" t="s">
        <v>421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R47"/>
  <sheetViews>
    <sheetView topLeftCell="A11" workbookViewId="0"/>
  </sheetViews>
  <sheetFormatPr baseColWidth="10" defaultColWidth="8.83203125" defaultRowHeight="15" x14ac:dyDescent="0.2"/>
  <cols>
    <col min="5" max="5" width="42.5" style="242" customWidth="1"/>
    <col min="6" max="6" width="12.1640625" style="242" customWidth="1"/>
    <col min="7" max="7" width="12.83203125" style="242" customWidth="1"/>
    <col min="9" max="9" width="37.5" style="242" customWidth="1"/>
    <col min="10" max="10" width="39.1640625" style="242" customWidth="1"/>
    <col min="11" max="11" width="24.33203125" style="242" customWidth="1"/>
    <col min="12" max="12" width="43.1640625" style="242" customWidth="1"/>
    <col min="14" max="14" width="35.83203125" style="242" customWidth="1"/>
    <col min="15" max="15" width="9.1640625" style="242" customWidth="1"/>
    <col min="16" max="16" width="11.83203125" style="242" customWidth="1"/>
    <col min="17" max="17" width="19.83203125" style="242" customWidth="1"/>
    <col min="18" max="18" width="27.33203125" style="242" customWidth="1"/>
  </cols>
  <sheetData>
    <row r="1" spans="1:18" x14ac:dyDescent="0.2">
      <c r="A1" s="49" t="s">
        <v>422</v>
      </c>
      <c r="B1" s="49" t="s">
        <v>423</v>
      </c>
      <c r="C1" s="153" t="s">
        <v>424</v>
      </c>
      <c r="E1" s="49" t="s">
        <v>425</v>
      </c>
      <c r="F1" s="49" t="s">
        <v>426</v>
      </c>
      <c r="G1" s="49" t="s">
        <v>427</v>
      </c>
      <c r="I1" s="49" t="s">
        <v>428</v>
      </c>
      <c r="J1" s="49" t="s">
        <v>429</v>
      </c>
      <c r="K1" s="49" t="s">
        <v>430</v>
      </c>
      <c r="L1" s="49" t="s">
        <v>425</v>
      </c>
      <c r="N1" t="s">
        <v>431</v>
      </c>
    </row>
    <row r="2" spans="1:18" ht="30.75" customHeight="1" x14ac:dyDescent="0.2">
      <c r="A2" s="163">
        <v>0</v>
      </c>
      <c r="B2" s="161">
        <v>2000</v>
      </c>
      <c r="C2" s="161">
        <v>2017</v>
      </c>
      <c r="D2">
        <v>0</v>
      </c>
      <c r="E2" s="163" t="s">
        <v>432</v>
      </c>
      <c r="F2" s="209">
        <v>25</v>
      </c>
      <c r="G2" s="326">
        <f t="shared" ref="G2:G11" si="0">INDEX($N$3:$R$12, MATCH(E2, $N$3:$N$12, 0), 5)</f>
        <v>0.27873894655901577</v>
      </c>
      <c r="I2" s="163" t="s">
        <v>153</v>
      </c>
      <c r="J2" s="163" t="s">
        <v>153</v>
      </c>
      <c r="K2" s="163" t="s">
        <v>433</v>
      </c>
      <c r="L2" s="163" t="s">
        <v>434</v>
      </c>
      <c r="N2" s="61" t="s">
        <v>435</v>
      </c>
      <c r="O2" s="62" t="s">
        <v>436</v>
      </c>
      <c r="P2" s="62" t="s">
        <v>437</v>
      </c>
      <c r="Q2" s="62" t="s">
        <v>438</v>
      </c>
      <c r="R2" s="62" t="s">
        <v>439</v>
      </c>
    </row>
    <row r="3" spans="1:18" x14ac:dyDescent="0.2">
      <c r="A3" s="163">
        <v>1</v>
      </c>
      <c r="B3" s="161">
        <f>INDEX('10 YEAR PROJECTION'!E5:T5, MATCH(TRUE, INDEX('10 YEAR PROJECTION'!E6:T6&lt;&gt;0, ), 0))</f>
        <v>2020</v>
      </c>
      <c r="C3" s="161">
        <v>2023</v>
      </c>
      <c r="D3">
        <v>1</v>
      </c>
      <c r="E3" s="163" t="s">
        <v>384</v>
      </c>
      <c r="F3" s="209">
        <v>32</v>
      </c>
      <c r="G3" s="326">
        <f t="shared" si="0"/>
        <v>0.34503271861986917</v>
      </c>
      <c r="I3" s="163" t="s">
        <v>50</v>
      </c>
      <c r="J3" s="163" t="s">
        <v>50</v>
      </c>
      <c r="K3" s="163" t="s">
        <v>50</v>
      </c>
      <c r="L3" s="163" t="s">
        <v>440</v>
      </c>
      <c r="N3" s="163" t="s">
        <v>432</v>
      </c>
      <c r="O3" s="161">
        <f>INDEX('Area Summary'!$A$5:$B$15, MATCH(N3, 'Area Summary'!$A$5:$A$15, 0), 2)</f>
        <v>15.606</v>
      </c>
      <c r="P3" s="210">
        <v>0.15</v>
      </c>
      <c r="Q3" s="327">
        <f t="shared" ref="Q3:Q12" si="1">$Q$13*P3</f>
        <v>4.3499999999999996</v>
      </c>
      <c r="R3" s="327">
        <f t="shared" ref="R3:R12" si="2">Q3/O3</f>
        <v>0.27873894655901577</v>
      </c>
    </row>
    <row r="4" spans="1:18" x14ac:dyDescent="0.2">
      <c r="A4" s="163">
        <v>2</v>
      </c>
      <c r="B4" s="161">
        <f>INDEX('10 YEAR PROJECTION'!E$5:T$5, MATCH(TRUE, INDEX('10 YEAR PROJECTION'!E14:T14&lt;&gt;0, ), 0))</f>
        <v>2023</v>
      </c>
      <c r="C4" s="161">
        <v>2026</v>
      </c>
      <c r="D4">
        <v>2</v>
      </c>
      <c r="E4" s="163" t="s">
        <v>441</v>
      </c>
      <c r="F4" s="209">
        <v>36</v>
      </c>
      <c r="G4" s="326">
        <f t="shared" si="0"/>
        <v>1.6402714932126699</v>
      </c>
      <c r="I4" s="163" t="s">
        <v>1</v>
      </c>
      <c r="J4" s="163" t="s">
        <v>442</v>
      </c>
      <c r="K4" s="163" t="s">
        <v>1</v>
      </c>
      <c r="L4" s="163" t="s">
        <v>432</v>
      </c>
      <c r="N4" s="163" t="s">
        <v>384</v>
      </c>
      <c r="O4" s="161">
        <f>INDEX('Area Summary'!$A$5:$B$15, MATCH(N4, 'Area Summary'!$A$5:$A$15, 0), 2)</f>
        <v>11.766999999999999</v>
      </c>
      <c r="P4" s="210">
        <v>0.14000000000000001</v>
      </c>
      <c r="Q4" s="327">
        <f t="shared" si="1"/>
        <v>4.0600000000000005</v>
      </c>
      <c r="R4" s="327">
        <f t="shared" si="2"/>
        <v>0.34503271861986917</v>
      </c>
    </row>
    <row r="5" spans="1:18" x14ac:dyDescent="0.2">
      <c r="A5" s="163">
        <v>3</v>
      </c>
      <c r="B5" s="161">
        <f>INDEX('10 YEAR PROJECTION'!E$5:T$5, MATCH(TRUE, INDEX('10 YEAR PROJECTION'!E22:T22&lt;&gt;0, ), 0))</f>
        <v>2026</v>
      </c>
      <c r="C5" s="161">
        <v>2029</v>
      </c>
      <c r="D5">
        <v>3</v>
      </c>
      <c r="E5" s="163" t="s">
        <v>443</v>
      </c>
      <c r="F5" s="209">
        <v>36</v>
      </c>
      <c r="G5" s="326">
        <f t="shared" si="0"/>
        <v>2.3525073746312684</v>
      </c>
      <c r="I5" s="163" t="s">
        <v>39</v>
      </c>
      <c r="J5" s="163" t="s">
        <v>444</v>
      </c>
      <c r="K5" s="163" t="s">
        <v>39</v>
      </c>
      <c r="L5" s="163" t="s">
        <v>432</v>
      </c>
      <c r="N5" s="163" t="s">
        <v>441</v>
      </c>
      <c r="O5" s="161">
        <f>INDEX('Area Summary'!$A$5:$B$15, MATCH(N5, 'Area Summary'!$A$5:$A$15, 0), 2)</f>
        <v>3.536</v>
      </c>
      <c r="P5" s="210">
        <v>0.2</v>
      </c>
      <c r="Q5" s="327">
        <f t="shared" si="1"/>
        <v>5.8000000000000007</v>
      </c>
      <c r="R5" s="327">
        <f t="shared" si="2"/>
        <v>1.6402714932126699</v>
      </c>
    </row>
    <row r="6" spans="1:18" x14ac:dyDescent="0.2">
      <c r="A6" s="163">
        <v>4</v>
      </c>
      <c r="B6" s="161">
        <f>INDEX('10 YEAR PROJECTION'!E$5:T$5, MATCH(TRUE, INDEX('10 YEAR PROJECTION'!E30:T30&lt;&gt;0, ), 0))</f>
        <v>2029</v>
      </c>
      <c r="C6" s="161">
        <v>2032</v>
      </c>
      <c r="D6">
        <v>4</v>
      </c>
      <c r="E6" s="163" t="s">
        <v>32</v>
      </c>
      <c r="F6" s="209">
        <v>37</v>
      </c>
      <c r="G6" s="326">
        <f t="shared" si="0"/>
        <v>0.23293172690763056</v>
      </c>
      <c r="I6" s="163" t="s">
        <v>417</v>
      </c>
      <c r="J6" s="163" t="s">
        <v>445</v>
      </c>
      <c r="K6" s="163" t="s">
        <v>417</v>
      </c>
      <c r="L6" s="163" t="s">
        <v>432</v>
      </c>
      <c r="N6" s="163" t="s">
        <v>443</v>
      </c>
      <c r="O6" s="161">
        <f>INDEX('Area Summary'!$A$5:$B$15, MATCH(N6, 'Area Summary'!$A$5:$A$15, 0), 2)</f>
        <v>2.7120000000000002</v>
      </c>
      <c r="P6" s="210">
        <v>0.22</v>
      </c>
      <c r="Q6" s="327">
        <f t="shared" si="1"/>
        <v>6.38</v>
      </c>
      <c r="R6" s="327">
        <f t="shared" si="2"/>
        <v>2.3525073746312684</v>
      </c>
    </row>
    <row r="7" spans="1:18" x14ac:dyDescent="0.2">
      <c r="A7" s="163">
        <v>5</v>
      </c>
      <c r="B7" s="161">
        <f>INDEX('10 YEAR PROJECTION'!E$5:T$5, MATCH(TRUE, INDEX('10 YEAR PROJECTION'!E38:T38&lt;&gt;0, ), 0))</f>
        <v>2031</v>
      </c>
      <c r="C7" s="161">
        <v>2035</v>
      </c>
      <c r="D7">
        <v>5</v>
      </c>
      <c r="E7" s="163" t="s">
        <v>440</v>
      </c>
      <c r="F7" s="209">
        <v>22</v>
      </c>
      <c r="G7" s="326">
        <f t="shared" si="0"/>
        <v>0.68035190615835772</v>
      </c>
      <c r="I7" s="163" t="s">
        <v>40</v>
      </c>
      <c r="J7" s="163" t="s">
        <v>446</v>
      </c>
      <c r="K7" s="163" t="s">
        <v>40</v>
      </c>
      <c r="L7" s="163" t="s">
        <v>432</v>
      </c>
      <c r="N7" s="163" t="s">
        <v>32</v>
      </c>
      <c r="O7" s="161">
        <f>INDEX('Area Summary'!$A$5:$B$15, MATCH(N7, 'Area Summary'!$A$5:$A$15, 0), 2)</f>
        <v>6.2249999999999996</v>
      </c>
      <c r="P7" s="210">
        <v>0.05</v>
      </c>
      <c r="Q7" s="327">
        <f t="shared" si="1"/>
        <v>1.4500000000000002</v>
      </c>
      <c r="R7" s="327">
        <f t="shared" si="2"/>
        <v>0.23293172690763056</v>
      </c>
    </row>
    <row r="8" spans="1:18" x14ac:dyDescent="0.2">
      <c r="E8" s="163" t="s">
        <v>447</v>
      </c>
      <c r="F8" s="209">
        <v>1</v>
      </c>
      <c r="G8" s="326">
        <f t="shared" si="0"/>
        <v>1.4864172219374681</v>
      </c>
      <c r="I8" s="163" t="s">
        <v>96</v>
      </c>
      <c r="J8" s="163" t="s">
        <v>448</v>
      </c>
      <c r="K8" s="163" t="s">
        <v>96</v>
      </c>
      <c r="L8" s="163" t="s">
        <v>432</v>
      </c>
      <c r="N8" s="163" t="s">
        <v>440</v>
      </c>
      <c r="O8" s="161">
        <f>INDEX('Area Summary'!$A$5:$B$15, MATCH(N8, 'Area Summary'!$A$5:$A$15, 0), 2)</f>
        <v>3.41</v>
      </c>
      <c r="P8" s="210">
        <v>0.08</v>
      </c>
      <c r="Q8" s="327">
        <f t="shared" si="1"/>
        <v>2.3199999999999998</v>
      </c>
      <c r="R8" s="327">
        <f t="shared" si="2"/>
        <v>0.68035190615835772</v>
      </c>
    </row>
    <row r="9" spans="1:18" x14ac:dyDescent="0.2">
      <c r="E9" s="163" t="s">
        <v>449</v>
      </c>
      <c r="F9" s="209">
        <v>10</v>
      </c>
      <c r="G9" s="326">
        <f t="shared" si="0"/>
        <v>0.1124031007751938</v>
      </c>
      <c r="I9" s="163" t="s">
        <v>75</v>
      </c>
      <c r="J9" s="163" t="s">
        <v>450</v>
      </c>
      <c r="K9" s="163" t="s">
        <v>451</v>
      </c>
      <c r="L9" s="163" t="s">
        <v>432</v>
      </c>
      <c r="N9" s="163" t="s">
        <v>447</v>
      </c>
      <c r="O9" s="161">
        <f>INDEX('Area Summary'!$A$5:$B$15, MATCH(N9, 'Area Summary'!$A$5:$A$15, 0), 2)</f>
        <v>1.9510000000000001</v>
      </c>
      <c r="P9" s="210">
        <v>0.1</v>
      </c>
      <c r="Q9" s="327">
        <f t="shared" si="1"/>
        <v>2.9000000000000004</v>
      </c>
      <c r="R9" s="327">
        <f t="shared" si="2"/>
        <v>1.4864172219374681</v>
      </c>
    </row>
    <row r="10" spans="1:18" x14ac:dyDescent="0.2">
      <c r="E10" s="163" t="s">
        <v>83</v>
      </c>
      <c r="F10" s="209">
        <v>15</v>
      </c>
      <c r="G10" s="326">
        <f t="shared" si="0"/>
        <v>0.59793814432989689</v>
      </c>
      <c r="I10" s="163" t="s">
        <v>419</v>
      </c>
      <c r="J10" s="163" t="s">
        <v>452</v>
      </c>
      <c r="K10" s="163" t="s">
        <v>419</v>
      </c>
      <c r="L10" s="163" t="s">
        <v>432</v>
      </c>
      <c r="N10" s="163" t="s">
        <v>449</v>
      </c>
      <c r="O10" s="161">
        <f>INDEX('Area Summary'!$A$5:$B$15, MATCH(N10, 'Area Summary'!$A$5:$A$15, 0), 2)</f>
        <v>0.51600000000000001</v>
      </c>
      <c r="P10" s="210">
        <v>2E-3</v>
      </c>
      <c r="Q10" s="327">
        <f t="shared" si="1"/>
        <v>5.8000000000000003E-2</v>
      </c>
      <c r="R10" s="327">
        <f t="shared" si="2"/>
        <v>0.1124031007751938</v>
      </c>
    </row>
    <row r="11" spans="1:18" x14ac:dyDescent="0.2">
      <c r="E11" s="163" t="s">
        <v>434</v>
      </c>
      <c r="F11" s="209">
        <v>35</v>
      </c>
      <c r="G11" s="326">
        <f t="shared" si="0"/>
        <v>0.53074670571010252</v>
      </c>
      <c r="I11" s="163" t="s">
        <v>29</v>
      </c>
      <c r="J11" s="163" t="s">
        <v>453</v>
      </c>
      <c r="K11" s="163" t="s">
        <v>29</v>
      </c>
      <c r="L11" s="163" t="s">
        <v>449</v>
      </c>
      <c r="N11" s="163" t="s">
        <v>83</v>
      </c>
      <c r="O11" s="161">
        <f>INDEX('Area Summary'!$A$5:$B$15, MATCH(N11, 'Area Summary'!$A$5:$A$15, 0), 2)</f>
        <v>0.38800000000000001</v>
      </c>
      <c r="P11" s="210">
        <v>8.0000000000000002E-3</v>
      </c>
      <c r="Q11" s="327">
        <f t="shared" si="1"/>
        <v>0.23200000000000001</v>
      </c>
      <c r="R11" s="327">
        <f t="shared" si="2"/>
        <v>0.59793814432989689</v>
      </c>
    </row>
    <row r="12" spans="1:18" x14ac:dyDescent="0.2">
      <c r="E12" s="63" t="s">
        <v>454</v>
      </c>
      <c r="I12" s="163" t="s">
        <v>32</v>
      </c>
      <c r="J12" s="163" t="s">
        <v>32</v>
      </c>
      <c r="K12" s="163" t="s">
        <v>455</v>
      </c>
      <c r="L12" s="163" t="s">
        <v>32</v>
      </c>
      <c r="N12" s="163" t="s">
        <v>434</v>
      </c>
      <c r="O12" s="161">
        <f>INDEX('Area Summary'!$A$5:$B$15, MATCH(N12, 'Area Summary'!$A$5:$A$15, 0), 2)</f>
        <v>2.7320000000000002</v>
      </c>
      <c r="P12" s="210">
        <v>0.05</v>
      </c>
      <c r="Q12" s="327">
        <f t="shared" si="1"/>
        <v>1.4500000000000002</v>
      </c>
      <c r="R12" s="327">
        <f t="shared" si="2"/>
        <v>0.53074670571010252</v>
      </c>
    </row>
    <row r="13" spans="1:18" x14ac:dyDescent="0.2">
      <c r="E13" t="s">
        <v>456</v>
      </c>
      <c r="I13" s="163" t="s">
        <v>5</v>
      </c>
      <c r="J13" s="163" t="s">
        <v>5</v>
      </c>
      <c r="K13" s="163" t="s">
        <v>5</v>
      </c>
      <c r="L13" s="163" t="s">
        <v>443</v>
      </c>
      <c r="N13" s="163" t="s">
        <v>263</v>
      </c>
      <c r="O13" s="161">
        <f>SUM(O3:O12)</f>
        <v>48.842999999999996</v>
      </c>
      <c r="P13" s="163">
        <f>SUM(P3:P12)</f>
        <v>1</v>
      </c>
      <c r="Q13" s="209">
        <v>29</v>
      </c>
      <c r="R13" s="163"/>
    </row>
    <row r="14" spans="1:18" x14ac:dyDescent="0.2">
      <c r="E14" t="s">
        <v>457</v>
      </c>
      <c r="I14" s="163" t="s">
        <v>4</v>
      </c>
      <c r="J14" s="163" t="s">
        <v>458</v>
      </c>
      <c r="K14" s="163" t="s">
        <v>4</v>
      </c>
      <c r="L14" s="163" t="s">
        <v>434</v>
      </c>
    </row>
    <row r="15" spans="1:18" ht="15.75" customHeight="1" thickBot="1" x14ac:dyDescent="0.25">
      <c r="I15" s="163" t="s">
        <v>407</v>
      </c>
      <c r="J15" s="163" t="s">
        <v>459</v>
      </c>
      <c r="K15" s="163" t="s">
        <v>407</v>
      </c>
      <c r="L15" s="163" t="s">
        <v>434</v>
      </c>
    </row>
    <row r="16" spans="1:18" ht="15.75" customHeight="1" thickBot="1" x14ac:dyDescent="0.25">
      <c r="E16" s="206" t="s">
        <v>460</v>
      </c>
      <c r="I16" s="163" t="s">
        <v>409</v>
      </c>
      <c r="J16" s="163" t="s">
        <v>459</v>
      </c>
      <c r="K16" s="163" t="s">
        <v>409</v>
      </c>
      <c r="L16" s="163" t="s">
        <v>434</v>
      </c>
    </row>
    <row r="17" spans="5:12" ht="15.75" customHeight="1" thickBot="1" x14ac:dyDescent="0.25">
      <c r="E17" s="207" t="s">
        <v>13</v>
      </c>
      <c r="I17" s="163" t="s">
        <v>411</v>
      </c>
      <c r="J17" s="163" t="s">
        <v>459</v>
      </c>
      <c r="K17" s="163" t="s">
        <v>411</v>
      </c>
      <c r="L17" s="163" t="s">
        <v>434</v>
      </c>
    </row>
    <row r="18" spans="5:12" ht="15.75" customHeight="1" thickBot="1" x14ac:dyDescent="0.25">
      <c r="E18" s="208" t="s">
        <v>15</v>
      </c>
      <c r="I18" s="163" t="s">
        <v>2</v>
      </c>
      <c r="J18" s="163" t="s">
        <v>461</v>
      </c>
      <c r="K18" s="163" t="s">
        <v>2</v>
      </c>
      <c r="L18" s="163" t="s">
        <v>434</v>
      </c>
    </row>
    <row r="19" spans="5:12" x14ac:dyDescent="0.2">
      <c r="I19" s="163" t="s">
        <v>53</v>
      </c>
      <c r="J19" s="163" t="s">
        <v>462</v>
      </c>
      <c r="K19" s="163" t="s">
        <v>53</v>
      </c>
      <c r="L19" s="163" t="s">
        <v>434</v>
      </c>
    </row>
    <row r="20" spans="5:12" x14ac:dyDescent="0.2">
      <c r="I20" s="163" t="s">
        <v>413</v>
      </c>
      <c r="J20" s="163" t="s">
        <v>462</v>
      </c>
      <c r="K20" s="163" t="s">
        <v>413</v>
      </c>
      <c r="L20" s="163" t="s">
        <v>434</v>
      </c>
    </row>
    <row r="21" spans="5:12" x14ac:dyDescent="0.2">
      <c r="I21" s="163" t="s">
        <v>415</v>
      </c>
      <c r="J21" s="163" t="s">
        <v>462</v>
      </c>
      <c r="K21" s="163" t="s">
        <v>415</v>
      </c>
      <c r="L21" s="163" t="s">
        <v>434</v>
      </c>
    </row>
    <row r="22" spans="5:12" x14ac:dyDescent="0.2">
      <c r="I22" s="163" t="s">
        <v>34</v>
      </c>
      <c r="J22" s="163" t="s">
        <v>463</v>
      </c>
      <c r="K22" s="163" t="s">
        <v>34</v>
      </c>
      <c r="L22" s="163" t="s">
        <v>34</v>
      </c>
    </row>
    <row r="23" spans="5:12" x14ac:dyDescent="0.2">
      <c r="I23" s="163" t="s">
        <v>83</v>
      </c>
      <c r="J23" s="163" t="s">
        <v>83</v>
      </c>
      <c r="K23" s="163" t="s">
        <v>464</v>
      </c>
      <c r="L23" s="163" t="s">
        <v>83</v>
      </c>
    </row>
    <row r="24" spans="5:12" x14ac:dyDescent="0.2">
      <c r="I24" s="163" t="s">
        <v>46</v>
      </c>
      <c r="J24" s="163" t="s">
        <v>381</v>
      </c>
      <c r="K24" s="163" t="s">
        <v>46</v>
      </c>
      <c r="L24" s="163" t="s">
        <v>384</v>
      </c>
    </row>
    <row r="25" spans="5:12" x14ac:dyDescent="0.2">
      <c r="I25" s="163" t="s">
        <v>93</v>
      </c>
      <c r="J25" s="163" t="s">
        <v>465</v>
      </c>
      <c r="K25" s="163" t="s">
        <v>93</v>
      </c>
      <c r="L25" s="163" t="s">
        <v>384</v>
      </c>
    </row>
    <row r="26" spans="5:12" ht="15" customHeight="1" x14ac:dyDescent="0.2">
      <c r="I26" s="163" t="s">
        <v>38</v>
      </c>
      <c r="J26" s="163" t="s">
        <v>380</v>
      </c>
      <c r="K26" s="163" t="s">
        <v>38</v>
      </c>
      <c r="L26" s="163" t="s">
        <v>432</v>
      </c>
    </row>
    <row r="27" spans="5:12" ht="15" customHeight="1" x14ac:dyDescent="0.2">
      <c r="I27" s="163" t="s">
        <v>401</v>
      </c>
      <c r="J27" s="163" t="s">
        <v>402</v>
      </c>
      <c r="K27" s="163" t="s">
        <v>401</v>
      </c>
      <c r="L27" s="163" t="s">
        <v>434</v>
      </c>
    </row>
    <row r="28" spans="5:12" ht="15" customHeight="1" x14ac:dyDescent="0.2">
      <c r="I28" s="163" t="s">
        <v>403</v>
      </c>
      <c r="J28" s="163" t="s">
        <v>404</v>
      </c>
      <c r="K28" s="163" t="s">
        <v>403</v>
      </c>
      <c r="L28" s="163" t="s">
        <v>434</v>
      </c>
    </row>
    <row r="29" spans="5:12" ht="15" customHeight="1" x14ac:dyDescent="0.2">
      <c r="I29" s="163" t="s">
        <v>55</v>
      </c>
      <c r="J29" s="163" t="s">
        <v>55</v>
      </c>
      <c r="K29" s="163" t="s">
        <v>466</v>
      </c>
      <c r="L29" s="163" t="s">
        <v>447</v>
      </c>
    </row>
    <row r="30" spans="5:12" ht="15" customHeight="1" x14ac:dyDescent="0.2">
      <c r="I30" s="163" t="s">
        <v>348</v>
      </c>
      <c r="J30" s="163" t="s">
        <v>348</v>
      </c>
      <c r="K30" s="163" t="s">
        <v>467</v>
      </c>
      <c r="L30" s="163" t="s">
        <v>447</v>
      </c>
    </row>
    <row r="31" spans="5:12" ht="15" customHeight="1" x14ac:dyDescent="0.2">
      <c r="I31" s="163" t="s">
        <v>192</v>
      </c>
      <c r="J31" s="163" t="s">
        <v>383</v>
      </c>
      <c r="K31" s="163" t="s">
        <v>468</v>
      </c>
      <c r="L31" s="163" t="s">
        <v>441</v>
      </c>
    </row>
    <row r="32" spans="5:12" ht="15" customHeight="1" x14ac:dyDescent="0.2">
      <c r="I32" s="163" t="s">
        <v>101</v>
      </c>
      <c r="J32" s="163" t="s">
        <v>386</v>
      </c>
      <c r="K32" s="163" t="s">
        <v>469</v>
      </c>
      <c r="L32" s="163" t="s">
        <v>443</v>
      </c>
    </row>
    <row r="33" spans="6:12" x14ac:dyDescent="0.2">
      <c r="I33" s="163" t="s">
        <v>597</v>
      </c>
      <c r="J33" s="163" t="s">
        <v>605</v>
      </c>
      <c r="K33" s="163" t="s">
        <v>606</v>
      </c>
      <c r="L33" s="163" t="s">
        <v>434</v>
      </c>
    </row>
    <row r="34" spans="6:12" x14ac:dyDescent="0.2">
      <c r="I34" s="163" t="s">
        <v>598</v>
      </c>
      <c r="J34" s="163" t="s">
        <v>605</v>
      </c>
      <c r="K34" s="163" t="s">
        <v>607</v>
      </c>
      <c r="L34" s="163" t="s">
        <v>434</v>
      </c>
    </row>
    <row r="35" spans="6:12" x14ac:dyDescent="0.2">
      <c r="F35"/>
      <c r="G35"/>
      <c r="I35" s="163" t="s">
        <v>599</v>
      </c>
      <c r="J35" s="163" t="s">
        <v>605</v>
      </c>
      <c r="K35" s="163" t="s">
        <v>608</v>
      </c>
      <c r="L35" s="163" t="s">
        <v>434</v>
      </c>
    </row>
    <row r="36" spans="6:12" x14ac:dyDescent="0.2">
      <c r="F36"/>
      <c r="G36"/>
      <c r="I36" s="163" t="s">
        <v>600</v>
      </c>
      <c r="J36" s="163" t="s">
        <v>605</v>
      </c>
      <c r="K36" s="163" t="s">
        <v>609</v>
      </c>
      <c r="L36" s="163" t="s">
        <v>434</v>
      </c>
    </row>
    <row r="37" spans="6:12" x14ac:dyDescent="0.2">
      <c r="F37"/>
      <c r="G37"/>
      <c r="I37" s="163" t="s">
        <v>601</v>
      </c>
      <c r="J37" s="163" t="s">
        <v>605</v>
      </c>
      <c r="K37" s="163" t="s">
        <v>610</v>
      </c>
      <c r="L37" s="163" t="s">
        <v>434</v>
      </c>
    </row>
    <row r="38" spans="6:12" x14ac:dyDescent="0.2">
      <c r="F38"/>
      <c r="G38"/>
      <c r="I38" s="163" t="s">
        <v>602</v>
      </c>
      <c r="J38" s="163" t="s">
        <v>605</v>
      </c>
      <c r="K38" s="163" t="s">
        <v>611</v>
      </c>
      <c r="L38" s="163" t="s">
        <v>434</v>
      </c>
    </row>
    <row r="39" spans="6:12" x14ac:dyDescent="0.2">
      <c r="F39"/>
      <c r="G39"/>
      <c r="I39" s="163" t="s">
        <v>604</v>
      </c>
      <c r="J39" s="163" t="s">
        <v>605</v>
      </c>
      <c r="K39" s="163" t="s">
        <v>612</v>
      </c>
      <c r="L39" s="163" t="s">
        <v>434</v>
      </c>
    </row>
    <row r="40" spans="6:12" x14ac:dyDescent="0.2">
      <c r="F40"/>
      <c r="G40"/>
      <c r="I40" s="163" t="s">
        <v>603</v>
      </c>
      <c r="J40" s="163" t="s">
        <v>605</v>
      </c>
      <c r="K40" s="163" t="s">
        <v>613</v>
      </c>
      <c r="L40" s="163" t="s">
        <v>434</v>
      </c>
    </row>
    <row r="41" spans="6:12" x14ac:dyDescent="0.2">
      <c r="F41"/>
      <c r="G41"/>
      <c r="I41" s="163" t="s">
        <v>617</v>
      </c>
      <c r="J41" s="163" t="s">
        <v>50</v>
      </c>
      <c r="K41" s="163" t="s">
        <v>50</v>
      </c>
      <c r="L41" s="163" t="s">
        <v>440</v>
      </c>
    </row>
    <row r="42" spans="6:12" x14ac:dyDescent="0.2">
      <c r="F42"/>
      <c r="G42"/>
      <c r="I42" s="163" t="s">
        <v>618</v>
      </c>
      <c r="J42" s="163" t="s">
        <v>381</v>
      </c>
      <c r="K42" s="163" t="s">
        <v>46</v>
      </c>
      <c r="L42" s="163" t="s">
        <v>384</v>
      </c>
    </row>
    <row r="43" spans="6:12" x14ac:dyDescent="0.2">
      <c r="F43"/>
      <c r="G43"/>
      <c r="I43" s="163" t="s">
        <v>619</v>
      </c>
      <c r="J43" s="163" t="s">
        <v>380</v>
      </c>
      <c r="K43" s="163" t="s">
        <v>38</v>
      </c>
      <c r="L43" s="163" t="s">
        <v>432</v>
      </c>
    </row>
    <row r="44" spans="6:12" x14ac:dyDescent="0.2">
      <c r="F44"/>
      <c r="G44"/>
      <c r="I44" s="163" t="s">
        <v>636</v>
      </c>
      <c r="J44" s="163" t="s">
        <v>380</v>
      </c>
      <c r="K44" s="163" t="s">
        <v>38</v>
      </c>
      <c r="L44" s="163" t="s">
        <v>432</v>
      </c>
    </row>
    <row r="45" spans="6:12" x14ac:dyDescent="0.2">
      <c r="F45"/>
      <c r="G45"/>
      <c r="I45"/>
      <c r="J45"/>
      <c r="K45"/>
      <c r="L45"/>
    </row>
    <row r="46" spans="6:12" x14ac:dyDescent="0.2">
      <c r="F46"/>
      <c r="G46"/>
      <c r="I46"/>
      <c r="J46"/>
      <c r="K46"/>
      <c r="L46"/>
    </row>
    <row r="47" spans="6:12" x14ac:dyDescent="0.2">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42" customWidth="1"/>
    <col min="2" max="7" width="12.83203125" style="58" customWidth="1"/>
    <col min="8" max="8" width="7.83203125" style="242" customWidth="1"/>
  </cols>
  <sheetData>
    <row r="1" spans="1:16" ht="37.5" customHeight="1" x14ac:dyDescent="0.2">
      <c r="A1" s="60" t="s">
        <v>470</v>
      </c>
    </row>
    <row r="2" spans="1:16" ht="15.75" customHeight="1" thickBot="1" x14ac:dyDescent="0.25">
      <c r="B2" s="97" t="s">
        <v>471</v>
      </c>
      <c r="C2" s="97">
        <f>'10 YEAR PROJECTION'!I5</f>
        <v>2024</v>
      </c>
      <c r="D2" s="97">
        <f>'10 YEAR PROJECTION'!L5</f>
        <v>2027</v>
      </c>
      <c r="E2" s="97">
        <f>'10 YEAR PROJECTION'!O5</f>
        <v>2030</v>
      </c>
      <c r="F2" s="97">
        <f>'10 YEAR PROJECTION'!R5</f>
        <v>2033</v>
      </c>
      <c r="G2" s="97">
        <f>'10 YEAR PROJECTION'!T5</f>
        <v>2035</v>
      </c>
    </row>
    <row r="3" spans="1:16" ht="26.25" customHeight="1" x14ac:dyDescent="0.2">
      <c r="A3" s="411" t="s">
        <v>435</v>
      </c>
      <c r="B3" s="409" t="s">
        <v>472</v>
      </c>
      <c r="C3" s="409" t="s">
        <v>473</v>
      </c>
      <c r="D3" s="409" t="s">
        <v>474</v>
      </c>
      <c r="E3" s="409" t="s">
        <v>475</v>
      </c>
      <c r="F3" s="409" t="s">
        <v>476</v>
      </c>
      <c r="G3" s="409" t="s">
        <v>477</v>
      </c>
      <c r="J3" s="108" t="s">
        <v>12</v>
      </c>
      <c r="K3" s="108"/>
      <c r="L3" s="108"/>
      <c r="M3" s="108"/>
      <c r="N3" s="108"/>
      <c r="O3" s="108"/>
    </row>
    <row r="4" spans="1:16" ht="26.25" customHeight="1" thickBot="1" x14ac:dyDescent="0.25">
      <c r="A4" s="412"/>
      <c r="B4" s="410"/>
      <c r="C4" s="410"/>
      <c r="D4" s="410"/>
      <c r="E4" s="410"/>
      <c r="F4" s="410"/>
      <c r="G4" s="410"/>
      <c r="J4" s="113" t="s">
        <v>15</v>
      </c>
      <c r="K4" s="114"/>
      <c r="L4" s="113"/>
      <c r="M4" s="114"/>
      <c r="N4" s="113"/>
      <c r="O4" s="113"/>
    </row>
    <row r="5" spans="1:16" s="59" customFormat="1" ht="32.25" customHeight="1" thickBot="1" x14ac:dyDescent="0.2">
      <c r="A5" s="64" t="s">
        <v>440</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25">
      <c r="A6" s="64" t="s">
        <v>449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25">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25">
      <c r="A8" s="64" t="s">
        <v>434</v>
      </c>
      <c r="B8" s="160">
        <v>2.7320000000000002</v>
      </c>
      <c r="C8" s="150">
        <v>3.8849999999999998</v>
      </c>
      <c r="D8" s="150">
        <v>5.7110000000000003</v>
      </c>
      <c r="E8" s="150">
        <v>8.0540000000000003</v>
      </c>
      <c r="F8" s="150">
        <v>9.8879999999999999</v>
      </c>
      <c r="G8" s="150">
        <v>11.709</v>
      </c>
    </row>
    <row r="9" spans="1:16" s="59" customFormat="1" ht="32.25" customHeight="1" thickBot="1" x14ac:dyDescent="0.25">
      <c r="A9" s="64" t="s">
        <v>441</v>
      </c>
      <c r="B9" s="160">
        <v>3.536</v>
      </c>
      <c r="C9" s="150">
        <v>3.3149999999999999</v>
      </c>
      <c r="D9" s="150">
        <v>1.5660000000000001</v>
      </c>
      <c r="E9" s="150">
        <v>0.879</v>
      </c>
      <c r="F9" s="150">
        <v>0.879</v>
      </c>
      <c r="G9" s="150">
        <v>0.879</v>
      </c>
    </row>
    <row r="10" spans="1:16" s="59" customFormat="1" ht="32.25" customHeight="1" thickBot="1" x14ac:dyDescent="0.25">
      <c r="A10" s="64" t="s">
        <v>443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25">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25">
      <c r="A12" s="64" t="s">
        <v>384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25">
      <c r="A13" s="64" t="s">
        <v>447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25">
      <c r="A14" s="64" t="s">
        <v>432</v>
      </c>
      <c r="B14" s="156">
        <v>15.606</v>
      </c>
      <c r="C14" s="150">
        <v>13.253</v>
      </c>
      <c r="D14" s="150">
        <v>13.204000000000001</v>
      </c>
      <c r="E14" s="150">
        <v>9.5549999999999997</v>
      </c>
      <c r="F14" s="150">
        <v>7.6849999999999996</v>
      </c>
      <c r="G14" s="150">
        <v>5.8639999999999999</v>
      </c>
    </row>
    <row r="15" spans="1:16" s="59" customFormat="1" ht="32.25" customHeight="1" thickBot="1" x14ac:dyDescent="0.25">
      <c r="A15" s="64" t="s">
        <v>478</v>
      </c>
      <c r="B15" s="157">
        <v>48.87</v>
      </c>
      <c r="C15" s="150">
        <v>48.87</v>
      </c>
      <c r="D15" s="150">
        <v>48.87</v>
      </c>
      <c r="E15" s="150">
        <v>48.87</v>
      </c>
      <c r="F15" s="150">
        <v>48.87</v>
      </c>
      <c r="G15" s="150">
        <v>48.87</v>
      </c>
    </row>
    <row r="16" spans="1:16" ht="32.25" customHeight="1" thickBot="1" x14ac:dyDescent="0.3">
      <c r="A16" s="415" t="s">
        <v>479</v>
      </c>
      <c r="B16" s="416"/>
      <c r="C16" s="416"/>
      <c r="D16" s="416"/>
      <c r="E16" s="416"/>
      <c r="F16" s="416"/>
      <c r="G16" s="416"/>
      <c r="K16" s="59"/>
      <c r="L16" s="59"/>
      <c r="M16" s="59"/>
      <c r="N16" s="59"/>
      <c r="O16" s="59"/>
      <c r="P16" s="59"/>
    </row>
    <row r="17" spans="1:16" ht="32.25" customHeight="1" x14ac:dyDescent="0.2">
      <c r="A17" s="98"/>
      <c r="B17" s="99" t="s">
        <v>480</v>
      </c>
      <c r="C17" s="99" t="s">
        <v>481</v>
      </c>
      <c r="D17" s="99" t="s">
        <v>482</v>
      </c>
      <c r="E17" s="99" t="s">
        <v>483</v>
      </c>
      <c r="F17" s="99" t="s">
        <v>484</v>
      </c>
      <c r="G17" s="100" t="s">
        <v>485</v>
      </c>
      <c r="K17" s="59"/>
      <c r="L17" s="59"/>
      <c r="M17" s="59"/>
      <c r="N17" s="59"/>
      <c r="O17" s="59"/>
      <c r="P17" s="59"/>
    </row>
    <row r="18" spans="1:16" ht="32.25" customHeight="1" x14ac:dyDescent="0.2">
      <c r="A18" s="101" t="str">
        <f t="shared" ref="A18:A27" si="0">A5</f>
        <v>Brine with BACM Backup</v>
      </c>
      <c r="B18" s="151" t="s">
        <v>486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
      <c r="A19" s="101" t="str">
        <f t="shared" si="0"/>
        <v>Channel Areas Reduced MDCE BACM</v>
      </c>
      <c r="B19" s="151" t="s">
        <v>486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
      <c r="A20" s="101" t="str">
        <f t="shared" si="0"/>
        <v>Gravel</v>
      </c>
      <c r="B20" s="151" t="s">
        <v>486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
      <c r="A21" s="101" t="str">
        <f t="shared" si="0"/>
        <v>Habitat DCM</v>
      </c>
      <c r="B21" s="151" t="s">
        <v>486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
      <c r="A22" s="101" t="str">
        <f t="shared" si="0"/>
        <v>Managed Vegetation Farm</v>
      </c>
      <c r="B22" s="151" t="s">
        <v>486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
      <c r="A23" s="101" t="str">
        <f t="shared" si="0"/>
        <v>Managed Vegetation Phase 7a, 9 and 10</v>
      </c>
      <c r="B23" s="151" t="s">
        <v>486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
      <c r="A24" s="101" t="str">
        <f t="shared" si="0"/>
        <v>Sand Fences</v>
      </c>
      <c r="B24" s="151" t="s">
        <v>486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
      <c r="A25" s="101" t="str">
        <f t="shared" si="0"/>
        <v>Sprinkler Shallow Flood</v>
      </c>
      <c r="B25" s="151" t="s">
        <v>486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
      <c r="A26" s="101" t="str">
        <f t="shared" si="0"/>
        <v>Tillage with BACM Backup</v>
      </c>
      <c r="B26" s="151" t="s">
        <v>486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
      <c r="A27" s="101" t="str">
        <f t="shared" si="0"/>
        <v>Traditional Shallow Flood</v>
      </c>
      <c r="B27" s="151" t="s">
        <v>486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25">
      <c r="A28" s="413" t="s">
        <v>487</v>
      </c>
      <c r="B28" s="414"/>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3">
      <c r="A29" s="415" t="s">
        <v>488</v>
      </c>
      <c r="B29" s="416"/>
      <c r="C29" s="416"/>
      <c r="D29" s="416"/>
      <c r="E29" s="416"/>
      <c r="F29" s="416"/>
      <c r="G29" s="416"/>
    </row>
    <row r="30" spans="1:16" ht="32.25" customHeight="1" x14ac:dyDescent="0.2">
      <c r="A30" s="98"/>
      <c r="B30" s="99" t="s">
        <v>489</v>
      </c>
      <c r="C30" s="99" t="s">
        <v>490</v>
      </c>
      <c r="D30" s="99" t="s">
        <v>491</v>
      </c>
      <c r="E30" s="99" t="s">
        <v>492</v>
      </c>
      <c r="F30" s="99" t="s">
        <v>493</v>
      </c>
      <c r="G30" s="100" t="s">
        <v>494</v>
      </c>
    </row>
    <row r="31" spans="1:16" ht="32.25" customHeight="1" x14ac:dyDescent="0.2">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25">
      <c r="A41" s="249" t="s">
        <v>495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25">
      <c r="A42" s="249" t="s">
        <v>496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3">
      <c r="A43" s="407" t="s">
        <v>497</v>
      </c>
      <c r="B43" s="408"/>
      <c r="C43" s="408"/>
      <c r="D43" s="408"/>
      <c r="E43" s="408"/>
      <c r="F43" s="408"/>
      <c r="G43" s="408"/>
    </row>
    <row r="44" spans="1:7" ht="36.75" customHeight="1" x14ac:dyDescent="0.2">
      <c r="A44" s="98"/>
      <c r="B44" s="99" t="s">
        <v>489</v>
      </c>
      <c r="C44" s="99" t="s">
        <v>490</v>
      </c>
      <c r="D44" s="99" t="s">
        <v>491</v>
      </c>
      <c r="E44" s="99" t="s">
        <v>492</v>
      </c>
      <c r="F44" s="99" t="s">
        <v>493</v>
      </c>
      <c r="G44" s="100" t="s">
        <v>494</v>
      </c>
    </row>
    <row r="45" spans="1:7" ht="36.75" customHeight="1" x14ac:dyDescent="0.2">
      <c r="A45" s="101" t="s">
        <v>498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
      <c r="A46" s="101" t="s">
        <v>499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
      <c r="A47" s="101" t="s">
        <v>500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90" customWidth="1"/>
    <col min="2" max="2" width="12.6640625" style="190" customWidth="1"/>
    <col min="3" max="3" width="17.1640625" style="190" customWidth="1"/>
    <col min="4" max="4" width="13.1640625" style="190" customWidth="1"/>
    <col min="5" max="5" width="10.83203125" style="190" customWidth="1"/>
    <col min="6" max="6" width="11.1640625" style="190" bestFit="1" customWidth="1"/>
    <col min="7" max="7" width="9.83203125" style="190" customWidth="1"/>
    <col min="8" max="10" width="9.6640625" style="190" bestFit="1" customWidth="1"/>
    <col min="11" max="11" width="13.1640625" style="190" customWidth="1"/>
    <col min="12" max="12" width="10.33203125" style="190" bestFit="1" customWidth="1"/>
    <col min="13" max="13" width="11.6640625" style="190" bestFit="1" customWidth="1"/>
    <col min="14" max="14" width="12.33203125" style="190" customWidth="1"/>
    <col min="15" max="15" width="10.33203125" style="190" bestFit="1" customWidth="1"/>
    <col min="16" max="16" width="11.5" style="190" customWidth="1"/>
    <col min="17" max="17" width="11.6640625" style="190" bestFit="1" customWidth="1"/>
    <col min="18" max="18" width="13.33203125" style="190" customWidth="1"/>
    <col min="19" max="19" width="11.5" style="190" customWidth="1"/>
    <col min="20" max="20" width="13.5" style="190" bestFit="1" customWidth="1"/>
    <col min="21" max="22" width="13.5" style="190" customWidth="1"/>
    <col min="23" max="23" width="11.6640625" style="190" customWidth="1"/>
    <col min="24" max="24" width="11.1640625" style="190" customWidth="1"/>
    <col min="25" max="25" width="15" style="190" customWidth="1"/>
    <col min="26" max="26" width="11.5" style="190" customWidth="1"/>
    <col min="27" max="27" width="10.5" style="190" bestFit="1" customWidth="1"/>
    <col min="28" max="28" width="11.33203125" style="190" customWidth="1"/>
    <col min="29" max="29" width="11.33203125" style="132" customWidth="1"/>
    <col min="30" max="30" width="15.83203125" style="242" customWidth="1"/>
    <col min="31" max="34" width="9.33203125" style="242" customWidth="1"/>
    <col min="35" max="35" width="12" style="242" customWidth="1"/>
    <col min="36" max="36" width="8.83203125"/>
    <col min="37" max="37" width="13.5" style="242" customWidth="1"/>
    <col min="38" max="39" width="8.83203125"/>
    <col min="40" max="40" width="13.5" style="242" customWidth="1"/>
    <col min="41" max="41" width="8.83203125"/>
    <col min="42" max="42" width="11.6640625" style="242" customWidth="1"/>
    <col min="43" max="78" width="9.1640625" style="242" customWidth="1"/>
    <col min="79" max="82" width="9.1640625" style="190" customWidth="1"/>
    <col min="83" max="16384" width="9.1640625" style="190"/>
  </cols>
  <sheetData>
    <row r="1" spans="1:78" ht="42.75" customHeight="1" thickBot="1" x14ac:dyDescent="0.25">
      <c r="A1" s="60" t="s">
        <v>501</v>
      </c>
      <c r="B1" s="328"/>
      <c r="E1" s="60"/>
      <c r="F1" s="60"/>
      <c r="G1" s="60"/>
      <c r="I1" s="202">
        <v>1</v>
      </c>
      <c r="J1" s="60"/>
      <c r="N1" s="189"/>
      <c r="S1" s="191"/>
      <c r="AA1" s="132"/>
      <c r="BY1" s="190"/>
      <c r="BZ1" s="190"/>
    </row>
    <row r="2" spans="1:78" ht="32.25" customHeight="1" thickBot="1" x14ac:dyDescent="0.25">
      <c r="A2" s="359" t="s">
        <v>256</v>
      </c>
      <c r="B2" s="417"/>
      <c r="C2" s="418"/>
      <c r="D2" s="420" t="s">
        <v>502</v>
      </c>
      <c r="E2" s="421"/>
      <c r="F2" s="421"/>
      <c r="G2" s="421"/>
      <c r="H2" s="421"/>
      <c r="I2" s="421"/>
      <c r="J2" s="421"/>
      <c r="K2" s="421"/>
      <c r="L2" s="421"/>
      <c r="M2" s="421"/>
      <c r="N2" s="421"/>
      <c r="O2" s="421"/>
      <c r="P2" s="421"/>
      <c r="Q2" s="421"/>
      <c r="R2" s="421"/>
      <c r="S2" s="421"/>
      <c r="T2" s="421"/>
      <c r="AA2" s="132"/>
      <c r="BY2" s="190"/>
      <c r="BZ2" s="190"/>
    </row>
    <row r="3" spans="1:78" s="20" customFormat="1" ht="40.5" customHeight="1" thickBot="1" x14ac:dyDescent="0.25">
      <c r="A3" s="361" t="s">
        <v>257</v>
      </c>
      <c r="B3" s="417"/>
      <c r="C3" s="418"/>
      <c r="D3" s="52"/>
      <c r="E3" s="53"/>
      <c r="F3" s="422" t="s">
        <v>503</v>
      </c>
      <c r="G3" s="423"/>
      <c r="H3" s="424" t="s">
        <v>504</v>
      </c>
      <c r="I3" s="424"/>
      <c r="J3" s="425"/>
      <c r="K3" s="426" t="s">
        <v>505</v>
      </c>
      <c r="L3" s="427"/>
      <c r="M3" s="428"/>
      <c r="N3" s="425" t="s">
        <v>506</v>
      </c>
      <c r="O3" s="429"/>
      <c r="P3" s="430"/>
      <c r="Q3" s="431" t="s">
        <v>507</v>
      </c>
      <c r="R3" s="432"/>
      <c r="S3" s="433" t="s">
        <v>508</v>
      </c>
      <c r="T3" s="434"/>
      <c r="AA3" s="133"/>
    </row>
    <row r="4" spans="1:78" s="20" customFormat="1" ht="51.75" customHeight="1" thickBot="1" x14ac:dyDescent="0.25">
      <c r="A4" s="192" t="s">
        <v>588</v>
      </c>
      <c r="B4" s="192" t="s">
        <v>509</v>
      </c>
      <c r="C4" s="192" t="s">
        <v>510</v>
      </c>
      <c r="D4" s="42" t="s">
        <v>511</v>
      </c>
      <c r="E4" s="43" t="s">
        <v>512</v>
      </c>
      <c r="F4" s="36" t="s">
        <v>513</v>
      </c>
      <c r="G4" s="45" t="s">
        <v>514</v>
      </c>
      <c r="H4" s="44" t="s">
        <v>515</v>
      </c>
      <c r="I4" s="35" t="s">
        <v>516</v>
      </c>
      <c r="J4" s="35" t="s">
        <v>517</v>
      </c>
      <c r="K4" s="42" t="s">
        <v>518</v>
      </c>
      <c r="L4" s="34" t="s">
        <v>519</v>
      </c>
      <c r="M4" s="43" t="s">
        <v>520</v>
      </c>
      <c r="N4" s="38" t="s">
        <v>521</v>
      </c>
      <c r="O4" s="33" t="s">
        <v>522</v>
      </c>
      <c r="P4" s="37" t="s">
        <v>523</v>
      </c>
      <c r="Q4" s="42" t="s">
        <v>524</v>
      </c>
      <c r="R4" s="43" t="s">
        <v>525</v>
      </c>
      <c r="S4" s="50" t="s">
        <v>526</v>
      </c>
      <c r="T4" s="51" t="s">
        <v>527</v>
      </c>
      <c r="AA4" s="133"/>
      <c r="AK4" s="252" t="s">
        <v>528</v>
      </c>
    </row>
    <row r="5" spans="1:78" s="20" customFormat="1" ht="15.75" customHeight="1" thickBot="1" x14ac:dyDescent="0.25">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529</v>
      </c>
      <c r="O5" s="198">
        <v>475</v>
      </c>
      <c r="P5" s="199">
        <v>15</v>
      </c>
      <c r="Q5" s="200" t="s">
        <v>589</v>
      </c>
      <c r="R5" s="330">
        <v>0.05</v>
      </c>
      <c r="S5" s="332" t="s">
        <v>530</v>
      </c>
      <c r="T5" s="201">
        <v>73</v>
      </c>
      <c r="AA5" s="133"/>
    </row>
    <row r="6" spans="1:78" s="20" customFormat="1" ht="15" customHeight="1" thickBot="1" x14ac:dyDescent="0.25">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25">
      <c r="C7" s="439" t="str">
        <f>"Projected Annual Cost
"&amp;D5&amp;" Dollar Year" &amp;"
($Million)"</f>
        <v>Projected Annual Cost
2020 Dollar Year
($Million)</v>
      </c>
      <c r="D7" s="442"/>
      <c r="E7" s="440"/>
      <c r="F7" s="442" t="s">
        <v>531</v>
      </c>
      <c r="G7" s="442"/>
      <c r="H7" s="440"/>
      <c r="I7" s="443" t="str">
        <f>"Projected Annual Cost with Financing
($Million; NPV=$"&amp;ROUND(Q52,3)&amp;")"</f>
        <v>Projected Annual Cost with Financing
($Million; NPV=$242.422)</v>
      </c>
      <c r="J7" s="444"/>
      <c r="K7" s="444"/>
      <c r="L7" s="444"/>
      <c r="M7" s="444"/>
      <c r="N7" s="444"/>
      <c r="O7" s="444"/>
      <c r="P7" s="444"/>
      <c r="Q7" s="444"/>
      <c r="R7" s="445"/>
      <c r="S7" s="439" t="str">
        <f>"Avoided MWD Purchase 
 ($Million; NPV=$"&amp;ROUND(Y52,3)&amp;")"</f>
        <v>Avoided MWD Purchase 
 ($Million; NPV=$596.731)</v>
      </c>
      <c r="T7" s="442"/>
      <c r="U7" s="442"/>
      <c r="V7" s="442"/>
      <c r="W7" s="442"/>
      <c r="X7" s="440"/>
      <c r="Y7" s="439" t="s">
        <v>532</v>
      </c>
      <c r="Z7" s="440"/>
      <c r="AA7" s="135"/>
      <c r="AH7" s="435" t="s">
        <v>533</v>
      </c>
      <c r="AI7" s="436"/>
      <c r="AJ7" s="13"/>
      <c r="AK7" s="437" t="s">
        <v>534</v>
      </c>
      <c r="AL7" s="416"/>
      <c r="AM7" s="416"/>
      <c r="AN7" s="436"/>
      <c r="AP7" s="438" t="s">
        <v>535</v>
      </c>
      <c r="AQ7" s="365"/>
      <c r="AS7" s="419" t="s">
        <v>536</v>
      </c>
      <c r="AT7" s="364"/>
      <c r="AU7" s="364"/>
      <c r="AV7" s="364"/>
      <c r="AW7" s="364"/>
      <c r="AX7" s="364"/>
      <c r="AY7" s="364"/>
      <c r="AZ7" s="364"/>
      <c r="BA7" s="364"/>
      <c r="BB7" s="365"/>
      <c r="BD7" s="438" t="s">
        <v>537</v>
      </c>
      <c r="BE7" s="365"/>
      <c r="BF7" s="190"/>
      <c r="BG7" s="419" t="s">
        <v>538</v>
      </c>
      <c r="BH7" s="364"/>
      <c r="BI7" s="364"/>
      <c r="BY7" s="190"/>
      <c r="BZ7" s="190"/>
    </row>
    <row r="8" spans="1:78" ht="38.25" customHeight="1" thickBot="1" x14ac:dyDescent="0.25">
      <c r="A8" s="7" t="s">
        <v>539</v>
      </c>
      <c r="B8" s="25" t="s">
        <v>540</v>
      </c>
      <c r="C8" s="46" t="s">
        <v>541</v>
      </c>
      <c r="D8" s="3" t="s">
        <v>542</v>
      </c>
      <c r="E8" s="4" t="s">
        <v>543</v>
      </c>
      <c r="F8" s="46" t="s">
        <v>544</v>
      </c>
      <c r="G8" s="3" t="s">
        <v>545</v>
      </c>
      <c r="H8" s="4" t="s">
        <v>546</v>
      </c>
      <c r="I8" s="6" t="s">
        <v>547</v>
      </c>
      <c r="J8" s="7" t="s">
        <v>548</v>
      </c>
      <c r="K8" s="7" t="s">
        <v>549</v>
      </c>
      <c r="L8" s="46" t="s">
        <v>550</v>
      </c>
      <c r="M8" s="3" t="s">
        <v>551</v>
      </c>
      <c r="N8" s="7" t="s">
        <v>552</v>
      </c>
      <c r="O8" s="12" t="s">
        <v>553</v>
      </c>
      <c r="P8" s="3" t="s">
        <v>554</v>
      </c>
      <c r="Q8" s="6" t="s">
        <v>555</v>
      </c>
      <c r="R8" s="251" t="s">
        <v>556</v>
      </c>
      <c r="S8" s="250" t="s">
        <v>557</v>
      </c>
      <c r="T8" s="4" t="s">
        <v>558</v>
      </c>
      <c r="U8" s="46" t="s">
        <v>559</v>
      </c>
      <c r="V8" s="3" t="s">
        <v>560</v>
      </c>
      <c r="W8" s="3" t="s">
        <v>561</v>
      </c>
      <c r="X8" s="4" t="s">
        <v>562</v>
      </c>
      <c r="Y8" s="46" t="s">
        <v>563</v>
      </c>
      <c r="Z8" s="4" t="s">
        <v>564</v>
      </c>
      <c r="AA8" s="136" t="s">
        <v>565</v>
      </c>
      <c r="AB8" s="4" t="s">
        <v>566</v>
      </c>
      <c r="AH8" s="8" t="s">
        <v>567</v>
      </c>
      <c r="AI8" s="10" t="str">
        <f>IF(Q5= "Treated","Tier 1 Treated     ($/Acre-Ft)", IF(Q5 = "Untreated", "Tier 1 Untreated         ($/Acre-Ft)",0))</f>
        <v>Tier 1 Untreated         ($/Acre-Ft)</v>
      </c>
      <c r="AK8" s="8" t="s">
        <v>567</v>
      </c>
      <c r="AL8" s="9" t="s">
        <v>568</v>
      </c>
      <c r="AM8" s="9" t="s">
        <v>569</v>
      </c>
      <c r="AN8" s="10" t="s">
        <v>570</v>
      </c>
      <c r="AP8" s="26" t="s">
        <v>567</v>
      </c>
      <c r="AQ8" s="27" t="str">
        <f t="shared" ref="AQ8:AQ50" si="0">IF($L$5=5,AT8,IF($L$5=10,AU8,IF($L$5=15,AV8,IF($L$5=18,AW8,IF($L$5=20,AX8,IF($L$5=25,AY8,IF($L$5=30,AZ8,IF($L$5=35,BA8,IF($L$5=40,BB8)))))))))</f>
        <v>30 Year 
Borrowing
Term</v>
      </c>
      <c r="AS8" s="26" t="s">
        <v>567</v>
      </c>
      <c r="AT8" s="27" t="s">
        <v>571</v>
      </c>
      <c r="AU8" s="27" t="s">
        <v>572</v>
      </c>
      <c r="AV8" s="27" t="s">
        <v>573</v>
      </c>
      <c r="AW8" s="27" t="s">
        <v>574</v>
      </c>
      <c r="AX8" s="27" t="s">
        <v>575</v>
      </c>
      <c r="AY8" s="27" t="s">
        <v>576</v>
      </c>
      <c r="AZ8" s="27" t="s">
        <v>577</v>
      </c>
      <c r="BA8" s="27" t="s">
        <v>578</v>
      </c>
      <c r="BB8" s="27" t="s">
        <v>579</v>
      </c>
      <c r="BD8" s="26" t="s">
        <v>567</v>
      </c>
      <c r="BE8" s="27" t="str">
        <f>IF(P5=15,BH8,IF(P5=25,BI8,0))</f>
        <v>15 Year Term</v>
      </c>
      <c r="BF8" s="21"/>
      <c r="BG8" s="26" t="s">
        <v>567</v>
      </c>
      <c r="BH8" s="27" t="s">
        <v>580</v>
      </c>
      <c r="BI8" s="27" t="s">
        <v>581</v>
      </c>
      <c r="BY8" s="190"/>
      <c r="BZ8" s="190"/>
    </row>
    <row r="9" spans="1:78" ht="18.75" customHeight="1" x14ac:dyDescent="0.2">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15">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15">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15">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15">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15">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15">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15">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15">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15">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15">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15">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15">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15">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15">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15">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15">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15">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15">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15">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15">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15">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25">
      <c r="C52" s="24"/>
      <c r="P52" s="65" t="s">
        <v>582</v>
      </c>
      <c r="Q52" s="230">
        <f>NPV($G$5,Q9:Q51)*(1+$G$5)^($F$5-($E$5-1))</f>
        <v>242.42204202680256</v>
      </c>
      <c r="T52" s="65" t="s">
        <v>583</v>
      </c>
      <c r="U52" s="188">
        <f>SUM(U9:U51)</f>
        <v>582211.58737028402</v>
      </c>
      <c r="X52" s="65" t="s">
        <v>584</v>
      </c>
      <c r="Y52" s="231">
        <f>NPV($G$5,W9:W51)*(1+$G$5)^($F$5-($E$5-1))</f>
        <v>596.73071991111635</v>
      </c>
      <c r="Z52" s="22" t="s">
        <v>585</v>
      </c>
      <c r="AA52" s="23">
        <f>IFERROR(IRR(Y9:Y51), 0)</f>
        <v>0.12509678393325574</v>
      </c>
      <c r="AC52" s="137" t="s">
        <v>586</v>
      </c>
      <c r="AD52" s="232">
        <f>MAX(R9:R51)*1000000/U52</f>
        <v>675.42010990222207</v>
      </c>
      <c r="BY52" s="190"/>
      <c r="BZ52" s="190"/>
    </row>
    <row r="53" spans="1:78" ht="42" customHeight="1" x14ac:dyDescent="0.2">
      <c r="C53" s="441"/>
      <c r="D53" s="441"/>
      <c r="E53" s="441"/>
      <c r="F53" s="441"/>
      <c r="G53" s="441"/>
      <c r="H53" s="441"/>
      <c r="I53" s="441"/>
      <c r="J53" s="441"/>
      <c r="K53" s="441"/>
      <c r="L53" s="441"/>
      <c r="M53" s="441"/>
      <c r="AC53" s="137" t="s">
        <v>587</v>
      </c>
      <c r="AD53" s="233">
        <f>Y52-Q52</f>
        <v>354.30867788431379</v>
      </c>
      <c r="BY53" s="190"/>
      <c r="BZ53" s="190"/>
    </row>
    <row r="54" spans="1:78" x14ac:dyDescent="0.2">
      <c r="BY54" s="190"/>
      <c r="BZ54" s="190"/>
    </row>
    <row r="55" spans="1:78" x14ac:dyDescent="0.2">
      <c r="BY55" s="190"/>
      <c r="BZ55" s="190"/>
    </row>
    <row r="56" spans="1:78" x14ac:dyDescent="0.2">
      <c r="D56" s="30"/>
      <c r="BY56" s="190"/>
      <c r="BZ56" s="190"/>
    </row>
    <row r="57" spans="1:78" x14ac:dyDescent="0.2">
      <c r="D57" s="11"/>
      <c r="BY57" s="190"/>
      <c r="BZ57" s="190"/>
    </row>
    <row r="58" spans="1:78" x14ac:dyDescent="0.2">
      <c r="BY58" s="190"/>
      <c r="BZ58" s="190"/>
    </row>
    <row r="59" spans="1:78" x14ac:dyDescent="0.2">
      <c r="BY59" s="190"/>
      <c r="BZ59" s="190"/>
    </row>
    <row r="60" spans="1:78" x14ac:dyDescent="0.2">
      <c r="BY60" s="190"/>
      <c r="BZ60" s="190"/>
    </row>
    <row r="61" spans="1:78" x14ac:dyDescent="0.2">
      <c r="BY61" s="190"/>
      <c r="BZ61" s="190"/>
    </row>
    <row r="62" spans="1:78" x14ac:dyDescent="0.2">
      <c r="BY62" s="190"/>
      <c r="BZ62" s="190"/>
    </row>
    <row r="63" spans="1:78" x14ac:dyDescent="0.2">
      <c r="BY63" s="190"/>
      <c r="BZ63" s="190"/>
    </row>
    <row r="64" spans="1:78" x14ac:dyDescent="0.2">
      <c r="BY64" s="190"/>
      <c r="BZ64" s="190"/>
    </row>
    <row r="65" spans="77:78" x14ac:dyDescent="0.2">
      <c r="BY65" s="190"/>
      <c r="BZ65" s="190"/>
    </row>
    <row r="66" spans="77:78" x14ac:dyDescent="0.2">
      <c r="BY66" s="190"/>
      <c r="BZ66" s="190"/>
    </row>
    <row r="67" spans="77:78" x14ac:dyDescent="0.2">
      <c r="BY67" s="190"/>
      <c r="BZ67" s="190"/>
    </row>
    <row r="68" spans="77:78" x14ac:dyDescent="0.2">
      <c r="BY68" s="190"/>
      <c r="BZ68" s="190"/>
    </row>
    <row r="69" spans="77:78" x14ac:dyDescent="0.2">
      <c r="BY69" s="190"/>
      <c r="BZ69" s="190"/>
    </row>
    <row r="70" spans="77:78" x14ac:dyDescent="0.2">
      <c r="BY70" s="190"/>
      <c r="BZ70" s="190"/>
    </row>
    <row r="71" spans="77:78" x14ac:dyDescent="0.2">
      <c r="BY71" s="190"/>
      <c r="BZ71" s="190"/>
    </row>
    <row r="72" spans="77:78" x14ac:dyDescent="0.2">
      <c r="BY72" s="190"/>
      <c r="BZ72" s="190"/>
    </row>
    <row r="73" spans="77:78" x14ac:dyDescent="0.2">
      <c r="BY73" s="190"/>
      <c r="BZ73" s="190"/>
    </row>
    <row r="74" spans="77:78" x14ac:dyDescent="0.2">
      <c r="BY74" s="190"/>
      <c r="BZ74" s="190"/>
    </row>
    <row r="75" spans="77:78" x14ac:dyDescent="0.2">
      <c r="BY75" s="190"/>
      <c r="BZ75" s="190"/>
    </row>
    <row r="76" spans="77:78" x14ac:dyDescent="0.2">
      <c r="BY76" s="190"/>
      <c r="BZ76" s="190"/>
    </row>
    <row r="77" spans="77:78" x14ac:dyDescent="0.2">
      <c r="BY77" s="190"/>
      <c r="BZ77" s="190"/>
    </row>
    <row r="78" spans="77:78" x14ac:dyDescent="0.2">
      <c r="BY78" s="190"/>
      <c r="BZ78" s="190"/>
    </row>
    <row r="79" spans="77:78" x14ac:dyDescent="0.2">
      <c r="BY79" s="190"/>
      <c r="BZ79" s="190"/>
    </row>
    <row r="80" spans="77:78" x14ac:dyDescent="0.2">
      <c r="BY80" s="190"/>
      <c r="BZ80" s="190"/>
    </row>
    <row r="81" spans="77:78" x14ac:dyDescent="0.2">
      <c r="BY81" s="190"/>
      <c r="BZ81" s="190"/>
    </row>
    <row r="82" spans="77:78" x14ac:dyDescent="0.2">
      <c r="BY82" s="190"/>
      <c r="BZ82" s="190"/>
    </row>
    <row r="83" spans="77:78" x14ac:dyDescent="0.2">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2018-10-15T23:21:09Z</dcterms:modified>
</cp:coreProperties>
</file>