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1235" tabRatio="798" activeTab="2"/>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H40" i="5" l="1"/>
  <c r="K251" i="5" l="1"/>
  <c r="H250" i="5" s="1"/>
  <c r="H249" i="5" l="1"/>
  <c r="H248" i="5"/>
  <c r="H257" i="5"/>
  <c r="H256" i="5"/>
  <c r="H255" i="5"/>
  <c r="H254" i="5"/>
  <c r="H253" i="5"/>
  <c r="H252" i="5"/>
  <c r="H251" i="5"/>
  <c r="C167" i="1"/>
  <c r="I167" i="1"/>
  <c r="C163" i="1"/>
  <c r="I163" i="1"/>
  <c r="I161" i="1"/>
  <c r="C161" i="1"/>
  <c r="I68" i="1"/>
  <c r="C68" i="1"/>
  <c r="I6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3" i="5"/>
  <c r="H152" i="5"/>
  <c r="H151" i="5"/>
  <c r="H150" i="5"/>
  <c r="H149" i="5"/>
  <c r="H148" i="5"/>
  <c r="H147" i="5"/>
  <c r="H146" i="5"/>
  <c r="H145" i="5"/>
  <c r="H144" i="5"/>
  <c r="H143" i="5"/>
  <c r="H142" i="5"/>
  <c r="H141" i="5"/>
  <c r="H140" i="5"/>
  <c r="H139" i="5"/>
  <c r="H138" i="5"/>
  <c r="H137" i="5"/>
  <c r="H136" i="5"/>
  <c r="H135" i="5"/>
  <c r="H134" i="5"/>
  <c r="H133" i="5"/>
  <c r="H132" i="5"/>
  <c r="H131" i="5"/>
  <c r="H130" i="5"/>
  <c r="H128" i="5"/>
  <c r="H127" i="5"/>
  <c r="H126" i="5"/>
  <c r="H125" i="5"/>
  <c r="H124" i="5"/>
  <c r="H123" i="5"/>
  <c r="H122" i="5"/>
  <c r="H121" i="5"/>
  <c r="H120" i="5"/>
  <c r="H119" i="5"/>
  <c r="H118" i="5"/>
  <c r="H116" i="5"/>
  <c r="H115" i="5"/>
  <c r="H114" i="5"/>
  <c r="H113" i="5"/>
  <c r="H112" i="5"/>
  <c r="H111" i="5"/>
  <c r="H107" i="5"/>
  <c r="H106" i="5"/>
  <c r="H105" i="5"/>
  <c r="H104" i="5"/>
  <c r="H103" i="5"/>
  <c r="H102" i="5"/>
  <c r="H101" i="5"/>
  <c r="H100" i="5"/>
  <c r="H99" i="5"/>
  <c r="H98" i="5"/>
  <c r="H97" i="5"/>
  <c r="H96" i="5"/>
  <c r="H95" i="5"/>
  <c r="H94" i="5"/>
  <c r="H93" i="5"/>
  <c r="H92" i="5"/>
  <c r="H88" i="5"/>
  <c r="H87" i="5"/>
  <c r="H86" i="5"/>
  <c r="H85" i="5"/>
  <c r="H84" i="5"/>
  <c r="H83" i="5"/>
  <c r="H82" i="5"/>
  <c r="H81" i="5"/>
  <c r="H80" i="5"/>
  <c r="H79" i="5"/>
  <c r="H78" i="5"/>
  <c r="H77" i="5"/>
  <c r="H76" i="5"/>
  <c r="H75" i="5"/>
  <c r="H74" i="5"/>
  <c r="H73" i="5"/>
  <c r="H72"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39" i="5"/>
  <c r="H38" i="5"/>
  <c r="H37" i="5"/>
  <c r="H36" i="5"/>
  <c r="H35" i="5"/>
  <c r="H34" i="5"/>
  <c r="H33" i="5"/>
  <c r="H32" i="5"/>
  <c r="H31" i="5"/>
  <c r="H30" i="5"/>
  <c r="H29" i="5"/>
  <c r="H28" i="5"/>
  <c r="H27" i="5"/>
  <c r="H26" i="5"/>
  <c r="H23" i="5"/>
  <c r="H22" i="5"/>
  <c r="H21" i="5"/>
  <c r="H20" i="5"/>
  <c r="H19" i="5"/>
  <c r="H18" i="5"/>
  <c r="H17" i="5"/>
  <c r="H16" i="5"/>
  <c r="H15" i="5"/>
  <c r="H14" i="5"/>
  <c r="H13" i="5"/>
  <c r="H12" i="5"/>
  <c r="H11" i="5"/>
  <c r="H10" i="5"/>
  <c r="H9" i="5"/>
  <c r="H8" i="5"/>
  <c r="H7" i="5"/>
  <c r="H6" i="5"/>
  <c r="H5" i="5"/>
  <c r="H4" i="5"/>
  <c r="H3" i="5"/>
  <c r="H2" i="5"/>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41" i="1"/>
  <c r="C241" i="1"/>
  <c r="I240" i="1"/>
  <c r="C240" i="1"/>
  <c r="I239" i="1"/>
  <c r="C239" i="1"/>
  <c r="I238" i="1"/>
  <c r="C238" i="1"/>
  <c r="I237" i="1"/>
  <c r="C237" i="1"/>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6" i="1"/>
  <c r="C166" i="1"/>
  <c r="I165" i="1"/>
  <c r="C165" i="1"/>
  <c r="I164" i="1"/>
  <c r="C164" i="1"/>
  <c r="I162" i="1"/>
  <c r="C162"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7" i="1"/>
  <c r="C67" i="1"/>
  <c r="I66" i="1"/>
  <c r="C66" i="1"/>
  <c r="I65" i="1"/>
  <c r="C65" i="1"/>
  <c r="I64" i="1"/>
  <c r="C64" i="1"/>
  <c r="I63" i="1"/>
  <c r="C63" i="1"/>
  <c r="I62" i="1"/>
  <c r="C62" i="1"/>
  <c r="I61" i="1"/>
  <c r="C61"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<sst xmlns="http://schemas.openxmlformats.org/spreadsheetml/2006/main" count="3463" uniqueCount="700">
  <si>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</si>
  <si>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</si>
  <si>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</si>
  <si>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</si>
  <si>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</si>
  <si>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</si>
  <si>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</si>
  <si>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</si>
  <si>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</si>
  <si>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</si>
  <si>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</si>
  <si>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</si>
  <si>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</si>
  <si>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</si>
  <si>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</si>
  <si>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</si>
  <si>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</si>
  <si>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</si>
  <si>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</si>
  <si>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</si>
  <si>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</si>
  <si>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</si>
  <si>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</si>
  <si>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</si>
  <si>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</si>
  <si>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</si>
  <si>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</si>
  <si>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</si>
  <si>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</si>
  <si>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</si>
  <si>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</si>
  <si>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</si>
  <si>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</si>
  <si>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</si>
  <si>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</si>
  <si>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</si>
  <si>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</si>
  <si>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</si>
  <si>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</si>
  <si>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</si>
  <si>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</si>
  <si>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</si>
  <si>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</si>
  <si>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</si>
  <si>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</si>
  <si>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</si>
  <si>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</si>
  <si>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</si>
  <si>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</si>
  <si>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</si>
  <si>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</si>
  <si>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</si>
  <si>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</si>
  <si>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</si>
  <si>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</si>
  <si>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</si>
  <si>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</si>
  <si>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</si>
  <si>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</si>
  <si>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</si>
  <si>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</si>
  <si>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</si>
  <si>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</si>
  <si>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</si>
  <si>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</si>
  <si>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</si>
  <si>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</si>
  <si>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</si>
  <si>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</si>
  <si>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</si>
  <si>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</si>
  <si>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</si>
  <si>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</si>
  <si>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</si>
  <si>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</si>
  <si>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</si>
  <si>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</si>
  <si>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</si>
  <si>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</si>
  <si>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</si>
  <si>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</si>
  <si>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</si>
  <si>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</si>
  <si>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</si>
  <si>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</si>
  <si>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</si>
  <si>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</si>
  <si>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</si>
  <si>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</si>
  <si>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</si>
  <si>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</si>
  <si>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</si>
  <si>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</si>
  <si>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</si>
  <si>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</si>
  <si>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</si>
  <si>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</si>
  <si>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</si>
  <si>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</si>
  <si>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</si>
  <si>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</si>
  <si>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</si>
  <si>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</si>
  <si>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</si>
  <si>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</si>
  <si>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</si>
  <si>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</si>
  <si>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</si>
  <si>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</si>
  <si>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</si>
  <si>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</si>
  <si>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</si>
  <si>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</si>
  <si>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</si>
  <si>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</si>
  <si>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</si>
  <si>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</si>
  <si>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</si>
  <si>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</si>
  <si>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</si>
  <si>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</si>
  <si>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</si>
  <si>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</si>
  <si>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</si>
  <si>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</si>
  <si>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</si>
  <si>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</si>
  <si>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</si>
  <si>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</si>
  <si>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</si>
  <si>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</si>
  <si>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</si>
  <si>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</si>
  <si>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</si>
  <si>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</si>
  <si>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</si>
  <si>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</si>
  <si>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</si>
  <si>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</si>
  <si>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</si>
  <si>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</si>
  <si>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</si>
  <si>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</si>
  <si>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</si>
  <si>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</si>
  <si>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</si>
  <si>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</si>
  <si>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</si>
  <si>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</si>
  <si>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</si>
  <si>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</si>
  <si>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</si>
  <si>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</si>
  <si>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</si>
  <si>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</si>
  <si>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</si>
  <si>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</si>
  <si>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</si>
  <si>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</si>
  <si>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</si>
  <si>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</si>
  <si>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</si>
  <si>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</si>
  <si>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</si>
  <si>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</si>
  <si>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</si>
  <si>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</si>
  <si>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</si>
  <si>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</si>
  <si>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</si>
  <si>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</si>
  <si>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</si>
  <si>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</si>
  <si>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</si>
  <si>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</si>
  <si>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</si>
  <si>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</si>
  <si>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</si>
  <si>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</si>
  <si>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</si>
  <si>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</si>
  <si>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</si>
  <si>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</si>
  <si>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T37-2a</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</si>
  <si>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</si>
  <si>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</si>
  <si>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</si>
  <si>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</si>
  <si>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</si>
  <si>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</si>
  <si>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</si>
  <si>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</si>
  <si>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</si>
  <si>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</si>
  <si>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</si>
  <si>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</si>
  <si>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</si>
  <si>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</si>
  <si>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</si>
  <si>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</si>
  <si>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</si>
  <si>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</si>
  <si>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</si>
  <si>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</si>
  <si>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</si>
  <si>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</si>
  <si>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</si>
  <si>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</si>
  <si>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</si>
  <si>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</si>
  <si>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</si>
  <si>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</si>
  <si>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</si>
  <si>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</si>
  <si>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</si>
  <si>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</si>
  <si>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</si>
  <si>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</si>
  <si>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</si>
  <si>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</si>
  <si>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</si>
  <si>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</si>
  <si>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</si>
  <si>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</si>
  <si>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</si>
  <si>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</si>
  <si>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</si>
  <si>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</si>
  <si>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</si>
  <si>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</si>
  <si>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</si>
  <si>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</si>
  <si>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</si>
  <si>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</si>
  <si>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</si>
  <si>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</si>
  <si>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</si>
  <si>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</si>
  <si>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</si>
  <si>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</si>
  <si>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</si>
  <si>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</si>
  <si>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</si>
  <si>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</si>
  <si>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</si>
  <si>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</si>
  <si>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</si>
  <si>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</si>
  <si>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</si>
  <si>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</si>
  <si>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</si>
  <si>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</si>
  <si>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</si>
  <si>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</si>
  <si>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</si>
  <si>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</si>
  <si>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</si>
  <si>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</si>
  <si>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</si>
  <si>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</si>
  <si>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</si>
  <si>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</si>
  <si>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</si>
  <si>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</si>
  <si>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</si>
  <si>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</si>
  <si>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</si>
  <si>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</si>
  <si>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</si>
  <si>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</si>
  <si>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</si>
  <si>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</si>
  <si>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</si>
  <si>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</si>
  <si>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</si>
  <si>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</si>
  <si>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</si>
  <si>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</si>
  <si>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</si>
  <si>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</si>
  <si>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</si>
  <si>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</si>
  <si>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</si>
  <si>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</si>
  <si>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</si>
  <si>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</si>
  <si>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</si>
  <si>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</si>
  <si>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</si>
  <si>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</si>
  <si>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</si>
  <si>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</si>
  <si>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</si>
  <si>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</si>
  <si>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</si>
  <si>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</si>
  <si>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</si>
  <si>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</si>
  <si>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</si>
  <si>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</si>
  <si>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</si>
  <si>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</si>
  <si>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</si>
  <si>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</si>
  <si>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</si>
  <si>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</si>
  <si>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</si>
  <si>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</si>
  <si>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</si>
  <si>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</si>
  <si>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</si>
  <si>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</si>
  <si>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</si>
  <si>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</si>
  <si>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</si>
  <si>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</si>
  <si>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</si>
  <si>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</si>
  <si>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</si>
  <si>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</si>
  <si>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</si>
  <si>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</si>
  <si>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</si>
  <si>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</si>
  <si>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</si>
  <si>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</si>
  <si>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</si>
  <si>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</si>
  <si>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</si>
  <si>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</si>
  <si>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</si>
  <si>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</si>
  <si>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</si>
  <si>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</si>
  <si>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</si>
  <si>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</si>
  <si>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</si>
  <si>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</si>
  <si>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</si>
  <si>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</si>
  <si>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</si>
  <si>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</si>
  <si>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</si>
  <si>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</si>
  <si>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</si>
  <si>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</si>
  <si>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</si>
  <si>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</si>
  <si>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</si>
  <si>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</si>
  <si>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</si>
  <si>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</si>
  <si>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</si>
  <si>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</si>
  <si>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</si>
  <si>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</si>
  <si>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</si>
  <si>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</si>
  <si>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</si>
  <si>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</si>
  <si>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</si>
  <si>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</si>
  <si>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</si>
  <si>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</si>
  <si>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</si>
  <si>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</si>
  <si>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</si>
  <si>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</si>
  <si>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</si>
  <si>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</si>
  <si>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</si>
  <si>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</si>
  <si>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</si>
  <si>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</si>
  <si>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</si>
  <si>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</si>
  <si>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</si>
  <si>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</si>
  <si>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</si>
  <si>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</si>
  <si>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</si>
  <si>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</si>
  <si>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</si>
  <si>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</si>
  <si>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</si>
  <si>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</si>
  <si>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</si>
  <si>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</si>
  <si>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</si>
  <si>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</si>
  <si>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</si>
  <si>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</si>
  <si>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</si>
  <si>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</si>
  <si>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</si>
  <si>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</si>
  <si>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</si>
  <si>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</si>
  <si>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</si>
  <si>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</si>
  <si>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</si>
  <si>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</si>
  <si>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</si>
  <si>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</si>
  <si>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</si>
  <si>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</si>
  <si>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</si>
  <si>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</si>
  <si>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</si>
  <si>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</si>
  <si>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</si>
  <si>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</si>
  <si>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</si>
  <si>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</si>
  <si>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</si>
  <si>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</si>
  <si>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</si>
  <si>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</si>
  <si>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</si>
  <si>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</si>
  <si>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</si>
  <si>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</si>
  <si>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</si>
  <si>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</si>
  <si>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</si>
  <si>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</si>
  <si>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</si>
  <si>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</si>
  <si>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</si>
  <si>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</si>
  <si>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</si>
  <si>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</si>
  <si>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</si>
  <si>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</si>
  <si>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</si>
  <si>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</si>
  <si>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</si>
  <si>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</si>
  <si>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</si>
  <si>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</si>
  <si>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</si>
  <si>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</si>
  <si>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</si>
  <si>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</si>
  <si>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</si>
  <si>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</si>
  <si>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T13-2N</t>
  </si>
  <si>
    <t>T13-2S</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</si>
  <si>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</si>
  <si>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</si>
  <si>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</si>
  <si>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</si>
  <si>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</si>
  <si>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</si>
  <si>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</si>
  <si>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</si>
  <si>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</si>
  <si>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</si>
  <si>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</si>
  <si>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</si>
  <si>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</si>
  <si>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</si>
  <si>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</si>
  <si>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</si>
  <si>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</si>
  <si>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</si>
  <si>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</si>
  <si>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</si>
  <si>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</si>
  <si>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</si>
  <si>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</si>
  <si>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</si>
  <si>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</si>
  <si>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</si>
  <si>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</si>
  <si>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</si>
  <si>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</si>
  <si>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</si>
  <si>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</si>
  <si>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</si>
  <si>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</si>
  <si>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</si>
  <si>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</si>
  <si>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</si>
  <si>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</si>
  <si>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</si>
  <si>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</si>
  <si>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</si>
  <si>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</si>
  <si>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</si>
  <si>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</si>
  <si>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</si>
  <si>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</si>
  <si>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</si>
  <si>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</si>
  <si>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</si>
  <si>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</si>
  <si>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</si>
  <si>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</si>
  <si>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</si>
  <si>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</si>
  <si>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</si>
  <si>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</si>
  <si>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</si>
  <si>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</si>
  <si>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</si>
  <si>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</si>
  <si>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</si>
  <si>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</si>
  <si>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</si>
  <si>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</si>
  <si>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</si>
  <si>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</si>
  <si>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</si>
  <si>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</si>
  <si>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</si>
  <si>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</si>
  <si>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</si>
  <si>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</si>
  <si>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</si>
  <si>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</si>
  <si>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</si>
  <si>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</si>
  <si>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</si>
  <si>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</si>
  <si>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</si>
  <si>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</si>
  <si>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</si>
  <si>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</si>
  <si>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</si>
  <si>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</si>
  <si>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</si>
  <si>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</si>
  <si>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</si>
  <si>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</si>
  <si>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</si>
  <si>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</si>
  <si>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</si>
  <si>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</si>
  <si>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</si>
  <si>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</si>
  <si>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</si>
  <si>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</si>
  <si>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</si>
  <si>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</si>
  <si>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</si>
  <si>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</si>
  <si>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</si>
  <si>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</si>
  <si>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</si>
  <si>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</si>
  <si>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</si>
  <si>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</si>
  <si>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</si>
  <si>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</si>
  <si>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</si>
  <si>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</si>
  <si>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</si>
  <si>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</si>
  <si>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</si>
  <si>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</si>
  <si>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</si>
  <si>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</si>
  <si>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</si>
  <si>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</si>
  <si>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</si>
  <si>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</si>
  <si>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</si>
  <si>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</si>
  <si>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</si>
  <si>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</si>
  <si>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</si>
  <si>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</si>
  <si>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</si>
  <si>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</si>
  <si>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</si>
  <si>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</si>
  <si>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</si>
  <si>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</si>
  <si>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</si>
  <si>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</si>
  <si>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</si>
  <si>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</si>
  <si>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</si>
  <si>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</si>
  <si>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</si>
  <si>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</si>
  <si>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</si>
  <si>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</si>
  <si>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</si>
  <si>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</si>
  <si>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</si>
  <si>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</si>
  <si>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</si>
  <si>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</si>
  <si>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</si>
  <si>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</si>
  <si>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</si>
  <si>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</si>
  <si>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</si>
  <si>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</si>
  <si>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</si>
  <si>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</si>
  <si>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</si>
  <si>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</si>
  <si>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</si>
  <si>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</si>
  <si>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</si>
  <si>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</si>
  <si>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</si>
  <si>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</si>
  <si>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</si>
  <si>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</si>
  <si>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</si>
  <si>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</si>
  <si>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</si>
  <si>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</si>
  <si>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</si>
  <si>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</si>
  <si>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</si>
  <si>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</si>
  <si>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</si>
  <si>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</si>
  <si>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</si>
  <si>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</si>
  <si>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</si>
  <si>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</si>
  <si>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</si>
  <si>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</si>
  <si>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</si>
  <si>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</si>
  <si>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</si>
  <si>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</si>
  <si>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</si>
  <si>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</si>
  <si>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</si>
  <si>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</si>
  <si>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</si>
  <si>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</si>
  <si>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</si>
  <si>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</si>
  <si>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</si>
  <si>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</si>
  <si>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</si>
  <si>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</si>
  <si>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</si>
  <si>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</si>
  <si>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</si>
  <si>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</si>
  <si>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</si>
  <si>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</si>
  <si>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</si>
  <si>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</si>
  <si>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</si>
  <si>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</si>
  <si>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</si>
  <si>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</si>
  <si>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</si>
  <si>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</si>
  <si>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</si>
  <si>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</si>
  <si>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</si>
  <si>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</si>
  <si>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</si>
  <si>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</si>
  <si>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</si>
  <si>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</si>
  <si>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</si>
  <si>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</si>
  <si>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</si>
  <si>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</si>
  <si>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</si>
  <si>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</si>
  <si>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</si>
  <si>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</si>
  <si>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</si>
  <si>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</si>
  <si>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</si>
  <si>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</si>
  <si>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</si>
  <si>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</si>
  <si>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</si>
  <si>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</si>
  <si>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</si>
  <si>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</si>
  <si>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</si>
  <si>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</si>
  <si>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</si>
  <si>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</si>
  <si>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</si>
  <si>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</si>
  <si>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</si>
  <si>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</si>
  <si>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</si>
  <si>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</si>
  <si>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</si>
  <si>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Forced DCA Changes</t>
  </si>
  <si>
    <t>dca</t>
  </si>
  <si>
    <t>force</t>
  </si>
  <si>
    <t>TIllage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</si>
</sst>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3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98308352"/>
        <c:axId val="169006720"/>
      </c:lineChart>
      <c:catAx>
        <c:axId val="19830835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9006720"/>
        <c:crosses val="autoZero"/>
        <c:auto val="1"/>
        <c:lblAlgn val="ctr"/>
        <c:lblOffset val="100"/>
        <c:noMultiLvlLbl val="1"/>
      </c:catAx>
      <c:valAx>
        <c:axId val="169006720"/>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8308352"/>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98310400"/>
        <c:axId val="169008448"/>
      </c:lineChart>
      <c:catAx>
        <c:axId val="19831040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9008448"/>
        <c:crosses val="autoZero"/>
        <c:auto val="1"/>
        <c:lblAlgn val="ctr"/>
        <c:lblOffset val="100"/>
        <c:noMultiLvlLbl val="1"/>
      </c:catAx>
      <c:valAx>
        <c:axId val="169008448"/>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8310400"/>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98311424"/>
        <c:axId val="198526656"/>
      </c:lineChart>
      <c:catAx>
        <c:axId val="19831142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8526656"/>
        <c:crosses val="autoZero"/>
        <c:auto val="1"/>
        <c:lblAlgn val="ctr"/>
        <c:lblOffset val="100"/>
        <c:noMultiLvlLbl val="0"/>
      </c:catAx>
      <c:valAx>
        <c:axId val="198526656"/>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831142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99026176"/>
        <c:axId val="198528960"/>
      </c:lineChart>
      <c:catAx>
        <c:axId val="199026176"/>
        <c:scaling>
          <c:orientation val="minMax"/>
        </c:scaling>
        <c:delete val="0"/>
        <c:axPos val="b"/>
        <c:majorGridlines/>
        <c:numFmt formatCode="General" sourceLinked="1"/>
        <c:majorTickMark val="out"/>
        <c:minorTickMark val="none"/>
        <c:tickLblPos val="nextTo"/>
        <c:crossAx val="198528960"/>
        <c:crosses val="autoZero"/>
        <c:auto val="1"/>
        <c:lblAlgn val="ctr"/>
        <c:lblOffset val="100"/>
        <c:noMultiLvlLbl val="0"/>
      </c:catAx>
      <c:valAx>
        <c:axId val="198528960"/>
        <c:scaling>
          <c:orientation val="minMax"/>
          <c:max val="1000000000"/>
          <c:min val="1"/>
        </c:scaling>
        <c:delete val="0"/>
        <c:axPos val="l"/>
        <c:majorGridlines/>
        <c:numFmt formatCode="&quot;$&quot;#,##0" sourceLinked="0"/>
        <c:majorTickMark val="out"/>
        <c:minorTickMark val="none"/>
        <c:tickLblPos val="nextTo"/>
        <c:crossAx val="199026176"/>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199673344"/>
        <c:axId val="199392576"/>
      </c:lineChart>
      <c:catAx>
        <c:axId val="19967334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9392576"/>
        <c:crosses val="autoZero"/>
        <c:auto val="1"/>
        <c:lblAlgn val="ctr"/>
        <c:lblOffset val="100"/>
        <c:noMultiLvlLbl val="0"/>
      </c:catAx>
      <c:valAx>
        <c:axId val="19939257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9673344"/>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1"/>
  <sheetViews>
    <sheetView workbookViewId="0">
      <selection activeCell="B60" sqref="B60"/>
    </sheetView>
  </sheetViews>
  <sheetFormatPr defaultColWidth="8.85546875" defaultRowHeight="15" x14ac:dyDescent="0.25"/>
  <cols>
    <col min="1" max="1" width="19.42578125" style="245" customWidth="1"/>
    <col min="2" max="2" width="11.140625" style="245" customWidth="1"/>
    <col min="3" max="4" width="9.28515625"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2.75" customHeight="1" x14ac:dyDescent="0.25">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10</v>
      </c>
      <c r="CK2" s="245"/>
      <c r="CL2" s="245"/>
      <c r="CM2" s="245"/>
      <c r="CN2" s="245"/>
      <c r="CO2" s="245"/>
      <c r="CP2" s="245"/>
    </row>
    <row r="3" spans="1:94" ht="15" customHeight="1" x14ac:dyDescent="0.25">
      <c r="A3" s="106" t="s">
        <v>11</v>
      </c>
      <c r="B3" s="254">
        <v>1086.8952688621671</v>
      </c>
      <c r="C3" s="254">
        <v>6087.8927696454766</v>
      </c>
      <c r="D3" s="254">
        <v>4593.6260009019097</v>
      </c>
      <c r="E3" s="254">
        <v>11705.630042300791</v>
      </c>
      <c r="F3" s="254">
        <v>1318.720583059936</v>
      </c>
      <c r="G3" s="254">
        <v>73351</v>
      </c>
      <c r="H3" s="107" t="s">
        <v>12</v>
      </c>
      <c r="I3" s="107" t="s">
        <v>12</v>
      </c>
      <c r="J3" s="255">
        <v>0</v>
      </c>
      <c r="L3" s="108" t="s">
        <v>13</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12</v>
      </c>
      <c r="I4" s="107" t="s">
        <v>12</v>
      </c>
      <c r="J4" s="255">
        <v>0</v>
      </c>
      <c r="L4" s="139" t="s">
        <v>14</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SUMIFS($C$22:$C$241, $H$22:$H$241, "="&amp;$A5,$I$22:$I$241, "hard")</f>
        <v>2.9685640625</v>
      </c>
      <c r="I5" s="112">
        <f>SUMIFS($C$22:$C$241, $H$22:$H$241, "="&amp;$A5,$I$22:$I$241, "soft")</f>
        <v>0.38253593750000003</v>
      </c>
      <c r="J5" s="255">
        <v>5000</v>
      </c>
      <c r="L5" s="111" t="s">
        <v>15</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SUMIFS($C$22:$C$241, $H$22:$H$241, "="&amp;$A6,$I$22:$I$241, "hard")</f>
        <v>2.9970249999999994</v>
      </c>
      <c r="I6" s="112">
        <f>SUMIFS($C$22:$C$241, $H$22:$H$241, "="&amp;$A6,$I$22:$I$241, "soft")</f>
        <v>1.2844031250000001</v>
      </c>
      <c r="J6" s="255">
        <v>9000</v>
      </c>
      <c r="L6" s="113" t="s">
        <v>16</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SUMIFS($C$22:$C$241, $H$22:$H$241, "="&amp;$A7,$I$22:$I$241, "hard")</f>
        <v>2.9411640625000008</v>
      </c>
      <c r="I7" s="112">
        <f>SUMIFS($C$22:$C$241, $H$22:$H$241, "="&amp;$A7,$I$22:$I$241,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SUMIFS($C$22:$C$241, $H$22:$H$241, "="&amp;$A8,$I$22:$I$241, "hard")</f>
        <v>2.9953281250000003</v>
      </c>
      <c r="I8" s="112">
        <f>SUMIFS($C$22:$C$241, $H$22:$H$241, "="&amp;$A8,$I$22:$I$241,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SUMIFS($C$22:$C$241, $H$22:$H$241, "="&amp;$A9,$I$22:$I$241, "hard")</f>
        <v>2.7344734375000002</v>
      </c>
      <c r="I9" s="112">
        <f>SUMIFS($C$22:$C$241, $H$22:$H$241, "="&amp;$A9,$I$22:$I$241,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17</v>
      </c>
      <c r="H11" s="103" t="s">
        <v>18</v>
      </c>
      <c r="I11" s="103" t="s">
        <v>19</v>
      </c>
      <c r="J11" s="103" t="s">
        <v>20</v>
      </c>
      <c r="K11" s="103" t="s">
        <v>21</v>
      </c>
      <c r="CK11" s="245"/>
      <c r="CL11" s="245"/>
      <c r="CM11" s="245"/>
      <c r="CN11" s="245"/>
      <c r="CO11" s="245"/>
      <c r="CP11" s="245"/>
    </row>
    <row r="12" spans="1:94" ht="18" customHeight="1" x14ac:dyDescent="0.25">
      <c r="A12" s="106" t="s">
        <v>11</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22</v>
      </c>
      <c r="B21" s="126" t="s">
        <v>23</v>
      </c>
      <c r="C21" s="126" t="s">
        <v>24</v>
      </c>
      <c r="D21" s="127" t="s">
        <v>11</v>
      </c>
      <c r="E21" s="127" t="s">
        <v>25</v>
      </c>
      <c r="F21" s="127" t="s">
        <v>26</v>
      </c>
      <c r="G21" s="127" t="s">
        <v>27</v>
      </c>
      <c r="H21" s="128" t="s">
        <v>28</v>
      </c>
      <c r="I21" s="129" t="s">
        <v>29</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30</v>
      </c>
      <c r="B22" s="260">
        <v>133.67500000000001</v>
      </c>
      <c r="C22" s="260">
        <f t="shared" ref="C22:C87" si="3">B22*0.0015625</f>
        <v>0.20886718750000002</v>
      </c>
      <c r="D22" s="261" t="s">
        <v>31</v>
      </c>
      <c r="E22" s="261" t="s">
        <v>31</v>
      </c>
      <c r="F22" s="234" t="s">
        <v>31</v>
      </c>
      <c r="G22" s="130" t="s">
        <v>31</v>
      </c>
      <c r="H22" s="138">
        <v>0</v>
      </c>
      <c r="I22" s="114" t="str">
        <f>IF(EXACT(F22, G22), "none", IF(ISNUMBER(MATCH(G22, 'MP Analysis Input'!$A$15:$A$21, 0)), "soft", "hard"))</f>
        <v>none</v>
      </c>
      <c r="K22" s="242"/>
      <c r="L22" s="242"/>
    </row>
    <row r="23" spans="1:94" ht="15" customHeight="1" x14ac:dyDescent="0.25">
      <c r="A23" t="s">
        <v>32</v>
      </c>
      <c r="B23" s="260">
        <v>197.95400000000001</v>
      </c>
      <c r="C23" s="260">
        <f t="shared" si="3"/>
        <v>0.30930312500000001</v>
      </c>
      <c r="D23" s="261" t="s">
        <v>31</v>
      </c>
      <c r="E23" s="261" t="s">
        <v>31</v>
      </c>
      <c r="F23" s="234" t="s">
        <v>31</v>
      </c>
      <c r="G23" s="130" t="s">
        <v>31</v>
      </c>
      <c r="H23" s="138">
        <v>0</v>
      </c>
      <c r="I23" s="114" t="str">
        <f>IF(EXACT(F23, G23), "none", IF(ISNUMBER(MATCH(G23, 'MP Analysis Input'!$A$15:$A$21, 0)), "soft", "hard"))</f>
        <v>none</v>
      </c>
      <c r="J23" s="123"/>
      <c r="K23" s="242"/>
      <c r="L23" s="242"/>
    </row>
    <row r="24" spans="1:94" ht="15" customHeight="1" x14ac:dyDescent="0.25">
      <c r="A24" t="s">
        <v>33</v>
      </c>
      <c r="B24" s="260">
        <v>88.391000000000005</v>
      </c>
      <c r="C24" s="260">
        <f t="shared" si="3"/>
        <v>0.1381109375</v>
      </c>
      <c r="D24" s="261" t="s">
        <v>34</v>
      </c>
      <c r="E24" s="261" t="s">
        <v>34</v>
      </c>
      <c r="F24" s="234" t="s">
        <v>34</v>
      </c>
      <c r="G24" s="130" t="s">
        <v>34</v>
      </c>
      <c r="H24" s="138">
        <v>0</v>
      </c>
      <c r="I24" s="114" t="str">
        <f>IF(EXACT(F24, G24), "none", IF(ISNUMBER(MATCH(G24, 'MP Analysis Input'!$A$15:$A$21, 0)), "soft", "hard"))</f>
        <v>none</v>
      </c>
      <c r="J24" s="123"/>
      <c r="K24" s="242"/>
      <c r="L24" s="242"/>
    </row>
    <row r="25" spans="1:94" ht="15" customHeight="1" x14ac:dyDescent="0.25">
      <c r="A25" t="s">
        <v>35</v>
      </c>
      <c r="B25" s="260">
        <v>10.31</v>
      </c>
      <c r="C25" s="260">
        <f t="shared" si="3"/>
        <v>1.6109375000000002E-2</v>
      </c>
      <c r="D25" s="261" t="s">
        <v>36</v>
      </c>
      <c r="E25" s="261" t="s">
        <v>36</v>
      </c>
      <c r="F25" s="234" t="s">
        <v>34</v>
      </c>
      <c r="G25" s="130" t="s">
        <v>34</v>
      </c>
      <c r="H25" s="138">
        <v>0</v>
      </c>
      <c r="I25" s="114" t="str">
        <f>IF(EXACT(F25, G25), "none", IF(ISNUMBER(MATCH(G25, 'MP Analysis Input'!$A$15:$A$21, 0)), "soft", "hard"))</f>
        <v>none</v>
      </c>
      <c r="J25" s="123"/>
      <c r="K25" s="242"/>
      <c r="L25" s="242"/>
    </row>
    <row r="26" spans="1:94" ht="15" customHeight="1" x14ac:dyDescent="0.25">
      <c r="A26" t="s">
        <v>37</v>
      </c>
      <c r="B26" s="260">
        <v>1252.0540000000001</v>
      </c>
      <c r="C26" s="260">
        <f t="shared" si="3"/>
        <v>1.9563343750000002</v>
      </c>
      <c r="D26" s="261" t="s">
        <v>34</v>
      </c>
      <c r="E26" s="261" t="s">
        <v>34</v>
      </c>
      <c r="F26" s="234" t="s">
        <v>34</v>
      </c>
      <c r="G26" s="130" t="s">
        <v>34</v>
      </c>
      <c r="H26" s="138">
        <v>0</v>
      </c>
      <c r="I26" s="114" t="str">
        <f>IF(EXACT(F26, G26), "none", IF(ISNUMBER(MATCH(G26, 'MP Analysis Input'!$A$15:$A$21, 0)), "soft", "hard"))</f>
        <v>none</v>
      </c>
      <c r="J26" s="123"/>
      <c r="K26" s="242"/>
      <c r="L26" s="242"/>
    </row>
    <row r="27" spans="1:94" ht="15" customHeight="1" x14ac:dyDescent="0.25">
      <c r="A27" t="s">
        <v>38</v>
      </c>
      <c r="B27" s="260">
        <v>34.537999999999997</v>
      </c>
      <c r="C27" s="260">
        <f t="shared" si="3"/>
        <v>5.3965624999999996E-2</v>
      </c>
      <c r="D27" s="261" t="s">
        <v>34</v>
      </c>
      <c r="E27" s="261" t="s">
        <v>34</v>
      </c>
      <c r="F27" s="234" t="s">
        <v>34</v>
      </c>
      <c r="G27" s="130" t="s">
        <v>34</v>
      </c>
      <c r="H27" s="138">
        <v>0</v>
      </c>
      <c r="I27" s="114" t="str">
        <f>IF(EXACT(F27, G27), "none", IF(ISNUMBER(MATCH(G27, 'MP Analysis Input'!$A$15:$A$21, 0)), "soft", "hard"))</f>
        <v>none</v>
      </c>
      <c r="J27" s="123"/>
      <c r="K27" s="242"/>
      <c r="L27" s="242"/>
    </row>
    <row r="28" spans="1:94" ht="15" customHeight="1" x14ac:dyDescent="0.25">
      <c r="A28" t="s">
        <v>39</v>
      </c>
      <c r="B28" s="260">
        <v>40.901000000000003</v>
      </c>
      <c r="C28" s="260">
        <f t="shared" si="3"/>
        <v>6.3907812500000008E-2</v>
      </c>
      <c r="D28" s="261" t="s">
        <v>40</v>
      </c>
      <c r="E28" s="261" t="s">
        <v>41</v>
      </c>
      <c r="F28" s="234" t="s">
        <v>41</v>
      </c>
      <c r="G28" s="130" t="s">
        <v>42</v>
      </c>
      <c r="H28" s="138">
        <v>4</v>
      </c>
      <c r="I28" s="114" t="str">
        <f>IF(EXACT(F28, G28), "none", IF(ISNUMBER(MATCH(G28, 'MP Analysis Input'!$A$15:$A$21, 0)), "soft", "hard"))</f>
        <v>hard</v>
      </c>
      <c r="J28" s="123"/>
      <c r="K28" s="242"/>
      <c r="L28" s="242"/>
    </row>
    <row r="29" spans="1:94" ht="15" customHeight="1" x14ac:dyDescent="0.25">
      <c r="A29" t="s">
        <v>43</v>
      </c>
      <c r="B29" s="260">
        <v>243.08500000000001</v>
      </c>
      <c r="C29" s="260">
        <f t="shared" si="3"/>
        <v>0.37982031250000003</v>
      </c>
      <c r="D29" s="261" t="s">
        <v>40</v>
      </c>
      <c r="E29" s="261" t="s">
        <v>41</v>
      </c>
      <c r="F29" s="234" t="s">
        <v>41</v>
      </c>
      <c r="G29" s="130" t="s">
        <v>41</v>
      </c>
      <c r="H29" s="138">
        <v>0</v>
      </c>
      <c r="I29" s="114" t="str">
        <f>IF(EXACT(F29, G29), "none", IF(ISNUMBER(MATCH(G29, 'MP Analysis Input'!$A$15:$A$21, 0)), "soft", "hard"))</f>
        <v>none</v>
      </c>
      <c r="J29" s="123"/>
      <c r="K29" s="242"/>
      <c r="L29" s="242"/>
    </row>
    <row r="30" spans="1:94" ht="15" customHeight="1" x14ac:dyDescent="0.25">
      <c r="A30" t="s">
        <v>44</v>
      </c>
      <c r="B30" s="260">
        <v>166.435</v>
      </c>
      <c r="C30" s="260">
        <f t="shared" si="3"/>
        <v>0.26005468749999999</v>
      </c>
      <c r="D30" s="261" t="s">
        <v>40</v>
      </c>
      <c r="E30" s="261" t="s">
        <v>41</v>
      </c>
      <c r="F30" s="234" t="s">
        <v>41</v>
      </c>
      <c r="G30" s="130" t="s">
        <v>41</v>
      </c>
      <c r="H30" s="138">
        <v>0</v>
      </c>
      <c r="I30" s="114" t="str">
        <f>IF(EXACT(F30, G30), "none", IF(ISNUMBER(MATCH(G30, 'MP Analysis Input'!$A$15:$A$21, 0)), "soft", "hard"))</f>
        <v>none</v>
      </c>
      <c r="J30" s="123"/>
      <c r="K30" s="242"/>
      <c r="L30" s="242"/>
    </row>
    <row r="31" spans="1:94" ht="15" customHeight="1" x14ac:dyDescent="0.25">
      <c r="A31" t="s">
        <v>45</v>
      </c>
      <c r="B31" s="260">
        <v>41.264000000000003</v>
      </c>
      <c r="C31" s="260">
        <f t="shared" si="3"/>
        <v>6.4475000000000005E-2</v>
      </c>
      <c r="D31" s="261" t="s">
        <v>36</v>
      </c>
      <c r="E31" s="261" t="s">
        <v>42</v>
      </c>
      <c r="F31" s="234" t="s">
        <v>41</v>
      </c>
      <c r="G31" s="130" t="s">
        <v>4</v>
      </c>
      <c r="H31" s="138">
        <v>4</v>
      </c>
      <c r="I31" s="114" t="str">
        <f>IF(EXACT(F31, G31), "none", IF(ISNUMBER(MATCH(G31, 'MP Analysis Input'!$A$15:$A$21, 0)), "soft", "hard"))</f>
        <v>hard</v>
      </c>
      <c r="J31" s="123"/>
      <c r="K31" s="242"/>
      <c r="L31" s="242"/>
    </row>
    <row r="32" spans="1:94" ht="15" customHeight="1" x14ac:dyDescent="0.25">
      <c r="A32" t="s">
        <v>46</v>
      </c>
      <c r="B32" s="260">
        <v>201.977</v>
      </c>
      <c r="C32" s="260">
        <f t="shared" si="3"/>
        <v>0.31558906250000002</v>
      </c>
      <c r="D32" s="261" t="s">
        <v>40</v>
      </c>
      <c r="E32" s="261" t="s">
        <v>42</v>
      </c>
      <c r="F32" s="234" t="s">
        <v>42</v>
      </c>
      <c r="G32" s="130" t="s">
        <v>4</v>
      </c>
      <c r="H32" s="138">
        <v>5</v>
      </c>
      <c r="I32" s="114" t="str">
        <f>IF(EXACT(F32, G32), "none", IF(ISNUMBER(MATCH(G32, 'MP Analysis Input'!$A$15:$A$21, 0)), "soft", "hard"))</f>
        <v>hard</v>
      </c>
      <c r="J32" s="123"/>
      <c r="K32" s="242"/>
      <c r="L32" s="242"/>
    </row>
    <row r="33" spans="1:12" ht="15" customHeight="1" x14ac:dyDescent="0.25">
      <c r="A33" t="s">
        <v>47</v>
      </c>
      <c r="B33" s="260">
        <v>701.226</v>
      </c>
      <c r="C33" s="260">
        <f t="shared" si="3"/>
        <v>1.0956656250000001</v>
      </c>
      <c r="D33" s="261" t="s">
        <v>48</v>
      </c>
      <c r="E33" s="261" t="s">
        <v>42</v>
      </c>
      <c r="F33" s="234" t="s">
        <v>42</v>
      </c>
      <c r="G33" s="130" t="s">
        <v>4</v>
      </c>
      <c r="H33" s="138">
        <v>5</v>
      </c>
      <c r="I33" s="114" t="str">
        <f>IF(EXACT(F33, G33), "none", IF(ISNUMBER(MATCH(G33, 'MP Analysis Input'!$A$15:$A$21, 0)), "soft", "hard"))</f>
        <v>hard</v>
      </c>
      <c r="J33" s="123"/>
      <c r="K33" s="242"/>
      <c r="L33" s="242"/>
    </row>
    <row r="34" spans="1:12" ht="15" customHeight="1" x14ac:dyDescent="0.25">
      <c r="A34" t="s">
        <v>49</v>
      </c>
      <c r="B34" s="260">
        <v>316.48500000000001</v>
      </c>
      <c r="C34" s="260">
        <f t="shared" si="3"/>
        <v>0.49450781250000003</v>
      </c>
      <c r="D34" s="261" t="s">
        <v>36</v>
      </c>
      <c r="E34" s="261" t="s">
        <v>36</v>
      </c>
      <c r="F34" s="234" t="s">
        <v>34</v>
      </c>
      <c r="G34" s="130" t="s">
        <v>34</v>
      </c>
      <c r="H34" s="138">
        <v>0</v>
      </c>
      <c r="I34" s="114" t="str">
        <f>IF(EXACT(F34, G34), "none", IF(ISNUMBER(MATCH(G34, 'MP Analysis Input'!$A$15:$A$21, 0)), "soft", "hard"))</f>
        <v>none</v>
      </c>
      <c r="J34" s="123"/>
      <c r="K34" s="242"/>
      <c r="L34" s="242"/>
    </row>
    <row r="35" spans="1:12" ht="15" customHeight="1" x14ac:dyDescent="0.25">
      <c r="A35" t="s">
        <v>50</v>
      </c>
      <c r="B35" s="260">
        <v>178.59700000000001</v>
      </c>
      <c r="C35" s="260">
        <f t="shared" si="3"/>
        <v>0.2790578125</v>
      </c>
      <c r="D35" s="261" t="s">
        <v>40</v>
      </c>
      <c r="E35" s="261" t="s">
        <v>42</v>
      </c>
      <c r="F35" s="234" t="s">
        <v>42</v>
      </c>
      <c r="G35" s="130" t="s">
        <v>4</v>
      </c>
      <c r="H35" s="138">
        <v>4</v>
      </c>
      <c r="I35" s="114" t="str">
        <f>IF(EXACT(F35, G35), "none", IF(ISNUMBER(MATCH(G35, 'MP Analysis Input'!$A$15:$A$21, 0)), "soft", "hard"))</f>
        <v>hard</v>
      </c>
      <c r="J35" s="123"/>
      <c r="K35" s="242"/>
      <c r="L35" s="242"/>
    </row>
    <row r="36" spans="1:12" ht="15" customHeight="1" x14ac:dyDescent="0.25">
      <c r="A36" t="s">
        <v>51</v>
      </c>
      <c r="B36" s="260">
        <v>103.259</v>
      </c>
      <c r="C36" s="260">
        <f t="shared" si="3"/>
        <v>0.16134218750000001</v>
      </c>
      <c r="D36" s="261" t="s">
        <v>52</v>
      </c>
      <c r="E36" s="261" t="s">
        <v>52</v>
      </c>
      <c r="F36" s="234" t="s">
        <v>52</v>
      </c>
      <c r="G36" s="130" t="s">
        <v>52</v>
      </c>
      <c r="H36" s="138">
        <v>0</v>
      </c>
      <c r="I36" s="114" t="str">
        <f>IF(EXACT(F36, G36), "none", IF(ISNUMBER(MATCH(G36, 'MP Analysis Input'!$A$15:$A$21, 0)), "soft", "hard"))</f>
        <v>none</v>
      </c>
      <c r="J36" s="123"/>
      <c r="K36" s="242"/>
      <c r="L36" s="242"/>
    </row>
    <row r="37" spans="1:12" ht="15" customHeight="1" x14ac:dyDescent="0.25">
      <c r="A37" t="s">
        <v>53</v>
      </c>
      <c r="B37" s="260">
        <v>432.983</v>
      </c>
      <c r="C37" s="260">
        <f t="shared" si="3"/>
        <v>0.67653593750000007</v>
      </c>
      <c r="D37" s="261" t="s">
        <v>40</v>
      </c>
      <c r="E37" s="261" t="s">
        <v>40</v>
      </c>
      <c r="F37" s="234" t="s">
        <v>52</v>
      </c>
      <c r="G37" s="130" t="s">
        <v>52</v>
      </c>
      <c r="H37" s="138">
        <v>0</v>
      </c>
      <c r="I37" s="114" t="str">
        <f>IF(EXACT(F37, G37), "none", IF(ISNUMBER(MATCH(G37, 'MP Analysis Input'!$A$15:$A$21, 0)), "soft", "hard"))</f>
        <v>none</v>
      </c>
      <c r="J37" s="123"/>
      <c r="K37" s="242"/>
      <c r="L37" s="242"/>
    </row>
    <row r="38" spans="1:12" ht="15" customHeight="1" x14ac:dyDescent="0.25">
      <c r="A38" t="s">
        <v>54</v>
      </c>
      <c r="B38" s="260">
        <v>150.96199999999999</v>
      </c>
      <c r="C38" s="260">
        <f t="shared" si="3"/>
        <v>0.23587812499999999</v>
      </c>
      <c r="D38" s="261" t="s">
        <v>40</v>
      </c>
      <c r="E38" s="261" t="s">
        <v>41</v>
      </c>
      <c r="F38" s="234" t="s">
        <v>41</v>
      </c>
      <c r="G38" s="130" t="s">
        <v>55</v>
      </c>
      <c r="H38" s="138">
        <v>5</v>
      </c>
      <c r="I38" s="114" t="str">
        <f>IF(EXACT(F38, G38), "none", IF(ISNUMBER(MATCH(G38, 'MP Analysis Input'!$A$15:$A$21, 0)), "soft", "hard"))</f>
        <v>hard</v>
      </c>
      <c r="J38" s="123"/>
      <c r="K38" s="242"/>
      <c r="L38" s="242"/>
    </row>
    <row r="39" spans="1:12" ht="15" customHeight="1" x14ac:dyDescent="0.25">
      <c r="A39" t="s">
        <v>56</v>
      </c>
      <c r="B39" s="260">
        <v>216.74199999999999</v>
      </c>
      <c r="C39" s="260">
        <f t="shared" si="3"/>
        <v>0.33865937499999998</v>
      </c>
      <c r="D39" s="261" t="s">
        <v>36</v>
      </c>
      <c r="E39" s="261" t="s">
        <v>36</v>
      </c>
      <c r="F39" s="234" t="s">
        <v>57</v>
      </c>
      <c r="G39" s="130" t="s">
        <v>57</v>
      </c>
      <c r="H39" s="138">
        <v>0</v>
      </c>
      <c r="I39" s="114" t="str">
        <f>IF(EXACT(F39, G39), "none", IF(ISNUMBER(MATCH(G39, 'MP Analysis Input'!$A$15:$A$21, 0)), "soft", "hard"))</f>
        <v>none</v>
      </c>
      <c r="J39" s="123"/>
      <c r="K39" s="242"/>
      <c r="L39" s="242"/>
    </row>
    <row r="40" spans="1:12" ht="15" customHeight="1" x14ac:dyDescent="0.25">
      <c r="A40" t="s">
        <v>58</v>
      </c>
      <c r="B40" s="260">
        <v>380.46300000000002</v>
      </c>
      <c r="C40" s="260">
        <f t="shared" si="3"/>
        <v>0.59447343750000003</v>
      </c>
      <c r="D40" s="261" t="s">
        <v>48</v>
      </c>
      <c r="E40" s="261" t="s">
        <v>48</v>
      </c>
      <c r="F40" s="234" t="s">
        <v>48</v>
      </c>
      <c r="G40" s="130" t="s">
        <v>52</v>
      </c>
      <c r="H40" s="138">
        <v>2</v>
      </c>
      <c r="I40" s="114" t="str">
        <f>IF(EXACT(F40, G40), "none", IF(ISNUMBER(MATCH(G40, 'MP Analysis Input'!$A$15:$A$21, 0)), "soft", "hard"))</f>
        <v>hard</v>
      </c>
      <c r="J40" s="123"/>
      <c r="K40" s="242"/>
      <c r="L40" s="242"/>
    </row>
    <row r="41" spans="1:12" ht="15" customHeight="1" x14ac:dyDescent="0.25">
      <c r="A41" t="s">
        <v>59</v>
      </c>
      <c r="B41" s="260">
        <v>368.125</v>
      </c>
      <c r="C41" s="260">
        <f t="shared" si="3"/>
        <v>0.5751953125</v>
      </c>
      <c r="D41" s="261" t="s">
        <v>48</v>
      </c>
      <c r="E41" s="261" t="s">
        <v>48</v>
      </c>
      <c r="F41" s="234" t="s">
        <v>48</v>
      </c>
      <c r="G41" s="130" t="s">
        <v>52</v>
      </c>
      <c r="H41" s="138">
        <v>3</v>
      </c>
      <c r="I41" s="114" t="str">
        <f>IF(EXACT(F41, G41), "none", IF(ISNUMBER(MATCH(G41, 'MP Analysis Input'!$A$15:$A$21, 0)), "soft", "hard"))</f>
        <v>hard</v>
      </c>
      <c r="J41" s="123"/>
      <c r="K41" s="242"/>
      <c r="L41" s="242"/>
    </row>
    <row r="42" spans="1:12" ht="15" customHeight="1" x14ac:dyDescent="0.25">
      <c r="A42" t="s">
        <v>60</v>
      </c>
      <c r="B42" s="260">
        <v>4.8559999999999999</v>
      </c>
      <c r="C42" s="260">
        <f t="shared" si="3"/>
        <v>7.5875000000000005E-3</v>
      </c>
      <c r="D42" s="261" t="s">
        <v>48</v>
      </c>
      <c r="E42" s="261" t="s">
        <v>42</v>
      </c>
      <c r="F42" s="234" t="s">
        <v>48</v>
      </c>
      <c r="G42" s="130" t="s">
        <v>4</v>
      </c>
      <c r="H42" s="138">
        <v>1</v>
      </c>
      <c r="I42" s="114" t="str">
        <f>IF(EXACT(F42, G42), "none", IF(ISNUMBER(MATCH(G42, 'MP Analysis Input'!$A$15:$A$21, 0)), "soft", "hard"))</f>
        <v>hard</v>
      </c>
      <c r="J42" s="123"/>
      <c r="K42" s="242"/>
      <c r="L42" s="242"/>
    </row>
    <row r="43" spans="1:12" ht="15" customHeight="1" x14ac:dyDescent="0.25">
      <c r="A43" t="s">
        <v>61</v>
      </c>
      <c r="B43" s="260">
        <v>4.9690000000000003</v>
      </c>
      <c r="C43" s="260">
        <f t="shared" si="3"/>
        <v>7.764062500000001E-3</v>
      </c>
      <c r="D43" s="261" t="s">
        <v>48</v>
      </c>
      <c r="E43" s="261" t="s">
        <v>42</v>
      </c>
      <c r="F43" s="234" t="s">
        <v>48</v>
      </c>
      <c r="G43" s="130" t="s">
        <v>4</v>
      </c>
      <c r="H43" s="138">
        <v>1</v>
      </c>
      <c r="I43" s="114" t="str">
        <f>IF(EXACT(F43, G43), "none", IF(ISNUMBER(MATCH(G43, 'MP Analysis Input'!$A$15:$A$21, 0)), "soft", "hard"))</f>
        <v>hard</v>
      </c>
      <c r="J43" s="123"/>
      <c r="K43" s="242"/>
      <c r="L43" s="242"/>
    </row>
    <row r="44" spans="1:12" ht="15" customHeight="1" x14ac:dyDescent="0.25">
      <c r="A44" t="s">
        <v>62</v>
      </c>
      <c r="B44" s="260">
        <v>9.94</v>
      </c>
      <c r="C44" s="260">
        <f t="shared" si="3"/>
        <v>1.553125E-2</v>
      </c>
      <c r="D44" s="261" t="s">
        <v>48</v>
      </c>
      <c r="E44" s="261" t="s">
        <v>42</v>
      </c>
      <c r="F44" s="234" t="s">
        <v>48</v>
      </c>
      <c r="G44" s="130" t="s">
        <v>4</v>
      </c>
      <c r="H44" s="138">
        <v>1</v>
      </c>
      <c r="I44" s="114" t="str">
        <f>IF(EXACT(F44, G44), "none", IF(ISNUMBER(MATCH(G44, 'MP Analysis Input'!$A$15:$A$21, 0)), "soft", "hard"))</f>
        <v>hard</v>
      </c>
      <c r="J44" s="123"/>
      <c r="K44" s="242"/>
      <c r="L44" s="242"/>
    </row>
    <row r="45" spans="1:12" ht="15" customHeight="1" x14ac:dyDescent="0.25">
      <c r="A45" t="s">
        <v>63</v>
      </c>
      <c r="B45" s="260">
        <v>50.363</v>
      </c>
      <c r="C45" s="260">
        <f t="shared" si="3"/>
        <v>7.869218750000001E-2</v>
      </c>
      <c r="D45" s="261" t="s">
        <v>48</v>
      </c>
      <c r="E45" s="261" t="s">
        <v>42</v>
      </c>
      <c r="F45" s="234" t="s">
        <v>48</v>
      </c>
      <c r="G45" s="130" t="s">
        <v>4</v>
      </c>
      <c r="H45" s="138">
        <v>1</v>
      </c>
      <c r="I45" s="114" t="str">
        <f>IF(EXACT(F45, G45), "none", IF(ISNUMBER(MATCH(G45, 'MP Analysis Input'!$A$15:$A$21, 0)), "soft", "hard"))</f>
        <v>hard</v>
      </c>
      <c r="J45" s="123"/>
      <c r="K45" s="242"/>
      <c r="L45" s="242"/>
    </row>
    <row r="46" spans="1:12" ht="15" customHeight="1" x14ac:dyDescent="0.25">
      <c r="A46" t="s">
        <v>64</v>
      </c>
      <c r="B46" s="260">
        <v>9.9719999999999995</v>
      </c>
      <c r="C46" s="260">
        <f t="shared" si="3"/>
        <v>1.558125E-2</v>
      </c>
      <c r="D46" s="261" t="s">
        <v>48</v>
      </c>
      <c r="E46" s="261" t="s">
        <v>42</v>
      </c>
      <c r="F46" s="234" t="s">
        <v>48</v>
      </c>
      <c r="G46" s="130" t="s">
        <v>4</v>
      </c>
      <c r="H46" s="138">
        <v>1</v>
      </c>
      <c r="I46" s="114" t="str">
        <f>IF(EXACT(F46, G46), "none", IF(ISNUMBER(MATCH(G46, 'MP Analysis Input'!$A$15:$A$21, 0)), "soft", "hard"))</f>
        <v>hard</v>
      </c>
      <c r="J46" s="123"/>
      <c r="K46" s="242"/>
      <c r="L46" s="242"/>
    </row>
    <row r="47" spans="1:12" ht="15" customHeight="1" x14ac:dyDescent="0.25">
      <c r="A47" t="s">
        <v>65</v>
      </c>
      <c r="B47" s="260">
        <v>390.27800000000002</v>
      </c>
      <c r="C47" s="260">
        <f t="shared" si="3"/>
        <v>0.6098093750000001</v>
      </c>
      <c r="D47" s="261" t="s">
        <v>40</v>
      </c>
      <c r="E47" s="261" t="s">
        <v>40</v>
      </c>
      <c r="F47" s="234" t="s">
        <v>40</v>
      </c>
      <c r="G47" s="130" t="s">
        <v>57</v>
      </c>
      <c r="H47" s="138">
        <v>3</v>
      </c>
      <c r="I47" s="114" t="str">
        <f>IF(EXACT(F47, G47), "none", IF(ISNUMBER(MATCH(G47, 'MP Analysis Input'!$A$15:$A$21, 0)), "soft", "hard"))</f>
        <v>soft</v>
      </c>
      <c r="J47" s="123"/>
      <c r="K47" s="242"/>
      <c r="L47" s="242"/>
    </row>
    <row r="48" spans="1:12" ht="15" customHeight="1" x14ac:dyDescent="0.25">
      <c r="A48" t="s">
        <v>66</v>
      </c>
      <c r="B48" s="260">
        <v>231.40700000000001</v>
      </c>
      <c r="C48" s="260">
        <f t="shared" si="3"/>
        <v>0.36157343750000004</v>
      </c>
      <c r="D48" s="261" t="s">
        <v>40</v>
      </c>
      <c r="E48" s="261" t="s">
        <v>40</v>
      </c>
      <c r="F48" s="234" t="s">
        <v>40</v>
      </c>
      <c r="G48" s="130" t="s">
        <v>57</v>
      </c>
      <c r="H48" s="138">
        <v>3</v>
      </c>
      <c r="I48" s="114" t="str">
        <f>IF(EXACT(F48, G48), "none", IF(ISNUMBER(MATCH(G48, 'MP Analysis Input'!$A$15:$A$21, 0)), "soft", "hard"))</f>
        <v>soft</v>
      </c>
      <c r="J48" s="123"/>
      <c r="K48" s="242"/>
      <c r="L48" s="242"/>
    </row>
    <row r="49" spans="1:94" ht="15" customHeight="1" x14ac:dyDescent="0.25">
      <c r="A49" t="s">
        <v>67</v>
      </c>
      <c r="B49" s="260">
        <v>205.83799999999999</v>
      </c>
      <c r="C49" s="260">
        <f t="shared" si="3"/>
        <v>0.321621875</v>
      </c>
      <c r="D49" s="261" t="s">
        <v>40</v>
      </c>
      <c r="E49" s="261" t="s">
        <v>40</v>
      </c>
      <c r="F49" s="234" t="s">
        <v>40</v>
      </c>
      <c r="G49" s="130" t="s">
        <v>57</v>
      </c>
      <c r="H49" s="138">
        <v>3</v>
      </c>
      <c r="I49" s="114" t="str">
        <f>IF(EXACT(F49, G49), "none", IF(ISNUMBER(MATCH(G49, 'MP Analysis Input'!$A$15:$A$21, 0)), "soft", "hard"))</f>
        <v>soft</v>
      </c>
      <c r="J49" s="123"/>
      <c r="K49" s="242"/>
      <c r="L49" s="242"/>
    </row>
    <row r="50" spans="1:94" ht="15" customHeight="1" x14ac:dyDescent="0.25">
      <c r="A50" t="s">
        <v>68</v>
      </c>
      <c r="B50" s="260">
        <v>76.466999999999999</v>
      </c>
      <c r="C50" s="260">
        <f t="shared" si="3"/>
        <v>0.1194796875</v>
      </c>
      <c r="D50" s="261" t="s">
        <v>36</v>
      </c>
      <c r="E50" s="261" t="s">
        <v>36</v>
      </c>
      <c r="F50" s="234" t="s">
        <v>34</v>
      </c>
      <c r="G50" s="130" t="s">
        <v>34</v>
      </c>
      <c r="H50" s="138">
        <v>0</v>
      </c>
      <c r="I50" s="114" t="str">
        <f>IF(EXACT(F50, G50), "none", IF(ISNUMBER(MATCH(G50, 'MP Analysis Input'!$A$15:$A$21, 0)), "soft", "hard"))</f>
        <v>none</v>
      </c>
      <c r="J50" s="123"/>
      <c r="K50" s="242"/>
      <c r="L50" s="242"/>
    </row>
    <row r="51" spans="1:94" ht="15" customHeight="1" x14ac:dyDescent="0.25">
      <c r="A51" t="s">
        <v>69</v>
      </c>
      <c r="B51" s="260">
        <v>56.064</v>
      </c>
      <c r="C51" s="260">
        <f t="shared" si="3"/>
        <v>8.7600000000000011E-2</v>
      </c>
      <c r="D51" s="261" t="s">
        <v>40</v>
      </c>
      <c r="E51" s="261" t="s">
        <v>42</v>
      </c>
      <c r="F51" s="234" t="s">
        <v>679</v>
      </c>
      <c r="G51" s="130" t="s">
        <v>55</v>
      </c>
      <c r="H51" s="138">
        <v>0</v>
      </c>
      <c r="I51" s="114" t="str">
        <f>IF(EXACT(F51, G51), "none", IF(ISNUMBER(MATCH(G51, 'MP Analysis Input'!$A$15:$A$21, 0)), "soft", "hard"))</f>
        <v>hard</v>
      </c>
      <c r="J51" s="123"/>
      <c r="K51" s="242"/>
      <c r="L51" s="242"/>
    </row>
    <row r="52" spans="1:94" ht="15" customHeight="1" x14ac:dyDescent="0.25">
      <c r="A52" t="s">
        <v>70</v>
      </c>
      <c r="B52" s="260">
        <v>309.04899999999998</v>
      </c>
      <c r="C52" s="260">
        <f t="shared" si="3"/>
        <v>0.48288906249999997</v>
      </c>
      <c r="D52" s="261" t="s">
        <v>40</v>
      </c>
      <c r="E52" s="261" t="s">
        <v>42</v>
      </c>
      <c r="F52" s="234" t="s">
        <v>679</v>
      </c>
      <c r="G52" s="130" t="s">
        <v>55</v>
      </c>
      <c r="H52" s="138">
        <v>0</v>
      </c>
      <c r="I52" s="114" t="str">
        <f>IF(EXACT(F52, G52), "none", IF(ISNUMBER(MATCH(G52, 'MP Analysis Input'!$A$15:$A$21, 0)), "soft", "hard"))</f>
        <v>hard</v>
      </c>
      <c r="J52" s="123"/>
      <c r="K52" s="242"/>
      <c r="L52" s="242"/>
    </row>
    <row r="53" spans="1:94" ht="15" customHeight="1" x14ac:dyDescent="0.25">
      <c r="A53" t="s">
        <v>71</v>
      </c>
      <c r="B53" s="260">
        <v>151.36000000000001</v>
      </c>
      <c r="C53" s="260">
        <f t="shared" si="3"/>
        <v>0.23650000000000004</v>
      </c>
      <c r="D53" s="261" t="s">
        <v>40</v>
      </c>
      <c r="E53" s="261" t="s">
        <v>42</v>
      </c>
      <c r="F53" s="234" t="s">
        <v>679</v>
      </c>
      <c r="G53" s="130" t="s">
        <v>55</v>
      </c>
      <c r="H53" s="138">
        <v>0</v>
      </c>
      <c r="I53" s="114" t="str">
        <f>IF(EXACT(F53, G53), "none", IF(ISNUMBER(MATCH(G53, 'MP Analysis Input'!$A$15:$A$21, 0)), "soft", "hard"))</f>
        <v>hard</v>
      </c>
      <c r="J53" s="123"/>
      <c r="K53" s="242"/>
      <c r="L53" s="242"/>
    </row>
    <row r="54" spans="1:94" ht="15" customHeight="1" x14ac:dyDescent="0.25">
      <c r="A54" t="s">
        <v>72</v>
      </c>
      <c r="B54" s="260">
        <v>159.613</v>
      </c>
      <c r="C54" s="260">
        <f t="shared" si="3"/>
        <v>0.24939531250000002</v>
      </c>
      <c r="D54" s="261" t="s">
        <v>40</v>
      </c>
      <c r="E54" s="261" t="s">
        <v>42</v>
      </c>
      <c r="F54" s="234" t="s">
        <v>679</v>
      </c>
      <c r="G54" s="130" t="s">
        <v>55</v>
      </c>
      <c r="H54" s="138">
        <v>0</v>
      </c>
      <c r="I54" s="114" t="str">
        <f>IF(EXACT(F54, G54), "none", IF(ISNUMBER(MATCH(G54, 'MP Analysis Input'!$A$15:$A$21, 0)), "soft", "hard"))</f>
        <v>hard</v>
      </c>
      <c r="J54" s="123"/>
      <c r="K54" s="242"/>
      <c r="L54" s="242"/>
    </row>
    <row r="55" spans="1:94" ht="15" customHeight="1" x14ac:dyDescent="0.25">
      <c r="A55" t="s">
        <v>73</v>
      </c>
      <c r="B55" s="260">
        <v>110.831</v>
      </c>
      <c r="C55" s="260">
        <f t="shared" si="3"/>
        <v>0.17317343750000003</v>
      </c>
      <c r="D55" s="261" t="s">
        <v>40</v>
      </c>
      <c r="E55" s="261" t="s">
        <v>42</v>
      </c>
      <c r="F55" s="234" t="s">
        <v>679</v>
      </c>
      <c r="G55" s="130" t="s">
        <v>55</v>
      </c>
      <c r="H55" s="138">
        <v>0</v>
      </c>
      <c r="I55" s="114" t="str">
        <f>IF(EXACT(F55, G55), "none", IF(ISNUMBER(MATCH(G55, 'MP Analysis Input'!$A$15:$A$21, 0)), "soft", "hard"))</f>
        <v>hard</v>
      </c>
      <c r="J55" s="123"/>
      <c r="K55" s="242"/>
      <c r="L55" s="242"/>
    </row>
    <row r="56" spans="1:94" ht="15" customHeight="1" x14ac:dyDescent="0.25">
      <c r="A56" t="s">
        <v>74</v>
      </c>
      <c r="B56" s="260">
        <v>159.52500000000001</v>
      </c>
      <c r="C56" s="260">
        <f t="shared" si="3"/>
        <v>0.24925781250000001</v>
      </c>
      <c r="D56" s="261" t="s">
        <v>40</v>
      </c>
      <c r="E56" s="261" t="s">
        <v>42</v>
      </c>
      <c r="F56" s="234" t="s">
        <v>679</v>
      </c>
      <c r="G56" s="130" t="s">
        <v>55</v>
      </c>
      <c r="H56" s="138">
        <v>0</v>
      </c>
      <c r="I56" s="114" t="str">
        <f>IF(EXACT(F56, G56), "none", IF(ISNUMBER(MATCH(G56, 'MP Analysis Input'!$A$15:$A$21, 0)), "soft", "hard"))</f>
        <v>hard</v>
      </c>
      <c r="J56" s="123"/>
      <c r="K56" s="242"/>
      <c r="L56" s="242"/>
    </row>
    <row r="57" spans="1:94" ht="15" customHeight="1" x14ac:dyDescent="0.25">
      <c r="A57" t="s">
        <v>75</v>
      </c>
      <c r="B57" s="260">
        <v>5.2210000000000001</v>
      </c>
      <c r="C57" s="260">
        <f t="shared" si="3"/>
        <v>8.1578125000000001E-3</v>
      </c>
      <c r="D57" s="261" t="s">
        <v>40</v>
      </c>
      <c r="E57" s="261" t="s">
        <v>42</v>
      </c>
      <c r="F57" s="234" t="s">
        <v>679</v>
      </c>
      <c r="G57" s="130" t="s">
        <v>55</v>
      </c>
      <c r="H57" s="138">
        <v>0</v>
      </c>
      <c r="I57" s="114" t="str">
        <f>IF(EXACT(F57, G57), "none", IF(ISNUMBER(MATCH(G57, 'MP Analysis Input'!$A$15:$A$21, 0)), "soft", "hard"))</f>
        <v>hard</v>
      </c>
      <c r="J57" s="123"/>
      <c r="K57" s="242"/>
      <c r="L57" s="242"/>
    </row>
    <row r="58" spans="1:94" ht="15" customHeight="1" x14ac:dyDescent="0.25">
      <c r="A58" t="s">
        <v>76</v>
      </c>
      <c r="B58" s="260">
        <v>36.976999999999997</v>
      </c>
      <c r="C58" s="260">
        <f t="shared" si="3"/>
        <v>5.7776562499999996E-2</v>
      </c>
      <c r="D58" s="261" t="s">
        <v>40</v>
      </c>
      <c r="E58" s="261" t="s">
        <v>42</v>
      </c>
      <c r="F58" s="234" t="s">
        <v>679</v>
      </c>
      <c r="G58" s="130" t="s">
        <v>55</v>
      </c>
      <c r="H58" s="138">
        <v>0</v>
      </c>
      <c r="I58" s="114" t="str">
        <f>IF(EXACT(F58, G58), "none", IF(ISNUMBER(MATCH(G58, 'MP Analysis Input'!$A$15:$A$21, 0)), "soft", "hard"))</f>
        <v>hard</v>
      </c>
      <c r="J58" s="123"/>
      <c r="K58" s="242"/>
      <c r="L58" s="242"/>
      <c r="U58" s="245"/>
      <c r="CK58" s="245"/>
      <c r="CL58" s="245"/>
      <c r="CM58" s="245"/>
      <c r="CN58" s="245"/>
      <c r="CO58" s="245"/>
      <c r="CP58" s="245"/>
    </row>
    <row r="59" spans="1:94" ht="15" customHeight="1" x14ac:dyDescent="0.25">
      <c r="A59" t="s">
        <v>77</v>
      </c>
      <c r="B59" s="260">
        <v>78.471000000000004</v>
      </c>
      <c r="C59" s="260">
        <f t="shared" si="3"/>
        <v>0.12261093750000002</v>
      </c>
      <c r="D59" s="261" t="s">
        <v>40</v>
      </c>
      <c r="E59" s="261" t="s">
        <v>42</v>
      </c>
      <c r="F59" s="234" t="s">
        <v>679</v>
      </c>
      <c r="G59" s="130" t="s">
        <v>55</v>
      </c>
      <c r="H59" s="138">
        <v>0</v>
      </c>
      <c r="I59" s="114" t="str">
        <f>IF(EXACT(F59, G59), "none", IF(ISNUMBER(MATCH(G59, 'MP Analysis Input'!$A$15:$A$21, 0)), "soft", "hard"))</f>
        <v>hard</v>
      </c>
      <c r="J59" s="123"/>
      <c r="K59" s="242"/>
      <c r="L59" s="242"/>
    </row>
    <row r="60" spans="1:94" s="338" customFormat="1" ht="15" customHeight="1" x14ac:dyDescent="0.25">
      <c r="A60" s="242" t="s">
        <v>672</v>
      </c>
      <c r="B60" s="260">
        <v>19.969000000000001</v>
      </c>
      <c r="C60" s="260">
        <f t="shared" si="3"/>
        <v>3.1201562500000002E-2</v>
      </c>
      <c r="D60" s="261" t="s">
        <v>40</v>
      </c>
      <c r="E60" s="261" t="s">
        <v>42</v>
      </c>
      <c r="F60" s="234" t="s">
        <v>679</v>
      </c>
      <c r="G60" s="130" t="s">
        <v>55</v>
      </c>
      <c r="H60" s="138">
        <v>0</v>
      </c>
      <c r="I60" s="114" t="str">
        <f>IF(EXACT(F60, G60), "none", IF(ISNUMBER(MATCH(G60, 'MP Analysis Input'!$A$15:$A$21, 0)), "soft", "hard"))</f>
        <v>hard</v>
      </c>
      <c r="J60" s="123"/>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78</v>
      </c>
      <c r="B61" s="260">
        <v>523.452</v>
      </c>
      <c r="C61" s="260">
        <f t="shared" si="3"/>
        <v>0.81789375000000009</v>
      </c>
      <c r="D61" s="261" t="s">
        <v>40</v>
      </c>
      <c r="E61" s="261" t="s">
        <v>79</v>
      </c>
      <c r="F61" s="261" t="s">
        <v>79</v>
      </c>
      <c r="G61" s="130" t="s">
        <v>42</v>
      </c>
      <c r="H61" s="138">
        <v>4</v>
      </c>
      <c r="I61" s="114" t="str">
        <f>IF(EXACT(F61, G61), "none", IF(ISNUMBER(MATCH(G61, 'MP Analysis Input'!$A$15:$A$21, 0)), "soft", "hard"))</f>
        <v>hard</v>
      </c>
      <c r="J61" s="123"/>
      <c r="K61" s="242"/>
      <c r="L61" s="242"/>
    </row>
    <row r="62" spans="1:94" ht="15" customHeight="1" x14ac:dyDescent="0.25">
      <c r="A62" t="s">
        <v>80</v>
      </c>
      <c r="B62" s="260">
        <v>603.56799999999998</v>
      </c>
      <c r="C62" s="260">
        <f t="shared" si="3"/>
        <v>0.943075</v>
      </c>
      <c r="D62" s="261" t="s">
        <v>40</v>
      </c>
      <c r="E62" s="261" t="s">
        <v>79</v>
      </c>
      <c r="F62" s="261" t="s">
        <v>79</v>
      </c>
      <c r="G62" s="130" t="s">
        <v>42</v>
      </c>
      <c r="H62" s="138">
        <v>5</v>
      </c>
      <c r="I62" s="114" t="str">
        <f>IF(EXACT(F62, G62), "none", IF(ISNUMBER(MATCH(G62, 'MP Analysis Input'!$A$15:$A$21, 0)), "soft", "hard"))</f>
        <v>hard</v>
      </c>
      <c r="J62" s="123"/>
      <c r="K62" s="242"/>
      <c r="L62" s="242"/>
    </row>
    <row r="63" spans="1:94" ht="15" customHeight="1" x14ac:dyDescent="0.25">
      <c r="A63" t="s">
        <v>81</v>
      </c>
      <c r="B63" s="260">
        <v>343.09699999999998</v>
      </c>
      <c r="C63" s="260">
        <f t="shared" si="3"/>
        <v>0.53608906249999999</v>
      </c>
      <c r="D63" s="261" t="s">
        <v>40</v>
      </c>
      <c r="E63" s="261" t="s">
        <v>42</v>
      </c>
      <c r="F63" s="234" t="s">
        <v>42</v>
      </c>
      <c r="G63" s="130" t="s">
        <v>42</v>
      </c>
      <c r="H63" s="138">
        <v>0</v>
      </c>
      <c r="I63" s="114" t="str">
        <f>IF(EXACT(F63, G63), "none", IF(ISNUMBER(MATCH(G63, 'MP Analysis Input'!$A$15:$A$21, 0)), "soft", "hard"))</f>
        <v>none</v>
      </c>
      <c r="J63" s="123"/>
      <c r="K63" s="242"/>
      <c r="L63" s="242"/>
    </row>
    <row r="64" spans="1:94" ht="15" customHeight="1" x14ac:dyDescent="0.25">
      <c r="A64" t="s">
        <v>82</v>
      </c>
      <c r="B64" s="260">
        <v>547.02599999999995</v>
      </c>
      <c r="C64" s="260">
        <f t="shared" si="3"/>
        <v>0.85472812499999995</v>
      </c>
      <c r="D64" s="261" t="s">
        <v>40</v>
      </c>
      <c r="E64" s="261" t="s">
        <v>40</v>
      </c>
      <c r="F64" s="234" t="s">
        <v>40</v>
      </c>
      <c r="G64" s="130" t="s">
        <v>57</v>
      </c>
      <c r="H64" s="138">
        <v>3</v>
      </c>
      <c r="I64" s="114" t="str">
        <f>IF(EXACT(F64, G64), "none", IF(ISNUMBER(MATCH(G64, 'MP Analysis Input'!$A$15:$A$21, 0)), "soft", "hard"))</f>
        <v>soft</v>
      </c>
      <c r="J64" s="123"/>
      <c r="K64" s="242"/>
      <c r="L64" s="242"/>
    </row>
    <row r="65" spans="1:94" ht="15" customHeight="1" x14ac:dyDescent="0.25">
      <c r="A65" t="s">
        <v>83</v>
      </c>
      <c r="B65" s="260">
        <v>21.404</v>
      </c>
      <c r="C65" s="260">
        <f t="shared" si="3"/>
        <v>3.3443750000000001E-2</v>
      </c>
      <c r="D65" s="261" t="s">
        <v>40</v>
      </c>
      <c r="E65" s="261" t="s">
        <v>40</v>
      </c>
      <c r="F65" s="234" t="s">
        <v>40</v>
      </c>
      <c r="G65" s="130" t="s">
        <v>57</v>
      </c>
      <c r="H65" s="138">
        <v>1</v>
      </c>
      <c r="I65" s="114" t="str">
        <f>IF(EXACT(F65, G65), "none", IF(ISNUMBER(MATCH(G65, 'MP Analysis Input'!$A$15:$A$21, 0)), "soft", "hard"))</f>
        <v>soft</v>
      </c>
      <c r="J65" s="123"/>
      <c r="K65" s="242"/>
      <c r="L65" s="242"/>
    </row>
    <row r="66" spans="1:94" ht="15" customHeight="1" x14ac:dyDescent="0.25">
      <c r="A66" t="s">
        <v>84</v>
      </c>
      <c r="B66" s="260">
        <v>669.56299999999999</v>
      </c>
      <c r="C66" s="260">
        <f t="shared" si="3"/>
        <v>1.0461921875</v>
      </c>
      <c r="D66" s="261" t="s">
        <v>40</v>
      </c>
      <c r="E66" s="261" t="s">
        <v>40</v>
      </c>
      <c r="F66" s="234" t="s">
        <v>40</v>
      </c>
      <c r="G66" s="130" t="s">
        <v>40</v>
      </c>
      <c r="H66" s="138">
        <v>0</v>
      </c>
      <c r="I66" s="114" t="str">
        <f>IF(EXACT(F66, G66), "none", IF(ISNUMBER(MATCH(G66, 'MP Analysis Input'!$A$15:$A$21, 0)), "soft", "hard"))</f>
        <v>none</v>
      </c>
      <c r="J66" s="123"/>
      <c r="K66" s="242"/>
      <c r="L66" s="242"/>
    </row>
    <row r="67" spans="1:94" ht="15" customHeight="1" x14ac:dyDescent="0.25">
      <c r="A67" t="s">
        <v>85</v>
      </c>
      <c r="B67" s="260">
        <v>421.589</v>
      </c>
      <c r="C67" s="260">
        <f t="shared" si="3"/>
        <v>0.65873281250000004</v>
      </c>
      <c r="D67" s="261" t="s">
        <v>40</v>
      </c>
      <c r="E67" s="261" t="s">
        <v>40</v>
      </c>
      <c r="F67" s="234" t="s">
        <v>52</v>
      </c>
      <c r="G67" s="130" t="s">
        <v>52</v>
      </c>
      <c r="H67" s="138">
        <v>0</v>
      </c>
      <c r="I67" s="114" t="str">
        <f>IF(EXACT(F67, G67), "none", IF(ISNUMBER(MATCH(G67, 'MP Analysis Input'!$A$15:$A$21, 0)), "soft", "hard"))</f>
        <v>none</v>
      </c>
      <c r="J67" s="123"/>
      <c r="K67" s="242"/>
      <c r="L67" s="242"/>
    </row>
    <row r="68" spans="1:94" s="338" customFormat="1" ht="15" customHeight="1" x14ac:dyDescent="0.25">
      <c r="A68" s="242" t="s">
        <v>673</v>
      </c>
      <c r="B68" s="260">
        <v>69.152000000000001</v>
      </c>
      <c r="C68" s="260">
        <f t="shared" si="3"/>
        <v>0.10805000000000001</v>
      </c>
      <c r="D68" s="261" t="s">
        <v>40</v>
      </c>
      <c r="E68" s="261" t="s">
        <v>40</v>
      </c>
      <c r="F68" s="234" t="s">
        <v>52</v>
      </c>
      <c r="G68" s="130" t="s">
        <v>52</v>
      </c>
      <c r="H68" s="138">
        <v>0</v>
      </c>
      <c r="I68" s="114" t="str">
        <f>IF(EXACT(F68, G68), "none", IF(ISNUMBER(MATCH(G68, 'MP Analysis Input'!$A$15:$A$21, 0)), "soft", "hard"))</f>
        <v>none</v>
      </c>
      <c r="J68" s="123"/>
      <c r="K68" s="242"/>
      <c r="L68" s="242"/>
      <c r="P68" s="242"/>
      <c r="Q68" s="242"/>
      <c r="R68" s="242"/>
      <c r="U68" s="253"/>
      <c r="AI68" s="242"/>
      <c r="AJ68" s="242"/>
      <c r="AK68" s="242"/>
      <c r="AL68" s="242"/>
      <c r="AM68" s="242"/>
      <c r="AN68" s="242"/>
      <c r="AO68" s="242"/>
      <c r="AP68" s="242"/>
      <c r="AQ68" s="242"/>
      <c r="AR68" s="242"/>
      <c r="AS68" s="242"/>
      <c r="AT68" s="242"/>
      <c r="AU68" s="242"/>
      <c r="AV68" s="242"/>
      <c r="AW68" s="242"/>
      <c r="AX68" s="242"/>
      <c r="AY68" s="242"/>
      <c r="AZ68" s="242"/>
      <c r="BA68" s="242"/>
      <c r="BB68" s="242"/>
      <c r="BC68" s="242"/>
      <c r="BD68" s="242"/>
      <c r="BE68" s="242"/>
      <c r="BF68" s="242"/>
      <c r="BG68" s="242"/>
      <c r="BH68" s="242"/>
      <c r="BI68" s="242"/>
      <c r="BJ68" s="242"/>
      <c r="BK68" s="242"/>
      <c r="BL68" s="242"/>
      <c r="BM68" s="242"/>
      <c r="BN68" s="242"/>
      <c r="BO68" s="242"/>
      <c r="BP68" s="242"/>
      <c r="BQ68" s="242"/>
      <c r="BR68" s="242"/>
      <c r="BS68" s="242"/>
      <c r="BT68" s="242"/>
      <c r="BU68" s="242"/>
      <c r="BV68" s="242"/>
      <c r="BW68" s="242"/>
      <c r="BX68" s="242"/>
      <c r="BY68" s="242"/>
      <c r="BZ68" s="242"/>
      <c r="CA68" s="242"/>
      <c r="CB68" s="242"/>
      <c r="CC68" s="242"/>
      <c r="CD68" s="242"/>
      <c r="CE68" s="242"/>
      <c r="CF68" s="242"/>
      <c r="CG68" s="242"/>
      <c r="CH68" s="242"/>
      <c r="CI68" s="242"/>
      <c r="CJ68" s="242"/>
      <c r="CK68" s="242"/>
      <c r="CL68" s="242"/>
      <c r="CM68" s="242"/>
      <c r="CN68" s="242"/>
      <c r="CO68" s="242"/>
      <c r="CP68" s="242"/>
    </row>
    <row r="69" spans="1:94" ht="15" customHeight="1" x14ac:dyDescent="0.25">
      <c r="A69" t="s">
        <v>86</v>
      </c>
      <c r="B69" s="260">
        <v>249.56299999999999</v>
      </c>
      <c r="C69" s="260">
        <f t="shared" si="3"/>
        <v>0.38994218749999998</v>
      </c>
      <c r="D69" s="261" t="s">
        <v>87</v>
      </c>
      <c r="E69" s="261" t="s">
        <v>87</v>
      </c>
      <c r="F69" s="234" t="s">
        <v>87</v>
      </c>
      <c r="G69" s="130" t="s">
        <v>87</v>
      </c>
      <c r="H69" s="138">
        <v>0</v>
      </c>
      <c r="I69" s="114" t="str">
        <f>IF(EXACT(F69, G69), "none", IF(ISNUMBER(MATCH(G69, 'MP Analysis Input'!$A$15:$A$21, 0)), "soft", "hard"))</f>
        <v>none</v>
      </c>
      <c r="J69" s="123"/>
      <c r="K69" s="242"/>
      <c r="L69" s="242"/>
    </row>
    <row r="70" spans="1:94" ht="15" customHeight="1" x14ac:dyDescent="0.25">
      <c r="A70" t="s">
        <v>88</v>
      </c>
      <c r="B70" s="260">
        <v>446.28300000000002</v>
      </c>
      <c r="C70" s="260">
        <f t="shared" si="3"/>
        <v>0.69731718750000005</v>
      </c>
      <c r="D70" s="261" t="s">
        <v>48</v>
      </c>
      <c r="E70" s="261" t="s">
        <v>48</v>
      </c>
      <c r="F70" s="234" t="s">
        <v>680</v>
      </c>
      <c r="G70" s="130" t="s">
        <v>1</v>
      </c>
      <c r="H70" s="138">
        <v>0</v>
      </c>
      <c r="I70" s="114" t="str">
        <f>IF(EXACT(F70, G70), "none", IF(ISNUMBER(MATCH(G70, 'MP Analysis Input'!$A$15:$A$21, 0)), "soft", "hard"))</f>
        <v>hard</v>
      </c>
      <c r="J70" s="123"/>
      <c r="K70" s="242"/>
      <c r="L70" s="242"/>
    </row>
    <row r="71" spans="1:94" ht="15" customHeight="1" x14ac:dyDescent="0.25">
      <c r="A71" t="s">
        <v>89</v>
      </c>
      <c r="B71" s="260">
        <v>28.524999999999999</v>
      </c>
      <c r="C71" s="260">
        <f t="shared" si="3"/>
        <v>4.4570312500000001E-2</v>
      </c>
      <c r="D71" s="261" t="s">
        <v>48</v>
      </c>
      <c r="E71" s="261" t="s">
        <v>48</v>
      </c>
      <c r="F71" s="234" t="s">
        <v>680</v>
      </c>
      <c r="G71" s="130" t="s">
        <v>1</v>
      </c>
      <c r="H71" s="138">
        <v>0</v>
      </c>
      <c r="I71" s="114" t="str">
        <f>IF(EXACT(F71, G71), "none", IF(ISNUMBER(MATCH(G71, 'MP Analysis Input'!$A$15:$A$21, 0)), "soft", "hard"))</f>
        <v>hard</v>
      </c>
      <c r="J71" s="123"/>
      <c r="K71" s="242"/>
      <c r="L71" s="242"/>
    </row>
    <row r="72" spans="1:94" ht="15" customHeight="1" x14ac:dyDescent="0.25">
      <c r="A72" t="s">
        <v>90</v>
      </c>
      <c r="B72" s="260">
        <v>1.2010000000000001</v>
      </c>
      <c r="C72" s="260">
        <f t="shared" si="3"/>
        <v>1.8765625000000002E-3</v>
      </c>
      <c r="D72" s="261" t="s">
        <v>48</v>
      </c>
      <c r="E72" s="261" t="s">
        <v>48</v>
      </c>
      <c r="F72" s="234" t="s">
        <v>680</v>
      </c>
      <c r="G72" s="130" t="s">
        <v>1</v>
      </c>
      <c r="H72" s="138">
        <v>0</v>
      </c>
      <c r="I72" s="114" t="str">
        <f>IF(EXACT(F72, G72), "none", IF(ISNUMBER(MATCH(G72, 'MP Analysis Input'!$A$15:$A$21, 0)), "soft", "hard"))</f>
        <v>hard</v>
      </c>
      <c r="J72" s="123"/>
      <c r="K72" s="242"/>
      <c r="L72" s="242"/>
    </row>
    <row r="73" spans="1:94" ht="15" customHeight="1" x14ac:dyDescent="0.25">
      <c r="A73" t="s">
        <v>91</v>
      </c>
      <c r="B73" s="260">
        <v>33.003</v>
      </c>
      <c r="C73" s="260">
        <f t="shared" si="3"/>
        <v>5.15671875E-2</v>
      </c>
      <c r="D73" s="261" t="s">
        <v>48</v>
      </c>
      <c r="E73" s="261" t="s">
        <v>48</v>
      </c>
      <c r="F73" s="234" t="s">
        <v>680</v>
      </c>
      <c r="G73" s="130" t="s">
        <v>1</v>
      </c>
      <c r="H73" s="138">
        <v>0</v>
      </c>
      <c r="I73" s="114" t="str">
        <f>IF(EXACT(F73, G73), "none", IF(ISNUMBER(MATCH(G73, 'MP Analysis Input'!$A$15:$A$21, 0)), "soft", "hard"))</f>
        <v>hard</v>
      </c>
      <c r="J73" s="123"/>
      <c r="K73" s="242"/>
      <c r="L73" s="242"/>
    </row>
    <row r="74" spans="1:94" ht="15" customHeight="1" x14ac:dyDescent="0.25">
      <c r="A74" t="s">
        <v>92</v>
      </c>
      <c r="B74" s="260">
        <v>194.69399999999999</v>
      </c>
      <c r="C74" s="260">
        <f t="shared" si="3"/>
        <v>0.304209375</v>
      </c>
      <c r="D74" s="261" t="s">
        <v>48</v>
      </c>
      <c r="E74" s="261" t="s">
        <v>48</v>
      </c>
      <c r="F74" s="234" t="s">
        <v>680</v>
      </c>
      <c r="G74" s="130" t="s">
        <v>1</v>
      </c>
      <c r="H74" s="138">
        <v>0</v>
      </c>
      <c r="I74" s="114" t="str">
        <f>IF(EXACT(F74, G74), "none", IF(ISNUMBER(MATCH(G74, 'MP Analysis Input'!$A$15:$A$21, 0)), "soft", "hard"))</f>
        <v>hard</v>
      </c>
      <c r="J74" s="123"/>
      <c r="K74" s="242"/>
      <c r="L74" s="242"/>
    </row>
    <row r="75" spans="1:94" ht="15" customHeight="1" x14ac:dyDescent="0.25">
      <c r="A75" t="s">
        <v>93</v>
      </c>
      <c r="B75" s="260">
        <v>303.93799999999999</v>
      </c>
      <c r="C75" s="260">
        <f t="shared" si="3"/>
        <v>0.47490312499999998</v>
      </c>
      <c r="D75" s="261" t="s">
        <v>36</v>
      </c>
      <c r="E75" s="261" t="s">
        <v>36</v>
      </c>
      <c r="F75" s="234" t="s">
        <v>34</v>
      </c>
      <c r="G75" s="130" t="s">
        <v>34</v>
      </c>
      <c r="H75" s="138">
        <v>0</v>
      </c>
      <c r="I75" s="114" t="str">
        <f>IF(EXACT(F75, G75), "none", IF(ISNUMBER(MATCH(G75, 'MP Analysis Input'!$A$15:$A$21, 0)), "soft", "hard"))</f>
        <v>none</v>
      </c>
      <c r="J75" s="123"/>
      <c r="K75" s="242"/>
      <c r="L75" s="242"/>
    </row>
    <row r="76" spans="1:94" ht="15" customHeight="1" x14ac:dyDescent="0.25">
      <c r="A76" t="s">
        <v>94</v>
      </c>
      <c r="B76" s="260">
        <v>162.589</v>
      </c>
      <c r="C76" s="260">
        <f t="shared" si="3"/>
        <v>0.25404531250000001</v>
      </c>
      <c r="D76" s="261" t="s">
        <v>36</v>
      </c>
      <c r="E76" s="261" t="s">
        <v>36</v>
      </c>
      <c r="F76" s="234" t="s">
        <v>34</v>
      </c>
      <c r="G76" s="130" t="s">
        <v>34</v>
      </c>
      <c r="H76" s="138">
        <v>0</v>
      </c>
      <c r="I76" s="114" t="str">
        <f>IF(EXACT(F76, G76), "none", IF(ISNUMBER(MATCH(G76, 'MP Analysis Input'!$A$15:$A$21, 0)), "soft", "hard"))</f>
        <v>none</v>
      </c>
      <c r="J76" s="123"/>
      <c r="K76" s="242"/>
      <c r="L76" s="242"/>
    </row>
    <row r="77" spans="1:94" ht="15" customHeight="1" x14ac:dyDescent="0.25">
      <c r="A77" t="s">
        <v>95</v>
      </c>
      <c r="B77" s="260">
        <v>41.963000000000001</v>
      </c>
      <c r="C77" s="260">
        <f t="shared" si="3"/>
        <v>6.5567187499999999E-2</v>
      </c>
      <c r="D77" s="261" t="s">
        <v>36</v>
      </c>
      <c r="E77" s="261" t="s">
        <v>36</v>
      </c>
      <c r="F77" s="234" t="s">
        <v>34</v>
      </c>
      <c r="G77" s="130" t="s">
        <v>34</v>
      </c>
      <c r="H77" s="138">
        <v>0</v>
      </c>
      <c r="I77" s="114" t="str">
        <f>IF(EXACT(F77, G77), "none", IF(ISNUMBER(MATCH(G77, 'MP Analysis Input'!$A$15:$A$21, 0)), "soft", "hard"))</f>
        <v>none</v>
      </c>
      <c r="J77" s="123"/>
      <c r="K77" s="242"/>
      <c r="L77" s="242"/>
    </row>
    <row r="78" spans="1:94" ht="15" customHeight="1" x14ac:dyDescent="0.25">
      <c r="A78" t="s">
        <v>96</v>
      </c>
      <c r="B78" s="260">
        <v>617.93499999999995</v>
      </c>
      <c r="C78" s="260">
        <f t="shared" si="3"/>
        <v>0.96552343749999991</v>
      </c>
      <c r="D78" s="261" t="s">
        <v>36</v>
      </c>
      <c r="E78" s="261" t="s">
        <v>36</v>
      </c>
      <c r="F78" s="234" t="s">
        <v>97</v>
      </c>
      <c r="G78" s="130" t="s">
        <v>97</v>
      </c>
      <c r="H78" s="138">
        <v>0</v>
      </c>
      <c r="I78" s="114" t="str">
        <f>IF(EXACT(F78, G78), "none", IF(ISNUMBER(MATCH(G78, 'MP Analysis Input'!$A$15:$A$21, 0)), "soft", "hard"))</f>
        <v>none</v>
      </c>
      <c r="J78" s="123"/>
      <c r="K78" s="242"/>
      <c r="L78" s="242"/>
    </row>
    <row r="79" spans="1:94" ht="15" customHeight="1" x14ac:dyDescent="0.25">
      <c r="A79" t="s">
        <v>98</v>
      </c>
      <c r="B79" s="260">
        <v>139.09299999999999</v>
      </c>
      <c r="C79" s="260">
        <f t="shared" si="3"/>
        <v>0.2173328125</v>
      </c>
      <c r="D79" s="261" t="s">
        <v>36</v>
      </c>
      <c r="E79" s="261" t="s">
        <v>36</v>
      </c>
      <c r="F79" s="234" t="s">
        <v>34</v>
      </c>
      <c r="G79" s="130" t="s">
        <v>34</v>
      </c>
      <c r="H79" s="138">
        <v>0</v>
      </c>
      <c r="I79" s="114" t="str">
        <f>IF(EXACT(F79, G79), "none", IF(ISNUMBER(MATCH(G79, 'MP Analysis Input'!$A$15:$A$21, 0)), "soft", "hard"))</f>
        <v>none</v>
      </c>
      <c r="J79" s="123"/>
      <c r="K79" s="242"/>
      <c r="L79" s="242"/>
    </row>
    <row r="80" spans="1:94" ht="15" customHeight="1" x14ac:dyDescent="0.25">
      <c r="A80" t="s">
        <v>99</v>
      </c>
      <c r="B80" s="260">
        <v>334.32499999999999</v>
      </c>
      <c r="C80" s="260">
        <f t="shared" si="3"/>
        <v>0.52238281249999996</v>
      </c>
      <c r="D80" s="261" t="s">
        <v>48</v>
      </c>
      <c r="E80" s="261" t="s">
        <v>48</v>
      </c>
      <c r="F80" s="234" t="s">
        <v>100</v>
      </c>
      <c r="G80" s="130" t="s">
        <v>2</v>
      </c>
      <c r="H80" s="138">
        <v>4</v>
      </c>
      <c r="I80" s="114" t="str">
        <f>IF(EXACT(F80, G80), "none", IF(ISNUMBER(MATCH(G80, 'MP Analysis Input'!$A$15:$A$21, 0)), "soft", "hard"))</f>
        <v>hard</v>
      </c>
      <c r="J80" s="123"/>
      <c r="K80" s="242"/>
      <c r="L80" s="242"/>
    </row>
    <row r="81" spans="1:12" ht="15" customHeight="1" x14ac:dyDescent="0.25">
      <c r="A81" t="s">
        <v>101</v>
      </c>
      <c r="B81" s="260">
        <v>184.20099999999999</v>
      </c>
      <c r="C81" s="260">
        <f t="shared" si="3"/>
        <v>0.28781406250000002</v>
      </c>
      <c r="D81" s="261" t="s">
        <v>48</v>
      </c>
      <c r="E81" s="261" t="s">
        <v>48</v>
      </c>
      <c r="F81" s="234" t="s">
        <v>48</v>
      </c>
      <c r="G81" s="130" t="s">
        <v>48</v>
      </c>
      <c r="H81" s="138">
        <v>0</v>
      </c>
      <c r="I81" s="114" t="str">
        <f>IF(EXACT(F81, G81), "none", IF(ISNUMBER(MATCH(G81, 'MP Analysis Input'!$A$15:$A$21, 0)), "soft", "hard"))</f>
        <v>none</v>
      </c>
      <c r="J81" s="123"/>
      <c r="K81" s="242"/>
      <c r="L81" s="242"/>
    </row>
    <row r="82" spans="1:12" ht="15" customHeight="1" x14ac:dyDescent="0.25">
      <c r="A82" t="s">
        <v>102</v>
      </c>
      <c r="B82" s="260">
        <v>104.304</v>
      </c>
      <c r="C82" s="260">
        <f t="shared" si="3"/>
        <v>0.16297500000000001</v>
      </c>
      <c r="D82" s="261" t="s">
        <v>36</v>
      </c>
      <c r="E82" s="261" t="s">
        <v>36</v>
      </c>
      <c r="F82" s="234" t="s">
        <v>34</v>
      </c>
      <c r="G82" s="130" t="s">
        <v>34</v>
      </c>
      <c r="H82" s="138">
        <v>0</v>
      </c>
      <c r="I82" s="114" t="str">
        <f>IF(EXACT(F82, G82), "none", IF(ISNUMBER(MATCH(G82, 'MP Analysis Input'!$A$15:$A$21, 0)), "soft", "hard"))</f>
        <v>none</v>
      </c>
      <c r="J82" s="123"/>
      <c r="K82" s="242"/>
      <c r="L82" s="242"/>
    </row>
    <row r="83" spans="1:12" ht="15" customHeight="1" x14ac:dyDescent="0.25">
      <c r="A83" t="s">
        <v>103</v>
      </c>
      <c r="B83" s="260">
        <v>55.835000000000001</v>
      </c>
      <c r="C83" s="260">
        <f t="shared" si="3"/>
        <v>8.7242187500000012E-2</v>
      </c>
      <c r="D83" s="261" t="s">
        <v>36</v>
      </c>
      <c r="E83" s="261" t="s">
        <v>36</v>
      </c>
      <c r="F83" s="234" t="s">
        <v>34</v>
      </c>
      <c r="G83" s="130" t="s">
        <v>34</v>
      </c>
      <c r="H83" s="138">
        <v>0</v>
      </c>
      <c r="I83" s="114" t="str">
        <f>IF(EXACT(F83, G83), "none", IF(ISNUMBER(MATCH(G83, 'MP Analysis Input'!$A$15:$A$21, 0)), "soft", "hard"))</f>
        <v>none</v>
      </c>
      <c r="J83" s="123"/>
      <c r="K83" s="242"/>
      <c r="L83" s="242"/>
    </row>
    <row r="84" spans="1:12" ht="15" customHeight="1" x14ac:dyDescent="0.25">
      <c r="A84" t="s">
        <v>104</v>
      </c>
      <c r="B84" s="260">
        <v>50.402999999999999</v>
      </c>
      <c r="C84" s="260">
        <f t="shared" si="3"/>
        <v>7.8754687500000004E-2</v>
      </c>
      <c r="D84" s="261" t="s">
        <v>36</v>
      </c>
      <c r="E84" s="261" t="s">
        <v>36</v>
      </c>
      <c r="F84" s="234" t="s">
        <v>105</v>
      </c>
      <c r="G84" s="130" t="s">
        <v>105</v>
      </c>
      <c r="H84" s="138">
        <v>0</v>
      </c>
      <c r="I84" s="114" t="str">
        <f>IF(EXACT(F84, G84), "none", IF(ISNUMBER(MATCH(G84, 'MP Analysis Input'!$A$15:$A$21, 0)), "soft", "hard"))</f>
        <v>none</v>
      </c>
      <c r="J84" s="123"/>
      <c r="K84" s="242"/>
      <c r="L84" s="242"/>
    </row>
    <row r="85" spans="1:12" ht="15" customHeight="1" x14ac:dyDescent="0.25">
      <c r="A85" t="s">
        <v>106</v>
      </c>
      <c r="B85" s="260">
        <v>101.733</v>
      </c>
      <c r="C85" s="260">
        <f t="shared" si="3"/>
        <v>0.15895781250000002</v>
      </c>
      <c r="D85" s="261" t="s">
        <v>36</v>
      </c>
      <c r="E85" s="261" t="s">
        <v>36</v>
      </c>
      <c r="F85" s="234" t="s">
        <v>105</v>
      </c>
      <c r="G85" s="130" t="s">
        <v>105</v>
      </c>
      <c r="H85" s="138">
        <v>0</v>
      </c>
      <c r="I85" s="114" t="str">
        <f>IF(EXACT(F85, G85), "none", IF(ISNUMBER(MATCH(G85, 'MP Analysis Input'!$A$15:$A$21, 0)), "soft", "hard"))</f>
        <v>none</v>
      </c>
      <c r="J85" s="123"/>
      <c r="K85" s="242"/>
      <c r="L85" s="242"/>
    </row>
    <row r="86" spans="1:12" ht="15" customHeight="1" x14ac:dyDescent="0.25">
      <c r="A86" t="s">
        <v>107</v>
      </c>
      <c r="B86" s="260">
        <v>274.48</v>
      </c>
      <c r="C86" s="260">
        <f t="shared" si="3"/>
        <v>0.42887500000000006</v>
      </c>
      <c r="D86" s="261" t="s">
        <v>40</v>
      </c>
      <c r="E86" s="261" t="s">
        <v>40</v>
      </c>
      <c r="F86" s="234" t="s">
        <v>100</v>
      </c>
      <c r="G86" s="130" t="s">
        <v>4</v>
      </c>
      <c r="H86" s="138">
        <v>4</v>
      </c>
      <c r="I86" s="114" t="str">
        <f>IF(EXACT(F86, G86), "none", IF(ISNUMBER(MATCH(G86, 'MP Analysis Input'!$A$15:$A$21, 0)), "soft", "hard"))</f>
        <v>hard</v>
      </c>
      <c r="J86" s="123"/>
      <c r="K86" s="242"/>
      <c r="L86" s="242"/>
    </row>
    <row r="87" spans="1:12" ht="15" customHeight="1" x14ac:dyDescent="0.25">
      <c r="A87" t="s">
        <v>108</v>
      </c>
      <c r="B87" s="260">
        <v>43.76</v>
      </c>
      <c r="C87" s="260">
        <f t="shared" si="3"/>
        <v>6.8375000000000005E-2</v>
      </c>
      <c r="D87" s="261" t="s">
        <v>48</v>
      </c>
      <c r="E87" s="261" t="s">
        <v>42</v>
      </c>
      <c r="F87" s="234" t="s">
        <v>42</v>
      </c>
      <c r="G87" s="130" t="s">
        <v>4</v>
      </c>
      <c r="H87" s="138">
        <v>1</v>
      </c>
      <c r="I87" s="114" t="str">
        <f>IF(EXACT(F87, G87), "none", IF(ISNUMBER(MATCH(G87, 'MP Analysis Input'!$A$15:$A$21, 0)), "soft", "hard"))</f>
        <v>hard</v>
      </c>
      <c r="J87" s="123"/>
      <c r="K87" s="242"/>
      <c r="L87" s="242"/>
    </row>
    <row r="88" spans="1:12" ht="15" customHeight="1" x14ac:dyDescent="0.25">
      <c r="A88" t="s">
        <v>109</v>
      </c>
      <c r="B88" s="260">
        <v>367.71899999999999</v>
      </c>
      <c r="C88" s="260">
        <f t="shared" ref="C88:C151" si="4">B88*0.0015625</f>
        <v>0.57456093750000004</v>
      </c>
      <c r="D88" s="261" t="s">
        <v>36</v>
      </c>
      <c r="E88" s="261" t="s">
        <v>36</v>
      </c>
      <c r="F88" s="234" t="s">
        <v>34</v>
      </c>
      <c r="G88" s="130" t="s">
        <v>34</v>
      </c>
      <c r="H88" s="138">
        <v>0</v>
      </c>
      <c r="I88" s="114" t="str">
        <f>IF(EXACT(F88, G88), "none", IF(ISNUMBER(MATCH(G88, 'MP Analysis Input'!$A$15:$A$21, 0)), "soft", "hard"))</f>
        <v>none</v>
      </c>
      <c r="J88" s="123"/>
      <c r="K88" s="242"/>
      <c r="L88" s="242"/>
    </row>
    <row r="89" spans="1:12" ht="15" customHeight="1" x14ac:dyDescent="0.25">
      <c r="A89" t="s">
        <v>110</v>
      </c>
      <c r="B89" s="260">
        <v>119.238</v>
      </c>
      <c r="C89" s="260">
        <f t="shared" si="4"/>
        <v>0.186309375</v>
      </c>
      <c r="D89" s="261" t="s">
        <v>40</v>
      </c>
      <c r="E89" s="261" t="s">
        <v>40</v>
      </c>
      <c r="F89" s="234" t="s">
        <v>100</v>
      </c>
      <c r="G89" s="130" t="s">
        <v>4</v>
      </c>
      <c r="H89" s="138">
        <v>4</v>
      </c>
      <c r="I89" s="114" t="str">
        <f>IF(EXACT(F89, G89), "none", IF(ISNUMBER(MATCH(G89, 'MP Analysis Input'!$A$15:$A$21, 0)), "soft", "hard"))</f>
        <v>hard</v>
      </c>
      <c r="J89" s="123"/>
      <c r="K89" s="242"/>
      <c r="L89" s="242"/>
    </row>
    <row r="90" spans="1:12" ht="15" customHeight="1" x14ac:dyDescent="0.25">
      <c r="A90" t="s">
        <v>111</v>
      </c>
      <c r="B90" s="260">
        <v>14.401</v>
      </c>
      <c r="C90" s="260">
        <f t="shared" si="4"/>
        <v>2.2501562500000002E-2</v>
      </c>
      <c r="D90" s="261" t="s">
        <v>40</v>
      </c>
      <c r="E90" s="261" t="s">
        <v>40</v>
      </c>
      <c r="F90" s="234" t="s">
        <v>57</v>
      </c>
      <c r="G90" s="130" t="s">
        <v>57</v>
      </c>
      <c r="H90" s="138">
        <v>0</v>
      </c>
      <c r="I90" s="114" t="str">
        <f>IF(EXACT(F90, G90), "none", IF(ISNUMBER(MATCH(G90, 'MP Analysis Input'!$A$15:$A$21, 0)), "soft", "hard"))</f>
        <v>none</v>
      </c>
      <c r="J90" s="123"/>
      <c r="K90" s="242"/>
      <c r="L90" s="242"/>
    </row>
    <row r="91" spans="1:12" ht="15" customHeight="1" x14ac:dyDescent="0.25">
      <c r="A91" t="s">
        <v>112</v>
      </c>
      <c r="B91" s="260">
        <v>75.102999999999994</v>
      </c>
      <c r="C91" s="260">
        <f t="shared" si="4"/>
        <v>0.1173484375</v>
      </c>
      <c r="D91" s="261" t="s">
        <v>48</v>
      </c>
      <c r="E91" s="261" t="s">
        <v>48</v>
      </c>
      <c r="F91" s="234" t="s">
        <v>57</v>
      </c>
      <c r="G91" s="130" t="s">
        <v>57</v>
      </c>
      <c r="H91" s="138">
        <v>0</v>
      </c>
      <c r="I91" s="114" t="str">
        <f>IF(EXACT(F91, G91), "none", IF(ISNUMBER(MATCH(G91, 'MP Analysis Input'!$A$15:$A$21, 0)), "soft", "hard"))</f>
        <v>none</v>
      </c>
      <c r="J91" s="123"/>
      <c r="K91" s="242"/>
      <c r="L91" s="242"/>
    </row>
    <row r="92" spans="1:12" ht="15" customHeight="1" x14ac:dyDescent="0.25">
      <c r="A92" t="s">
        <v>113</v>
      </c>
      <c r="B92" s="260">
        <v>194.471</v>
      </c>
      <c r="C92" s="260">
        <f t="shared" si="4"/>
        <v>0.30386093750000004</v>
      </c>
      <c r="D92" s="261" t="s">
        <v>40</v>
      </c>
      <c r="E92" s="261" t="s">
        <v>40</v>
      </c>
      <c r="F92" s="234" t="s">
        <v>41</v>
      </c>
      <c r="G92" s="130" t="s">
        <v>4</v>
      </c>
      <c r="H92" s="138">
        <v>3</v>
      </c>
      <c r="I92" s="114" t="str">
        <f>IF(EXACT(F92, G92), "none", IF(ISNUMBER(MATCH(G92, 'MP Analysis Input'!$A$15:$A$21, 0)), "soft", "hard"))</f>
        <v>hard</v>
      </c>
      <c r="J92" s="123"/>
      <c r="K92" s="242"/>
      <c r="L92" s="242"/>
    </row>
    <row r="93" spans="1:12" ht="15" customHeight="1" x14ac:dyDescent="0.25">
      <c r="A93" t="s">
        <v>114</v>
      </c>
      <c r="B93" s="260">
        <v>74.637</v>
      </c>
      <c r="C93" s="260">
        <f t="shared" si="4"/>
        <v>0.1166203125</v>
      </c>
      <c r="D93" s="261" t="s">
        <v>48</v>
      </c>
      <c r="E93" s="261" t="s">
        <v>48</v>
      </c>
      <c r="F93" s="234" t="s">
        <v>52</v>
      </c>
      <c r="G93" s="130" t="s">
        <v>52</v>
      </c>
      <c r="H93" s="138">
        <v>0</v>
      </c>
      <c r="I93" s="114" t="str">
        <f>IF(EXACT(F93, G93), "none", IF(ISNUMBER(MATCH(G93, 'MP Analysis Input'!$A$15:$A$21, 0)), "soft", "hard"))</f>
        <v>none</v>
      </c>
      <c r="J93" s="123"/>
      <c r="K93" s="242"/>
      <c r="L93" s="242"/>
    </row>
    <row r="94" spans="1:12" ht="15" customHeight="1" x14ac:dyDescent="0.25">
      <c r="A94" t="s">
        <v>115</v>
      </c>
      <c r="B94" s="260">
        <v>102.91500000000001</v>
      </c>
      <c r="C94" s="260">
        <f t="shared" si="4"/>
        <v>0.16080468750000002</v>
      </c>
      <c r="D94" s="261" t="s">
        <v>48</v>
      </c>
      <c r="E94" s="261" t="s">
        <v>48</v>
      </c>
      <c r="F94" s="234" t="s">
        <v>48</v>
      </c>
      <c r="G94" s="130" t="s">
        <v>57</v>
      </c>
      <c r="H94" s="138">
        <v>1</v>
      </c>
      <c r="I94" s="114" t="str">
        <f>IF(EXACT(F94, G94), "none", IF(ISNUMBER(MATCH(G94, 'MP Analysis Input'!$A$15:$A$21, 0)), "soft", "hard"))</f>
        <v>soft</v>
      </c>
      <c r="J94" s="123"/>
      <c r="K94" s="242"/>
      <c r="L94" s="242"/>
    </row>
    <row r="95" spans="1:12" ht="15" customHeight="1" x14ac:dyDescent="0.25">
      <c r="A95" t="s">
        <v>116</v>
      </c>
      <c r="B95" s="260">
        <v>36.168999999999997</v>
      </c>
      <c r="C95" s="260">
        <f t="shared" si="4"/>
        <v>5.6514062499999997E-2</v>
      </c>
      <c r="D95" s="261" t="s">
        <v>48</v>
      </c>
      <c r="E95" s="261" t="s">
        <v>48</v>
      </c>
      <c r="F95" s="234" t="s">
        <v>52</v>
      </c>
      <c r="G95" s="130" t="s">
        <v>52</v>
      </c>
      <c r="H95" s="138">
        <v>0</v>
      </c>
      <c r="I95" s="114" t="str">
        <f>IF(EXACT(F95, G95), "none", IF(ISNUMBER(MATCH(G95, 'MP Analysis Input'!$A$15:$A$21, 0)), "soft", "hard"))</f>
        <v>none</v>
      </c>
      <c r="J95" s="123"/>
      <c r="K95" s="242"/>
      <c r="L95" s="242"/>
    </row>
    <row r="96" spans="1:12" ht="15" customHeight="1" x14ac:dyDescent="0.25">
      <c r="A96" t="s">
        <v>117</v>
      </c>
      <c r="B96" s="260">
        <v>38.795000000000002</v>
      </c>
      <c r="C96" s="260">
        <f t="shared" si="4"/>
        <v>6.0617187500000003E-2</v>
      </c>
      <c r="D96" s="261" t="s">
        <v>48</v>
      </c>
      <c r="E96" s="261" t="s">
        <v>48</v>
      </c>
      <c r="F96" s="234" t="s">
        <v>48</v>
      </c>
      <c r="G96" s="130" t="s">
        <v>57</v>
      </c>
      <c r="H96" s="138">
        <v>1</v>
      </c>
      <c r="I96" s="114" t="str">
        <f>IF(EXACT(F96, G96), "none", IF(ISNUMBER(MATCH(G96, 'MP Analysis Input'!$A$15:$A$21, 0)), "soft", "hard"))</f>
        <v>soft</v>
      </c>
      <c r="J96" s="123"/>
      <c r="K96" s="242"/>
      <c r="L96" s="242"/>
    </row>
    <row r="97" spans="1:12" ht="15" customHeight="1" x14ac:dyDescent="0.25">
      <c r="A97" t="s">
        <v>118</v>
      </c>
      <c r="B97" s="260">
        <v>159.33099999999999</v>
      </c>
      <c r="C97" s="260">
        <f t="shared" si="4"/>
        <v>0.24895468749999999</v>
      </c>
      <c r="D97" s="261" t="s">
        <v>48</v>
      </c>
      <c r="E97" s="261" t="s">
        <v>48</v>
      </c>
      <c r="F97" s="234" t="s">
        <v>48</v>
      </c>
      <c r="G97" s="130" t="s">
        <v>57</v>
      </c>
      <c r="H97" s="138">
        <v>4</v>
      </c>
      <c r="I97" s="114" t="str">
        <f>IF(EXACT(F97, G97), "none", IF(ISNUMBER(MATCH(G97, 'MP Analysis Input'!$A$15:$A$21, 0)), "soft", "hard"))</f>
        <v>soft</v>
      </c>
      <c r="J97" s="123"/>
      <c r="K97" s="242"/>
      <c r="L97" s="242"/>
    </row>
    <row r="98" spans="1:12" ht="15" customHeight="1" x14ac:dyDescent="0.25">
      <c r="A98" t="s">
        <v>119</v>
      </c>
      <c r="B98" s="260">
        <v>61.792000000000002</v>
      </c>
      <c r="C98" s="260">
        <f t="shared" si="4"/>
        <v>9.6550000000000011E-2</v>
      </c>
      <c r="D98" s="261" t="s">
        <v>48</v>
      </c>
      <c r="E98" s="261" t="s">
        <v>48</v>
      </c>
      <c r="F98" s="234" t="s">
        <v>48</v>
      </c>
      <c r="G98" s="130" t="s">
        <v>57</v>
      </c>
      <c r="H98" s="138">
        <v>1</v>
      </c>
      <c r="I98" s="114" t="str">
        <f>IF(EXACT(F98, G98), "none", IF(ISNUMBER(MATCH(G98, 'MP Analysis Input'!$A$15:$A$21, 0)), "soft", "hard"))</f>
        <v>soft</v>
      </c>
      <c r="J98" s="123"/>
      <c r="K98" s="242"/>
      <c r="L98" s="242"/>
    </row>
    <row r="99" spans="1:12" ht="15" customHeight="1" x14ac:dyDescent="0.25">
      <c r="A99" t="s">
        <v>120</v>
      </c>
      <c r="B99" s="260">
        <v>477.99200000000002</v>
      </c>
      <c r="C99" s="260">
        <f t="shared" si="4"/>
        <v>0.7468625000000001</v>
      </c>
      <c r="D99" s="261" t="s">
        <v>48</v>
      </c>
      <c r="E99" s="261" t="s">
        <v>48</v>
      </c>
      <c r="F99" s="234" t="s">
        <v>48</v>
      </c>
      <c r="G99" s="130" t="s">
        <v>57</v>
      </c>
      <c r="H99" s="138">
        <v>4</v>
      </c>
      <c r="I99" s="114" t="str">
        <f>IF(EXACT(F99, G99), "none", IF(ISNUMBER(MATCH(G99, 'MP Analysis Input'!$A$15:$A$21, 0)), "soft", "hard"))</f>
        <v>soft</v>
      </c>
      <c r="J99" s="123"/>
      <c r="K99" s="242"/>
      <c r="L99" s="242"/>
    </row>
    <row r="100" spans="1:12" ht="15" customHeight="1" x14ac:dyDescent="0.25">
      <c r="A100" t="s">
        <v>121</v>
      </c>
      <c r="B100" s="260">
        <v>226.48400000000001</v>
      </c>
      <c r="C100" s="260">
        <f t="shared" si="4"/>
        <v>0.35388125000000004</v>
      </c>
      <c r="D100" s="261" t="s">
        <v>48</v>
      </c>
      <c r="E100" s="261" t="s">
        <v>48</v>
      </c>
      <c r="F100" s="234" t="s">
        <v>48</v>
      </c>
      <c r="G100" s="130" t="s">
        <v>57</v>
      </c>
      <c r="H100" s="138">
        <v>5</v>
      </c>
      <c r="I100" s="114" t="str">
        <f>IF(EXACT(F100, G100), "none", IF(ISNUMBER(MATCH(G100, 'MP Analysis Input'!$A$15:$A$21, 0)), "soft", "hard"))</f>
        <v>soft</v>
      </c>
      <c r="J100" s="123"/>
      <c r="K100" s="242"/>
      <c r="L100" s="242"/>
    </row>
    <row r="101" spans="1:12" ht="15" customHeight="1" x14ac:dyDescent="0.25">
      <c r="A101" t="s">
        <v>122</v>
      </c>
      <c r="B101" s="260">
        <v>1024.2750000000001</v>
      </c>
      <c r="C101" s="260">
        <f t="shared" si="4"/>
        <v>1.6004296875000001</v>
      </c>
      <c r="D101" s="261" t="s">
        <v>48</v>
      </c>
      <c r="E101" s="261" t="s">
        <v>48</v>
      </c>
      <c r="F101" s="234" t="s">
        <v>48</v>
      </c>
      <c r="G101" s="130" t="s">
        <v>48</v>
      </c>
      <c r="H101" s="138">
        <v>0</v>
      </c>
      <c r="I101" s="114" t="str">
        <f>IF(EXACT(F101, G101), "none", IF(ISNUMBER(MATCH(G101, 'MP Analysis Input'!$A$15:$A$21, 0)), "soft", "hard"))</f>
        <v>none</v>
      </c>
      <c r="J101" s="123"/>
      <c r="K101" s="242"/>
      <c r="L101" s="242"/>
    </row>
    <row r="102" spans="1:12" ht="15" customHeight="1" x14ac:dyDescent="0.25">
      <c r="A102" t="s">
        <v>123</v>
      </c>
      <c r="B102" s="260">
        <v>80.442999999999998</v>
      </c>
      <c r="C102" s="260">
        <f t="shared" si="4"/>
        <v>0.1256921875</v>
      </c>
      <c r="D102" s="261" t="s">
        <v>48</v>
      </c>
      <c r="E102" s="261" t="s">
        <v>48</v>
      </c>
      <c r="F102" s="234" t="s">
        <v>48</v>
      </c>
      <c r="G102" s="130" t="s">
        <v>57</v>
      </c>
      <c r="H102" s="138">
        <v>5</v>
      </c>
      <c r="I102" s="114" t="str">
        <f>IF(EXACT(F102, G102), "none", IF(ISNUMBER(MATCH(G102, 'MP Analysis Input'!$A$15:$A$21, 0)), "soft", "hard"))</f>
        <v>soft</v>
      </c>
      <c r="J102" s="123"/>
      <c r="K102" s="242"/>
      <c r="L102" s="242"/>
    </row>
    <row r="103" spans="1:12" ht="15" customHeight="1" x14ac:dyDescent="0.25">
      <c r="A103" t="s">
        <v>124</v>
      </c>
      <c r="B103" s="260">
        <v>92.734999999999999</v>
      </c>
      <c r="C103" s="260">
        <f t="shared" si="4"/>
        <v>0.1448984375</v>
      </c>
      <c r="D103" s="261" t="s">
        <v>48</v>
      </c>
      <c r="E103" s="261" t="s">
        <v>48</v>
      </c>
      <c r="F103" s="234" t="s">
        <v>52</v>
      </c>
      <c r="G103" s="130" t="s">
        <v>52</v>
      </c>
      <c r="H103" s="138">
        <v>0</v>
      </c>
      <c r="I103" s="114" t="str">
        <f>IF(EXACT(F103, G103), "none", IF(ISNUMBER(MATCH(G103, 'MP Analysis Input'!$A$15:$A$21, 0)), "soft", "hard"))</f>
        <v>none</v>
      </c>
      <c r="J103" s="123"/>
      <c r="K103" s="242"/>
      <c r="L103" s="242"/>
    </row>
    <row r="104" spans="1:12" ht="15" customHeight="1" x14ac:dyDescent="0.25">
      <c r="A104" t="s">
        <v>125</v>
      </c>
      <c r="B104" s="260">
        <v>57.237000000000002</v>
      </c>
      <c r="C104" s="260">
        <f t="shared" si="4"/>
        <v>8.9432812500000014E-2</v>
      </c>
      <c r="D104" s="261" t="s">
        <v>48</v>
      </c>
      <c r="E104" s="261" t="s">
        <v>48</v>
      </c>
      <c r="F104" s="234" t="s">
        <v>57</v>
      </c>
      <c r="G104" s="130" t="s">
        <v>57</v>
      </c>
      <c r="H104" s="138">
        <v>0</v>
      </c>
      <c r="I104" s="114" t="str">
        <f>IF(EXACT(F104, G104), "none", IF(ISNUMBER(MATCH(G104, 'MP Analysis Input'!$A$15:$A$21, 0)), "soft", "hard"))</f>
        <v>none</v>
      </c>
      <c r="J104" s="123"/>
      <c r="K104" s="242"/>
      <c r="L104" s="242"/>
    </row>
    <row r="105" spans="1:12" ht="15" customHeight="1" x14ac:dyDescent="0.25">
      <c r="A105" t="s">
        <v>126</v>
      </c>
      <c r="B105" s="260">
        <v>31.074999999999999</v>
      </c>
      <c r="C105" s="260">
        <f t="shared" si="4"/>
        <v>4.8554687499999999E-2</v>
      </c>
      <c r="D105" s="261" t="s">
        <v>48</v>
      </c>
      <c r="E105" s="261" t="s">
        <v>48</v>
      </c>
      <c r="F105" s="234" t="s">
        <v>57</v>
      </c>
      <c r="G105" s="130" t="s">
        <v>57</v>
      </c>
      <c r="H105" s="138">
        <v>0</v>
      </c>
      <c r="I105" s="114" t="str">
        <f>IF(EXACT(F105, G105), "none", IF(ISNUMBER(MATCH(G105, 'MP Analysis Input'!$A$15:$A$21, 0)), "soft", "hard"))</f>
        <v>none</v>
      </c>
      <c r="J105" s="123"/>
      <c r="K105" s="242"/>
      <c r="L105" s="242"/>
    </row>
    <row r="106" spans="1:12" ht="15" customHeight="1" x14ac:dyDescent="0.25">
      <c r="A106" t="s">
        <v>127</v>
      </c>
      <c r="B106" s="260">
        <v>42.511000000000003</v>
      </c>
      <c r="C106" s="260">
        <f t="shared" si="4"/>
        <v>6.6423437500000002E-2</v>
      </c>
      <c r="D106" s="261" t="s">
        <v>48</v>
      </c>
      <c r="E106" s="261" t="s">
        <v>48</v>
      </c>
      <c r="F106" s="234" t="s">
        <v>57</v>
      </c>
      <c r="G106" s="130" t="s">
        <v>57</v>
      </c>
      <c r="H106" s="138">
        <v>0</v>
      </c>
      <c r="I106" s="114" t="str">
        <f>IF(EXACT(F106, G106), "none", IF(ISNUMBER(MATCH(G106, 'MP Analysis Input'!$A$15:$A$21, 0)), "soft", "hard"))</f>
        <v>none</v>
      </c>
      <c r="J106" s="123"/>
      <c r="K106" s="242"/>
      <c r="L106" s="242"/>
    </row>
    <row r="107" spans="1:12" ht="15" customHeight="1" x14ac:dyDescent="0.25">
      <c r="A107" t="s">
        <v>128</v>
      </c>
      <c r="B107" s="260">
        <v>65.525999999999996</v>
      </c>
      <c r="C107" s="260">
        <f t="shared" si="4"/>
        <v>0.102384375</v>
      </c>
      <c r="D107" s="261" t="s">
        <v>52</v>
      </c>
      <c r="E107" s="261" t="s">
        <v>52</v>
      </c>
      <c r="F107" s="234" t="s">
        <v>52</v>
      </c>
      <c r="G107" s="130" t="s">
        <v>52</v>
      </c>
      <c r="H107" s="138">
        <v>0</v>
      </c>
      <c r="I107" s="114" t="str">
        <f>IF(EXACT(F107, G107), "none", IF(ISNUMBER(MATCH(G107, 'MP Analysis Input'!$A$15:$A$21, 0)), "soft", "hard"))</f>
        <v>none</v>
      </c>
      <c r="J107" s="123"/>
      <c r="K107" s="242"/>
      <c r="L107" s="242"/>
    </row>
    <row r="108" spans="1:12" ht="15" customHeight="1" x14ac:dyDescent="0.25">
      <c r="A108" t="s">
        <v>129</v>
      </c>
      <c r="B108" s="260">
        <v>161.25800000000001</v>
      </c>
      <c r="C108" s="260">
        <f t="shared" si="4"/>
        <v>0.25196562500000003</v>
      </c>
      <c r="D108" s="261" t="s">
        <v>48</v>
      </c>
      <c r="E108" s="261" t="s">
        <v>42</v>
      </c>
      <c r="F108" s="234" t="s">
        <v>42</v>
      </c>
      <c r="G108" s="130" t="s">
        <v>4</v>
      </c>
      <c r="H108" s="138">
        <v>1</v>
      </c>
      <c r="I108" s="114" t="str">
        <f>IF(EXACT(F108, G108), "none", IF(ISNUMBER(MATCH(G108, 'MP Analysis Input'!$A$15:$A$21, 0)), "soft", "hard"))</f>
        <v>hard</v>
      </c>
      <c r="J108" s="123"/>
      <c r="K108" s="242"/>
      <c r="L108" s="242"/>
    </row>
    <row r="109" spans="1:12" ht="15" customHeight="1" x14ac:dyDescent="0.25">
      <c r="A109" t="s">
        <v>130</v>
      </c>
      <c r="B109" s="260">
        <v>258.50299999999999</v>
      </c>
      <c r="C109" s="260">
        <f t="shared" si="4"/>
        <v>0.40391093750000001</v>
      </c>
      <c r="D109" s="261" t="s">
        <v>48</v>
      </c>
      <c r="E109" s="261" t="s">
        <v>48</v>
      </c>
      <c r="F109" s="234" t="s">
        <v>48</v>
      </c>
      <c r="G109" s="130" t="s">
        <v>48</v>
      </c>
      <c r="H109" s="138">
        <v>0</v>
      </c>
      <c r="I109" s="114" t="str">
        <f>IF(EXACT(F109, G109), "none", IF(ISNUMBER(MATCH(G109, 'MP Analysis Input'!$A$15:$A$21, 0)), "soft", "hard"))</f>
        <v>none</v>
      </c>
      <c r="J109" s="123"/>
      <c r="K109" s="242"/>
      <c r="L109" s="242"/>
    </row>
    <row r="110" spans="1:12" ht="15" customHeight="1" x14ac:dyDescent="0.25">
      <c r="A110" t="s">
        <v>131</v>
      </c>
      <c r="B110" s="260">
        <v>822.01800000000003</v>
      </c>
      <c r="C110" s="260">
        <f t="shared" si="4"/>
        <v>1.2844031250000001</v>
      </c>
      <c r="D110" s="261" t="s">
        <v>48</v>
      </c>
      <c r="E110" s="261" t="s">
        <v>48</v>
      </c>
      <c r="F110" s="234" t="s">
        <v>48</v>
      </c>
      <c r="G110" s="130" t="s">
        <v>57</v>
      </c>
      <c r="H110" s="138">
        <v>2</v>
      </c>
      <c r="I110" s="114" t="str">
        <f>IF(EXACT(F110, G110), "none", IF(ISNUMBER(MATCH(G110, 'MP Analysis Input'!$A$15:$A$21, 0)), "soft", "hard"))</f>
        <v>soft</v>
      </c>
      <c r="J110" s="123"/>
      <c r="K110" s="242"/>
      <c r="L110" s="242"/>
    </row>
    <row r="111" spans="1:12" ht="15" customHeight="1" x14ac:dyDescent="0.25">
      <c r="A111" t="s">
        <v>132</v>
      </c>
      <c r="B111" s="260">
        <v>491.51499999999999</v>
      </c>
      <c r="C111" s="260">
        <f t="shared" si="4"/>
        <v>0.76799218749999998</v>
      </c>
      <c r="D111" s="261" t="s">
        <v>48</v>
      </c>
      <c r="E111" s="261" t="s">
        <v>48</v>
      </c>
      <c r="F111" s="234" t="s">
        <v>97</v>
      </c>
      <c r="G111" s="130" t="s">
        <v>97</v>
      </c>
      <c r="H111" s="138">
        <v>0</v>
      </c>
      <c r="I111" s="114" t="str">
        <f>IF(EXACT(F111, G111), "none", IF(ISNUMBER(MATCH(G111, 'MP Analysis Input'!$A$15:$A$21, 0)), "soft", "hard"))</f>
        <v>none</v>
      </c>
      <c r="J111" s="123"/>
      <c r="K111" s="242"/>
      <c r="L111" s="242"/>
    </row>
    <row r="112" spans="1:12" ht="15" customHeight="1" x14ac:dyDescent="0.25">
      <c r="A112" t="s">
        <v>133</v>
      </c>
      <c r="B112" s="260">
        <v>363.63900000000001</v>
      </c>
      <c r="C112" s="260">
        <f t="shared" si="4"/>
        <v>0.56818593750000002</v>
      </c>
      <c r="D112" s="261" t="s">
        <v>48</v>
      </c>
      <c r="E112" s="261" t="s">
        <v>48</v>
      </c>
      <c r="F112" s="234" t="s">
        <v>48</v>
      </c>
      <c r="G112" s="130" t="s">
        <v>34</v>
      </c>
      <c r="H112" s="138">
        <v>2</v>
      </c>
      <c r="I112" s="114" t="str">
        <f>IF(EXACT(F112, G112), "none", IF(ISNUMBER(MATCH(G112, 'MP Analysis Input'!$A$15:$A$21, 0)), "soft", "hard"))</f>
        <v>hard</v>
      </c>
      <c r="J112" s="123"/>
      <c r="K112" s="242"/>
      <c r="L112" s="242"/>
    </row>
    <row r="113" spans="1:12" ht="15" customHeight="1" x14ac:dyDescent="0.25">
      <c r="A113" t="s">
        <v>134</v>
      </c>
      <c r="B113" s="260">
        <v>50.593000000000004</v>
      </c>
      <c r="C113" s="260">
        <f t="shared" si="4"/>
        <v>7.9051562500000006E-2</v>
      </c>
      <c r="D113" s="261" t="s">
        <v>48</v>
      </c>
      <c r="E113" s="261" t="s">
        <v>48</v>
      </c>
      <c r="F113" s="234" t="s">
        <v>52</v>
      </c>
      <c r="G113" s="130" t="s">
        <v>52</v>
      </c>
      <c r="H113" s="138">
        <v>0</v>
      </c>
      <c r="I113" s="114" t="str">
        <f>IF(EXACT(F113, G113), "none", IF(ISNUMBER(MATCH(G113, 'MP Analysis Input'!$A$15:$A$21, 0)), "soft", "hard"))</f>
        <v>none</v>
      </c>
      <c r="J113" s="123"/>
      <c r="K113" s="242"/>
      <c r="L113" s="242"/>
    </row>
    <row r="114" spans="1:12" ht="15" customHeight="1" x14ac:dyDescent="0.25">
      <c r="A114" t="s">
        <v>135</v>
      </c>
      <c r="B114" s="260">
        <v>550.13699999999994</v>
      </c>
      <c r="C114" s="260">
        <f t="shared" si="4"/>
        <v>0.8595890625</v>
      </c>
      <c r="D114" s="261" t="s">
        <v>48</v>
      </c>
      <c r="E114" s="261" t="s">
        <v>48</v>
      </c>
      <c r="F114" s="234" t="s">
        <v>48</v>
      </c>
      <c r="G114" s="130" t="s">
        <v>48</v>
      </c>
      <c r="H114" s="138">
        <v>0</v>
      </c>
      <c r="I114" s="114" t="str">
        <f>IF(EXACT(F114, G114), "none", IF(ISNUMBER(MATCH(G114, 'MP Analysis Input'!$A$15:$A$21, 0)), "soft", "hard"))</f>
        <v>none</v>
      </c>
      <c r="J114" s="123"/>
      <c r="K114" s="242"/>
      <c r="L114" s="242"/>
    </row>
    <row r="115" spans="1:12" ht="15" customHeight="1" x14ac:dyDescent="0.25">
      <c r="A115" t="s">
        <v>136</v>
      </c>
      <c r="B115" s="260">
        <v>547.74800000000005</v>
      </c>
      <c r="C115" s="260">
        <f t="shared" si="4"/>
        <v>0.8558562500000001</v>
      </c>
      <c r="D115" s="261" t="s">
        <v>48</v>
      </c>
      <c r="E115" s="261" t="s">
        <v>48</v>
      </c>
      <c r="F115" s="234" t="s">
        <v>48</v>
      </c>
      <c r="G115" s="130" t="s">
        <v>57</v>
      </c>
      <c r="H115" s="138">
        <v>5</v>
      </c>
      <c r="I115" s="114" t="str">
        <f>IF(EXACT(F115, G115), "none", IF(ISNUMBER(MATCH(G115, 'MP Analysis Input'!$A$15:$A$21, 0)), "soft", "hard"))</f>
        <v>soft</v>
      </c>
      <c r="J115" s="123"/>
      <c r="K115" s="242"/>
      <c r="L115" s="242"/>
    </row>
    <row r="116" spans="1:12" ht="15" customHeight="1" x14ac:dyDescent="0.25">
      <c r="A116" t="s">
        <v>137</v>
      </c>
      <c r="B116" s="260">
        <v>106.684</v>
      </c>
      <c r="C116" s="260">
        <f t="shared" si="4"/>
        <v>0.16669375</v>
      </c>
      <c r="D116" s="261" t="s">
        <v>48</v>
      </c>
      <c r="E116" s="261" t="s">
        <v>48</v>
      </c>
      <c r="F116" s="234" t="s">
        <v>681</v>
      </c>
      <c r="G116" s="130" t="s">
        <v>5</v>
      </c>
      <c r="H116" s="138">
        <v>0</v>
      </c>
      <c r="I116" s="114" t="str">
        <f>IF(EXACT(F116, G116), "none", IF(ISNUMBER(MATCH(G116, 'MP Analysis Input'!$A$15:$A$21, 0)), "soft", "hard"))</f>
        <v>hard</v>
      </c>
      <c r="J116" s="123"/>
      <c r="K116" s="242"/>
      <c r="L116" s="242"/>
    </row>
    <row r="117" spans="1:12" ht="15" customHeight="1" x14ac:dyDescent="0.25">
      <c r="A117" t="s">
        <v>138</v>
      </c>
      <c r="B117" s="260">
        <v>19.771999999999998</v>
      </c>
      <c r="C117" s="260">
        <f t="shared" si="4"/>
        <v>3.0893749999999998E-2</v>
      </c>
      <c r="D117" s="261" t="s">
        <v>48</v>
      </c>
      <c r="E117" s="261" t="s">
        <v>48</v>
      </c>
      <c r="F117" s="234" t="s">
        <v>681</v>
      </c>
      <c r="G117" s="130" t="s">
        <v>5</v>
      </c>
      <c r="H117" s="138">
        <v>0</v>
      </c>
      <c r="I117" s="114" t="str">
        <f>IF(EXACT(F117, G117), "none", IF(ISNUMBER(MATCH(G117, 'MP Analysis Input'!$A$15:$A$21, 0)), "soft", "hard"))</f>
        <v>hard</v>
      </c>
      <c r="J117" s="123"/>
      <c r="K117" s="242"/>
      <c r="L117" s="242"/>
    </row>
    <row r="118" spans="1:12" ht="15" customHeight="1" x14ac:dyDescent="0.25">
      <c r="A118" t="s">
        <v>139</v>
      </c>
      <c r="B118" s="260">
        <v>23.013000000000002</v>
      </c>
      <c r="C118" s="260">
        <f t="shared" si="4"/>
        <v>3.5957812500000005E-2</v>
      </c>
      <c r="D118" s="261" t="s">
        <v>48</v>
      </c>
      <c r="E118" s="261" t="s">
        <v>48</v>
      </c>
      <c r="F118" s="234" t="s">
        <v>681</v>
      </c>
      <c r="G118" s="130" t="s">
        <v>5</v>
      </c>
      <c r="H118" s="138">
        <v>0</v>
      </c>
      <c r="I118" s="114" t="str">
        <f>IF(EXACT(F118, G118), "none", IF(ISNUMBER(MATCH(G118, 'MP Analysis Input'!$A$15:$A$21, 0)), "soft", "hard"))</f>
        <v>hard</v>
      </c>
      <c r="J118" s="123"/>
      <c r="K118" s="242"/>
      <c r="L118" s="242"/>
    </row>
    <row r="119" spans="1:12" ht="15" customHeight="1" x14ac:dyDescent="0.25">
      <c r="A119" t="s">
        <v>140</v>
      </c>
      <c r="B119" s="260">
        <v>62.124000000000002</v>
      </c>
      <c r="C119" s="260">
        <f t="shared" si="4"/>
        <v>9.7068750000000009E-2</v>
      </c>
      <c r="D119" s="261" t="s">
        <v>48</v>
      </c>
      <c r="E119" s="261" t="s">
        <v>48</v>
      </c>
      <c r="F119" s="234" t="s">
        <v>681</v>
      </c>
      <c r="G119" s="130" t="s">
        <v>5</v>
      </c>
      <c r="H119" s="138">
        <v>0</v>
      </c>
      <c r="I119" s="114" t="str">
        <f>IF(EXACT(F119, G119), "none", IF(ISNUMBER(MATCH(G119, 'MP Analysis Input'!$A$15:$A$21, 0)), "soft", "hard"))</f>
        <v>hard</v>
      </c>
      <c r="J119" s="123"/>
      <c r="K119" s="242"/>
      <c r="L119" s="242"/>
    </row>
    <row r="120" spans="1:12" ht="15" customHeight="1" x14ac:dyDescent="0.25">
      <c r="A120" t="s">
        <v>141</v>
      </c>
      <c r="B120" s="260">
        <v>18.916</v>
      </c>
      <c r="C120" s="260">
        <f t="shared" si="4"/>
        <v>2.9556250000000003E-2</v>
      </c>
      <c r="D120" s="261" t="s">
        <v>48</v>
      </c>
      <c r="E120" s="261" t="s">
        <v>48</v>
      </c>
      <c r="F120" s="234" t="s">
        <v>681</v>
      </c>
      <c r="G120" s="130" t="s">
        <v>5</v>
      </c>
      <c r="H120" s="138">
        <v>0</v>
      </c>
      <c r="I120" s="114" t="str">
        <f>IF(EXACT(F120, G120), "none", IF(ISNUMBER(MATCH(G120, 'MP Analysis Input'!$A$15:$A$21, 0)), "soft", "hard"))</f>
        <v>hard</v>
      </c>
      <c r="J120" s="123"/>
      <c r="K120" s="242"/>
      <c r="L120" s="242"/>
    </row>
    <row r="121" spans="1:12" ht="15" customHeight="1" x14ac:dyDescent="0.25">
      <c r="A121" t="s">
        <v>142</v>
      </c>
      <c r="B121" s="260">
        <v>11.4</v>
      </c>
      <c r="C121" s="260">
        <f t="shared" si="4"/>
        <v>1.7812500000000002E-2</v>
      </c>
      <c r="D121" s="261" t="s">
        <v>48</v>
      </c>
      <c r="E121" s="261" t="s">
        <v>48</v>
      </c>
      <c r="F121" s="234" t="s">
        <v>681</v>
      </c>
      <c r="G121" s="130" t="s">
        <v>5</v>
      </c>
      <c r="H121" s="138">
        <v>0</v>
      </c>
      <c r="I121" s="114" t="str">
        <f>IF(EXACT(F121, G121), "none", IF(ISNUMBER(MATCH(G121, 'MP Analysis Input'!$A$15:$A$21, 0)), "soft", "hard"))</f>
        <v>hard</v>
      </c>
      <c r="J121" s="123"/>
      <c r="K121" s="242"/>
      <c r="L121" s="242"/>
    </row>
    <row r="122" spans="1:12" ht="15" customHeight="1" x14ac:dyDescent="0.25">
      <c r="A122" t="s">
        <v>143</v>
      </c>
      <c r="B122" s="260">
        <v>192.54499999999999</v>
      </c>
      <c r="C122" s="260">
        <f t="shared" si="4"/>
        <v>0.3008515625</v>
      </c>
      <c r="D122" s="261" t="s">
        <v>48</v>
      </c>
      <c r="E122" s="261" t="s">
        <v>48</v>
      </c>
      <c r="F122" s="234" t="s">
        <v>681</v>
      </c>
      <c r="G122" s="130" t="s">
        <v>5</v>
      </c>
      <c r="H122" s="138">
        <v>0</v>
      </c>
      <c r="I122" s="114" t="str">
        <f>IF(EXACT(F122, G122), "none", IF(ISNUMBER(MATCH(G122, 'MP Analysis Input'!$A$15:$A$21, 0)), "soft", "hard"))</f>
        <v>hard</v>
      </c>
      <c r="J122" s="123"/>
      <c r="K122" s="242"/>
      <c r="L122" s="242"/>
    </row>
    <row r="123" spans="1:12" ht="15" customHeight="1" x14ac:dyDescent="0.25">
      <c r="A123" t="s">
        <v>144</v>
      </c>
      <c r="B123" s="260">
        <v>13.319000000000001</v>
      </c>
      <c r="C123" s="260">
        <f t="shared" si="4"/>
        <v>2.0810937500000001E-2</v>
      </c>
      <c r="D123" s="261" t="s">
        <v>48</v>
      </c>
      <c r="E123" s="261" t="s">
        <v>48</v>
      </c>
      <c r="F123" s="234" t="s">
        <v>681</v>
      </c>
      <c r="G123" s="130" t="s">
        <v>5</v>
      </c>
      <c r="H123" s="138">
        <v>0</v>
      </c>
      <c r="I123" s="114" t="str">
        <f>IF(EXACT(F123, G123), "none", IF(ISNUMBER(MATCH(G123, 'MP Analysis Input'!$A$15:$A$21, 0)), "soft", "hard"))</f>
        <v>hard</v>
      </c>
      <c r="J123" s="123"/>
      <c r="K123" s="242"/>
      <c r="L123" s="242"/>
    </row>
    <row r="124" spans="1:12" ht="15" customHeight="1" x14ac:dyDescent="0.25">
      <c r="A124" t="s">
        <v>145</v>
      </c>
      <c r="B124" s="260">
        <v>7.54</v>
      </c>
      <c r="C124" s="260">
        <f t="shared" si="4"/>
        <v>1.178125E-2</v>
      </c>
      <c r="D124" s="261" t="s">
        <v>48</v>
      </c>
      <c r="E124" s="261" t="s">
        <v>48</v>
      </c>
      <c r="F124" s="234" t="s">
        <v>681</v>
      </c>
      <c r="G124" s="130" t="s">
        <v>5</v>
      </c>
      <c r="H124" s="138">
        <v>0</v>
      </c>
      <c r="I124" s="114" t="str">
        <f>IF(EXACT(F124, G124), "none", IF(ISNUMBER(MATCH(G124, 'MP Analysis Input'!$A$15:$A$21, 0)), "soft", "hard"))</f>
        <v>hard</v>
      </c>
      <c r="J124" s="123"/>
      <c r="K124" s="242"/>
      <c r="L124" s="242"/>
    </row>
    <row r="125" spans="1:12" ht="15" customHeight="1" x14ac:dyDescent="0.25">
      <c r="A125" t="s">
        <v>146</v>
      </c>
      <c r="B125" s="260">
        <v>174.50299999999999</v>
      </c>
      <c r="C125" s="260">
        <f t="shared" si="4"/>
        <v>0.27266093749999998</v>
      </c>
      <c r="D125" s="261" t="s">
        <v>48</v>
      </c>
      <c r="E125" s="261" t="s">
        <v>48</v>
      </c>
      <c r="F125" s="234" t="s">
        <v>682</v>
      </c>
      <c r="G125" s="130" t="s">
        <v>5</v>
      </c>
      <c r="H125" s="138">
        <v>0</v>
      </c>
      <c r="I125" s="114" t="str">
        <f>IF(EXACT(F125, G125), "none", IF(ISNUMBER(MATCH(G125, 'MP Analysis Input'!$A$15:$A$21, 0)), "soft", "hard"))</f>
        <v>hard</v>
      </c>
      <c r="J125" s="123"/>
      <c r="K125" s="242"/>
      <c r="L125" s="242"/>
    </row>
    <row r="126" spans="1:12" ht="15" customHeight="1" x14ac:dyDescent="0.25">
      <c r="A126" t="s">
        <v>147</v>
      </c>
      <c r="B126" s="260">
        <v>38.743000000000002</v>
      </c>
      <c r="C126" s="260">
        <f t="shared" si="4"/>
        <v>6.0535937500000005E-2</v>
      </c>
      <c r="D126" s="261" t="s">
        <v>48</v>
      </c>
      <c r="E126" s="261" t="s">
        <v>48</v>
      </c>
      <c r="F126" s="234" t="s">
        <v>682</v>
      </c>
      <c r="G126" s="130" t="s">
        <v>5</v>
      </c>
      <c r="H126" s="138">
        <v>0</v>
      </c>
      <c r="I126" s="114" t="str">
        <f>IF(EXACT(F126, G126), "none", IF(ISNUMBER(MATCH(G126, 'MP Analysis Input'!$A$15:$A$21, 0)), "soft", "hard"))</f>
        <v>hard</v>
      </c>
      <c r="J126" s="123"/>
      <c r="K126" s="242"/>
      <c r="L126" s="242"/>
    </row>
    <row r="127" spans="1:12" ht="15" customHeight="1" x14ac:dyDescent="0.25">
      <c r="A127" t="s">
        <v>148</v>
      </c>
      <c r="B127" s="260">
        <v>19.064</v>
      </c>
      <c r="C127" s="260">
        <f t="shared" si="4"/>
        <v>2.9787500000000001E-2</v>
      </c>
      <c r="D127" s="261" t="s">
        <v>48</v>
      </c>
      <c r="E127" s="261" t="s">
        <v>48</v>
      </c>
      <c r="F127" s="234" t="s">
        <v>682</v>
      </c>
      <c r="G127" s="130" t="s">
        <v>5</v>
      </c>
      <c r="H127" s="138">
        <v>0</v>
      </c>
      <c r="I127" s="114" t="str">
        <f>IF(EXACT(F127, G127), "none", IF(ISNUMBER(MATCH(G127, 'MP Analysis Input'!$A$15:$A$21, 0)), "soft", "hard"))</f>
        <v>hard</v>
      </c>
      <c r="J127" s="123"/>
      <c r="K127" s="242"/>
      <c r="L127" s="242"/>
    </row>
    <row r="128" spans="1:12" ht="15" customHeight="1" x14ac:dyDescent="0.25">
      <c r="A128" t="s">
        <v>149</v>
      </c>
      <c r="B128" s="260">
        <v>69.334000000000003</v>
      </c>
      <c r="C128" s="260">
        <f t="shared" si="4"/>
        <v>0.10833437500000001</v>
      </c>
      <c r="D128" s="261" t="s">
        <v>48</v>
      </c>
      <c r="E128" s="261" t="s">
        <v>48</v>
      </c>
      <c r="F128" s="234" t="s">
        <v>682</v>
      </c>
      <c r="G128" s="130" t="s">
        <v>5</v>
      </c>
      <c r="H128" s="138">
        <v>0</v>
      </c>
      <c r="I128" s="114" t="str">
        <f>IF(EXACT(F128, G128), "none", IF(ISNUMBER(MATCH(G128, 'MP Analysis Input'!$A$15:$A$21, 0)), "soft", "hard"))</f>
        <v>hard</v>
      </c>
      <c r="J128" s="123"/>
      <c r="K128" s="242"/>
      <c r="L128" s="242"/>
    </row>
    <row r="129" spans="1:12" ht="15" customHeight="1" x14ac:dyDescent="0.25">
      <c r="A129" t="s">
        <v>150</v>
      </c>
      <c r="B129" s="260">
        <v>220.75800000000001</v>
      </c>
      <c r="C129" s="260">
        <f t="shared" si="4"/>
        <v>0.34493437500000002</v>
      </c>
      <c r="D129" s="261" t="s">
        <v>40</v>
      </c>
      <c r="E129" s="261" t="s">
        <v>40</v>
      </c>
      <c r="F129" s="234" t="s">
        <v>40</v>
      </c>
      <c r="G129" s="130" t="s">
        <v>34</v>
      </c>
      <c r="H129" s="138">
        <v>1</v>
      </c>
      <c r="I129" s="114" t="str">
        <f>IF(EXACT(F129, G129), "none", IF(ISNUMBER(MATCH(G129, 'MP Analysis Input'!$A$15:$A$21, 0)), "soft", "hard"))</f>
        <v>hard</v>
      </c>
      <c r="J129" s="123"/>
      <c r="K129" s="242"/>
      <c r="L129" s="242"/>
    </row>
    <row r="130" spans="1:12" ht="15" customHeight="1" x14ac:dyDescent="0.25">
      <c r="A130" t="s">
        <v>151</v>
      </c>
      <c r="B130" s="260">
        <v>363.166</v>
      </c>
      <c r="C130" s="260">
        <f t="shared" si="4"/>
        <v>0.56744687500000002</v>
      </c>
      <c r="D130" s="261" t="s">
        <v>40</v>
      </c>
      <c r="E130" s="261" t="s">
        <v>40</v>
      </c>
      <c r="F130" s="234" t="s">
        <v>40</v>
      </c>
      <c r="G130" s="130" t="s">
        <v>34</v>
      </c>
      <c r="H130" s="138">
        <v>1</v>
      </c>
      <c r="I130" s="114" t="str">
        <f>IF(EXACT(F130, G130), "none", IF(ISNUMBER(MATCH(G130, 'MP Analysis Input'!$A$15:$A$21, 0)), "soft", "hard"))</f>
        <v>hard</v>
      </c>
      <c r="J130" s="123"/>
      <c r="K130" s="242"/>
      <c r="L130" s="242"/>
    </row>
    <row r="131" spans="1:12" ht="15" customHeight="1" x14ac:dyDescent="0.25">
      <c r="A131" t="s">
        <v>152</v>
      </c>
      <c r="B131" s="260">
        <v>118.499</v>
      </c>
      <c r="C131" s="260">
        <f t="shared" si="4"/>
        <v>0.1851546875</v>
      </c>
      <c r="D131" s="261" t="s">
        <v>40</v>
      </c>
      <c r="E131" s="261" t="s">
        <v>40</v>
      </c>
      <c r="F131" s="234" t="s">
        <v>97</v>
      </c>
      <c r="G131" s="130" t="s">
        <v>97</v>
      </c>
      <c r="H131" s="138">
        <v>0</v>
      </c>
      <c r="I131" s="114" t="str">
        <f>IF(EXACT(F131, G131), "none", IF(ISNUMBER(MATCH(G131, 'MP Analysis Input'!$A$15:$A$21, 0)), "soft", "hard"))</f>
        <v>none</v>
      </c>
      <c r="J131" s="123"/>
      <c r="K131" s="242"/>
      <c r="L131" s="242"/>
    </row>
    <row r="132" spans="1:12" ht="15" customHeight="1" x14ac:dyDescent="0.25">
      <c r="A132" t="s">
        <v>153</v>
      </c>
      <c r="B132" s="260">
        <v>259.24700000000001</v>
      </c>
      <c r="C132" s="260">
        <f t="shared" si="4"/>
        <v>0.40507343750000002</v>
      </c>
      <c r="D132" s="261" t="s">
        <v>40</v>
      </c>
      <c r="E132" s="261" t="s">
        <v>40</v>
      </c>
      <c r="F132" s="234" t="s">
        <v>52</v>
      </c>
      <c r="G132" s="130" t="s">
        <v>52</v>
      </c>
      <c r="H132" s="138">
        <v>0</v>
      </c>
      <c r="I132" s="114" t="str">
        <f>IF(EXACT(F132, G132), "none", IF(ISNUMBER(MATCH(G132, 'MP Analysis Input'!$A$15:$A$21, 0)), "soft", "hard"))</f>
        <v>none</v>
      </c>
      <c r="J132" s="123"/>
      <c r="K132" s="242"/>
      <c r="L132" s="242"/>
    </row>
    <row r="133" spans="1:12" ht="15" customHeight="1" x14ac:dyDescent="0.25">
      <c r="A133" t="s">
        <v>154</v>
      </c>
      <c r="B133" s="260">
        <v>108.56699999999999</v>
      </c>
      <c r="C133" s="260">
        <f t="shared" si="4"/>
        <v>0.1696359375</v>
      </c>
      <c r="D133" s="261" t="s">
        <v>48</v>
      </c>
      <c r="E133" s="261" t="s">
        <v>48</v>
      </c>
      <c r="F133" s="234" t="s">
        <v>48</v>
      </c>
      <c r="G133" s="130" t="s">
        <v>4</v>
      </c>
      <c r="H133" s="138">
        <v>1</v>
      </c>
      <c r="I133" s="114" t="str">
        <f>IF(EXACT(F133, G133), "none", IF(ISNUMBER(MATCH(G133, 'MP Analysis Input'!$A$15:$A$21, 0)), "soft", "hard"))</f>
        <v>hard</v>
      </c>
      <c r="J133" s="123"/>
      <c r="K133" s="242"/>
      <c r="L133" s="242"/>
    </row>
    <row r="134" spans="1:12" ht="15" customHeight="1" x14ac:dyDescent="0.25">
      <c r="A134" t="s">
        <v>155</v>
      </c>
      <c r="B134" s="260">
        <v>55.082999999999998</v>
      </c>
      <c r="C134" s="260">
        <f t="shared" si="4"/>
        <v>8.6067187500000003E-2</v>
      </c>
      <c r="D134" s="261" t="s">
        <v>48</v>
      </c>
      <c r="E134" s="261" t="s">
        <v>48</v>
      </c>
      <c r="F134" s="234" t="s">
        <v>52</v>
      </c>
      <c r="G134" s="130" t="s">
        <v>52</v>
      </c>
      <c r="H134" s="138">
        <v>0</v>
      </c>
      <c r="I134" s="114" t="str">
        <f>IF(EXACT(F134, G134), "none", IF(ISNUMBER(MATCH(G134, 'MP Analysis Input'!$A$15:$A$21, 0)), "soft", "hard"))</f>
        <v>none</v>
      </c>
      <c r="J134" s="123"/>
      <c r="K134" s="242"/>
      <c r="L134" s="242"/>
    </row>
    <row r="135" spans="1:12" ht="15" customHeight="1" x14ac:dyDescent="0.25">
      <c r="A135" t="s">
        <v>156</v>
      </c>
      <c r="B135" s="260">
        <v>226.95500000000001</v>
      </c>
      <c r="C135" s="260">
        <f t="shared" si="4"/>
        <v>0.35461718750000004</v>
      </c>
      <c r="D135" s="261" t="s">
        <v>48</v>
      </c>
      <c r="E135" s="261" t="s">
        <v>48</v>
      </c>
      <c r="F135" s="262" t="s">
        <v>683</v>
      </c>
      <c r="G135" s="130" t="s">
        <v>157</v>
      </c>
      <c r="H135" s="138">
        <v>0</v>
      </c>
      <c r="I135" s="114" t="str">
        <f>IF(EXACT(F135, G135), "none", IF(ISNUMBER(MATCH(G135, 'MP Analysis Input'!$A$15:$A$21, 0)), "soft", "hard"))</f>
        <v>hard</v>
      </c>
      <c r="J135" s="123"/>
      <c r="K135" s="242"/>
      <c r="L135" s="242"/>
    </row>
    <row r="136" spans="1:12" ht="15" customHeight="1" x14ac:dyDescent="0.25">
      <c r="A136" t="s">
        <v>158</v>
      </c>
      <c r="B136" s="260">
        <v>39.997</v>
      </c>
      <c r="C136" s="260">
        <f t="shared" si="4"/>
        <v>6.2495312500000004E-2</v>
      </c>
      <c r="D136" s="261" t="s">
        <v>48</v>
      </c>
      <c r="E136" s="261" t="s">
        <v>48</v>
      </c>
      <c r="F136" s="262" t="s">
        <v>683</v>
      </c>
      <c r="G136" s="130" t="s">
        <v>157</v>
      </c>
      <c r="H136" s="138">
        <v>0</v>
      </c>
      <c r="I136" s="114" t="str">
        <f>IF(EXACT(F136, G136), "none", IF(ISNUMBER(MATCH(G136, 'MP Analysis Input'!$A$15:$A$21, 0)), "soft", "hard"))</f>
        <v>hard</v>
      </c>
      <c r="J136" s="123"/>
      <c r="K136" s="242"/>
      <c r="L136" s="242"/>
    </row>
    <row r="137" spans="1:12" ht="15" customHeight="1" x14ac:dyDescent="0.25">
      <c r="A137" t="s">
        <v>159</v>
      </c>
      <c r="B137" s="260">
        <v>422.64</v>
      </c>
      <c r="C137" s="260">
        <f t="shared" si="4"/>
        <v>0.66037500000000005</v>
      </c>
      <c r="D137" s="261" t="s">
        <v>48</v>
      </c>
      <c r="E137" s="261" t="s">
        <v>48</v>
      </c>
      <c r="F137" s="262" t="s">
        <v>683</v>
      </c>
      <c r="G137" s="130" t="s">
        <v>157</v>
      </c>
      <c r="H137" s="138">
        <v>0</v>
      </c>
      <c r="I137" s="114" t="str">
        <f>IF(EXACT(F137, G137), "none", IF(ISNUMBER(MATCH(G137, 'MP Analysis Input'!$A$15:$A$21, 0)), "soft", "hard"))</f>
        <v>hard</v>
      </c>
      <c r="J137" s="123"/>
      <c r="K137" s="242"/>
      <c r="L137" s="242"/>
    </row>
    <row r="138" spans="1:12" ht="15" customHeight="1" x14ac:dyDescent="0.25">
      <c r="A138" t="s">
        <v>160</v>
      </c>
      <c r="B138" s="260">
        <v>318.37</v>
      </c>
      <c r="C138" s="260">
        <f t="shared" si="4"/>
        <v>0.49745312500000005</v>
      </c>
      <c r="D138" s="261" t="s">
        <v>40</v>
      </c>
      <c r="E138" s="261" t="s">
        <v>40</v>
      </c>
      <c r="F138" s="234" t="s">
        <v>40</v>
      </c>
      <c r="G138" s="130" t="s">
        <v>34</v>
      </c>
      <c r="H138" s="138">
        <v>1</v>
      </c>
      <c r="I138" s="114" t="str">
        <f>IF(EXACT(F138, G138), "none", IF(ISNUMBER(MATCH(G138, 'MP Analysis Input'!$A$15:$A$21, 0)), "soft", "hard"))</f>
        <v>hard</v>
      </c>
      <c r="J138" s="123"/>
      <c r="K138" s="242"/>
      <c r="L138" s="242"/>
    </row>
    <row r="139" spans="1:12" ht="15" customHeight="1" x14ac:dyDescent="0.25">
      <c r="A139" t="s">
        <v>161</v>
      </c>
      <c r="B139" s="260">
        <v>173.619</v>
      </c>
      <c r="C139" s="260">
        <f t="shared" si="4"/>
        <v>0.27127968750000003</v>
      </c>
      <c r="D139" s="261" t="s">
        <v>40</v>
      </c>
      <c r="E139" s="261" t="s">
        <v>40</v>
      </c>
      <c r="F139" s="234" t="s">
        <v>40</v>
      </c>
      <c r="G139" s="130" t="s">
        <v>34</v>
      </c>
      <c r="H139" s="138">
        <v>4</v>
      </c>
      <c r="I139" s="114" t="str">
        <f>IF(EXACT(F139, G139), "none", IF(ISNUMBER(MATCH(G139, 'MP Analysis Input'!$A$15:$A$21, 0)), "soft", "hard"))</f>
        <v>hard</v>
      </c>
      <c r="J139" s="123"/>
      <c r="K139" s="242"/>
      <c r="L139" s="242"/>
    </row>
    <row r="140" spans="1:12" ht="15" customHeight="1" x14ac:dyDescent="0.25">
      <c r="A140" t="s">
        <v>162</v>
      </c>
      <c r="B140" s="260">
        <v>74.540999999999997</v>
      </c>
      <c r="C140" s="260">
        <f t="shared" si="4"/>
        <v>0.11647031250000001</v>
      </c>
      <c r="D140" s="261" t="s">
        <v>36</v>
      </c>
      <c r="E140" s="261" t="s">
        <v>36</v>
      </c>
      <c r="F140" s="262" t="s">
        <v>684</v>
      </c>
      <c r="G140" s="130" t="s">
        <v>5</v>
      </c>
      <c r="H140" s="138">
        <v>0</v>
      </c>
      <c r="I140" s="114" t="str">
        <f>IF(EXACT(F140, G140), "none", IF(ISNUMBER(MATCH(G140, 'MP Analysis Input'!$A$15:$A$21, 0)), "soft", "hard"))</f>
        <v>hard</v>
      </c>
      <c r="J140" s="123"/>
      <c r="K140" s="242"/>
      <c r="L140" s="242"/>
    </row>
    <row r="141" spans="1:12" ht="15" customHeight="1" x14ac:dyDescent="0.25">
      <c r="A141" t="s">
        <v>163</v>
      </c>
      <c r="B141" s="260">
        <v>38.154000000000003</v>
      </c>
      <c r="C141" s="260">
        <f t="shared" si="4"/>
        <v>5.9615625000000005E-2</v>
      </c>
      <c r="D141" s="261" t="s">
        <v>36</v>
      </c>
      <c r="E141" s="261" t="s">
        <v>36</v>
      </c>
      <c r="F141" s="262" t="s">
        <v>684</v>
      </c>
      <c r="G141" s="130" t="s">
        <v>5</v>
      </c>
      <c r="H141" s="138">
        <v>0</v>
      </c>
      <c r="I141" s="114" t="str">
        <f>IF(EXACT(F141, G141), "none", IF(ISNUMBER(MATCH(G141, 'MP Analysis Input'!$A$15:$A$21, 0)), "soft", "hard"))</f>
        <v>hard</v>
      </c>
      <c r="J141" s="123"/>
      <c r="K141" s="242"/>
      <c r="L141" s="242"/>
    </row>
    <row r="142" spans="1:12" ht="15" customHeight="1" x14ac:dyDescent="0.25">
      <c r="A142" t="s">
        <v>164</v>
      </c>
      <c r="B142" s="260">
        <v>604.01400000000001</v>
      </c>
      <c r="C142" s="260">
        <f t="shared" si="4"/>
        <v>0.94377187500000004</v>
      </c>
      <c r="D142" s="261" t="s">
        <v>36</v>
      </c>
      <c r="E142" s="261" t="s">
        <v>36</v>
      </c>
      <c r="F142" s="234" t="s">
        <v>34</v>
      </c>
      <c r="G142" s="130" t="s">
        <v>34</v>
      </c>
      <c r="H142" s="138">
        <v>0</v>
      </c>
      <c r="I142" s="114" t="str">
        <f>IF(EXACT(F142, G142), "none", IF(ISNUMBER(MATCH(G142, 'MP Analysis Input'!$A$15:$A$21, 0)), "soft", "hard"))</f>
        <v>none</v>
      </c>
      <c r="J142" s="123"/>
      <c r="K142" s="242"/>
      <c r="L142" s="242"/>
    </row>
    <row r="143" spans="1:12" ht="15" customHeight="1" x14ac:dyDescent="0.25">
      <c r="A143" t="s">
        <v>165</v>
      </c>
      <c r="B143" s="260">
        <v>67.614000000000004</v>
      </c>
      <c r="C143" s="260">
        <f t="shared" si="4"/>
        <v>0.10564687500000002</v>
      </c>
      <c r="D143" s="261" t="s">
        <v>40</v>
      </c>
      <c r="E143" s="261" t="s">
        <v>40</v>
      </c>
      <c r="F143" s="234" t="s">
        <v>34</v>
      </c>
      <c r="G143" s="130" t="s">
        <v>34</v>
      </c>
      <c r="H143" s="138">
        <v>0</v>
      </c>
      <c r="I143" s="114" t="str">
        <f>IF(EXACT(F143, G143), "none", IF(ISNUMBER(MATCH(G143, 'MP Analysis Input'!$A$15:$A$21, 0)), "soft", "hard"))</f>
        <v>none</v>
      </c>
      <c r="J143" s="123"/>
      <c r="K143" s="242"/>
      <c r="L143" s="242"/>
    </row>
    <row r="144" spans="1:12" ht="15" customHeight="1" x14ac:dyDescent="0.25">
      <c r="A144" t="s">
        <v>166</v>
      </c>
      <c r="B144" s="260">
        <v>91.647000000000006</v>
      </c>
      <c r="C144" s="260">
        <f t="shared" si="4"/>
        <v>0.14319843750000003</v>
      </c>
      <c r="D144" s="261" t="s">
        <v>40</v>
      </c>
      <c r="E144" s="261" t="s">
        <v>40</v>
      </c>
      <c r="F144" s="234" t="s">
        <v>34</v>
      </c>
      <c r="G144" s="130" t="s">
        <v>34</v>
      </c>
      <c r="H144" s="138">
        <v>0</v>
      </c>
      <c r="I144" s="114" t="str">
        <f>IF(EXACT(F144, G144), "none", IF(ISNUMBER(MATCH(G144, 'MP Analysis Input'!$A$15:$A$21, 0)), "soft", "hard"))</f>
        <v>none</v>
      </c>
      <c r="J144" s="123"/>
      <c r="K144" s="242"/>
      <c r="L144" s="242"/>
    </row>
    <row r="145" spans="1:12" ht="15" customHeight="1" x14ac:dyDescent="0.25">
      <c r="A145" t="s">
        <v>167</v>
      </c>
      <c r="B145" s="260">
        <v>31.122</v>
      </c>
      <c r="C145" s="260">
        <f t="shared" si="4"/>
        <v>4.8628125000000001E-2</v>
      </c>
      <c r="D145" s="261" t="s">
        <v>36</v>
      </c>
      <c r="E145" s="261" t="s">
        <v>36</v>
      </c>
      <c r="F145" s="234" t="s">
        <v>34</v>
      </c>
      <c r="G145" s="130" t="s">
        <v>34</v>
      </c>
      <c r="H145" s="138">
        <v>0</v>
      </c>
      <c r="I145" s="114" t="str">
        <f>IF(EXACT(F145, G145), "none", IF(ISNUMBER(MATCH(G145, 'MP Analysis Input'!$A$15:$A$21, 0)), "soft", "hard"))</f>
        <v>none</v>
      </c>
      <c r="J145" s="123"/>
      <c r="K145" s="242"/>
      <c r="L145" s="242"/>
    </row>
    <row r="146" spans="1:12" ht="15" customHeight="1" x14ac:dyDescent="0.25">
      <c r="A146" t="s">
        <v>168</v>
      </c>
      <c r="B146" s="260">
        <v>161.40799999999999</v>
      </c>
      <c r="C146" s="260">
        <f t="shared" si="4"/>
        <v>0.25219999999999998</v>
      </c>
      <c r="D146" s="261" t="s">
        <v>48</v>
      </c>
      <c r="E146" s="261" t="s">
        <v>48</v>
      </c>
      <c r="F146" s="262" t="s">
        <v>685</v>
      </c>
      <c r="G146" s="130" t="s">
        <v>5</v>
      </c>
      <c r="H146" s="138">
        <v>0</v>
      </c>
      <c r="I146" s="114" t="str">
        <f>IF(EXACT(F146, G146), "none", IF(ISNUMBER(MATCH(G146, 'MP Analysis Input'!$A$15:$A$21, 0)), "soft", "hard"))</f>
        <v>hard</v>
      </c>
      <c r="J146" s="123"/>
      <c r="K146" s="242"/>
      <c r="L146" s="242"/>
    </row>
    <row r="147" spans="1:12" ht="15" customHeight="1" x14ac:dyDescent="0.25">
      <c r="A147" t="s">
        <v>169</v>
      </c>
      <c r="B147" s="260">
        <v>128.26599999999999</v>
      </c>
      <c r="C147" s="260">
        <f t="shared" si="4"/>
        <v>0.20041562499999999</v>
      </c>
      <c r="D147" s="261" t="s">
        <v>48</v>
      </c>
      <c r="E147" s="261" t="s">
        <v>48</v>
      </c>
      <c r="F147" s="262" t="s">
        <v>685</v>
      </c>
      <c r="G147" s="130" t="s">
        <v>5</v>
      </c>
      <c r="H147" s="138">
        <v>0</v>
      </c>
      <c r="I147" s="114" t="str">
        <f>IF(EXACT(F147, G147), "none", IF(ISNUMBER(MATCH(G147, 'MP Analysis Input'!$A$15:$A$21, 0)), "soft", "hard"))</f>
        <v>hard</v>
      </c>
      <c r="J147" s="123"/>
      <c r="K147" s="242"/>
      <c r="L147" s="242"/>
    </row>
    <row r="148" spans="1:12" ht="15" customHeight="1" x14ac:dyDescent="0.25">
      <c r="A148" t="s">
        <v>170</v>
      </c>
      <c r="B148" s="260">
        <v>181.74</v>
      </c>
      <c r="C148" s="260">
        <f t="shared" si="4"/>
        <v>0.28396875000000005</v>
      </c>
      <c r="D148" s="261" t="s">
        <v>48</v>
      </c>
      <c r="E148" s="261" t="s">
        <v>48</v>
      </c>
      <c r="F148" s="262" t="s">
        <v>686</v>
      </c>
      <c r="G148" s="130" t="s">
        <v>5</v>
      </c>
      <c r="H148" s="138">
        <v>0</v>
      </c>
      <c r="I148" s="114" t="str">
        <f>IF(EXACT(F148, G148), "none", IF(ISNUMBER(MATCH(G148, 'MP Analysis Input'!$A$15:$A$21, 0)), "soft", "hard"))</f>
        <v>hard</v>
      </c>
      <c r="J148" s="123"/>
      <c r="K148" s="242"/>
      <c r="L148" s="242"/>
    </row>
    <row r="149" spans="1:12" ht="15" customHeight="1" x14ac:dyDescent="0.25">
      <c r="A149" t="s">
        <v>171</v>
      </c>
      <c r="B149" s="260">
        <v>177.11799999999999</v>
      </c>
      <c r="C149" s="260">
        <f t="shared" si="4"/>
        <v>0.276746875</v>
      </c>
      <c r="D149" s="261" t="s">
        <v>48</v>
      </c>
      <c r="E149" s="261" t="s">
        <v>48</v>
      </c>
      <c r="F149" s="262" t="s">
        <v>686</v>
      </c>
      <c r="G149" s="130" t="s">
        <v>5</v>
      </c>
      <c r="H149" s="138">
        <v>0</v>
      </c>
      <c r="I149" s="114" t="str">
        <f>IF(EXACT(F149, G149), "none", IF(ISNUMBER(MATCH(G149, 'MP Analysis Input'!$A$15:$A$21, 0)), "soft", "hard"))</f>
        <v>hard</v>
      </c>
      <c r="J149" s="123"/>
      <c r="K149" s="242"/>
      <c r="L149" s="242"/>
    </row>
    <row r="150" spans="1:12" ht="15" customHeight="1" x14ac:dyDescent="0.25">
      <c r="A150" t="s">
        <v>172</v>
      </c>
      <c r="B150" s="260">
        <v>274.81900000000002</v>
      </c>
      <c r="C150" s="260">
        <f t="shared" si="4"/>
        <v>0.42940468750000005</v>
      </c>
      <c r="D150" s="261" t="s">
        <v>40</v>
      </c>
      <c r="E150" s="261" t="s">
        <v>40</v>
      </c>
      <c r="F150" s="234" t="s">
        <v>40</v>
      </c>
      <c r="G150" s="130" t="s">
        <v>34</v>
      </c>
      <c r="H150" s="138">
        <v>1</v>
      </c>
      <c r="I150" s="114" t="str">
        <f>IF(EXACT(F150, G150), "none", IF(ISNUMBER(MATCH(G150, 'MP Analysis Input'!$A$15:$A$21, 0)), "soft", "hard"))</f>
        <v>hard</v>
      </c>
      <c r="J150" s="123"/>
      <c r="K150" s="242"/>
      <c r="L150" s="242"/>
    </row>
    <row r="151" spans="1:12" ht="15" customHeight="1" x14ac:dyDescent="0.25">
      <c r="A151" t="s">
        <v>173</v>
      </c>
      <c r="B151" s="260">
        <v>248.619</v>
      </c>
      <c r="C151" s="260">
        <f t="shared" si="4"/>
        <v>0.38846718750000003</v>
      </c>
      <c r="D151" s="261" t="s">
        <v>40</v>
      </c>
      <c r="E151" s="261" t="s">
        <v>40</v>
      </c>
      <c r="F151" s="234" t="s">
        <v>40</v>
      </c>
      <c r="G151" s="130" t="s">
        <v>4</v>
      </c>
      <c r="H151" s="138">
        <v>3</v>
      </c>
      <c r="I151" s="114" t="str">
        <f>IF(EXACT(F151, G151), "none", IF(ISNUMBER(MATCH(G151, 'MP Analysis Input'!$A$15:$A$21, 0)), "soft", "hard"))</f>
        <v>hard</v>
      </c>
      <c r="J151" s="123"/>
      <c r="K151" s="242"/>
      <c r="L151" s="242"/>
    </row>
    <row r="152" spans="1:12" ht="15" customHeight="1" x14ac:dyDescent="0.25">
      <c r="A152" t="s">
        <v>174</v>
      </c>
      <c r="B152" s="260">
        <v>143.232</v>
      </c>
      <c r="C152" s="260">
        <f t="shared" ref="C152:C218" si="5">B152*0.0015625</f>
        <v>0.2238</v>
      </c>
      <c r="D152" s="261" t="s">
        <v>40</v>
      </c>
      <c r="E152" s="261" t="s">
        <v>40</v>
      </c>
      <c r="F152" s="234" t="s">
        <v>52</v>
      </c>
      <c r="G152" s="130" t="s">
        <v>52</v>
      </c>
      <c r="H152" s="138">
        <v>0</v>
      </c>
      <c r="I152" s="114" t="str">
        <f>IF(EXACT(F152, G152), "none", IF(ISNUMBER(MATCH(G152, 'MP Analysis Input'!$A$15:$A$21, 0)), "soft", "hard"))</f>
        <v>none</v>
      </c>
      <c r="J152" s="123"/>
      <c r="K152" s="242"/>
      <c r="L152" s="242"/>
    </row>
    <row r="153" spans="1:12" ht="15" customHeight="1" x14ac:dyDescent="0.25">
      <c r="A153" t="s">
        <v>175</v>
      </c>
      <c r="B153" s="260">
        <v>22.895</v>
      </c>
      <c r="C153" s="260">
        <f t="shared" si="5"/>
        <v>3.5773437499999998E-2</v>
      </c>
      <c r="D153" s="261" t="s">
        <v>52</v>
      </c>
      <c r="E153" s="261" t="s">
        <v>52</v>
      </c>
      <c r="F153" s="234" t="s">
        <v>52</v>
      </c>
      <c r="G153" s="130" t="s">
        <v>52</v>
      </c>
      <c r="H153" s="138">
        <v>0</v>
      </c>
      <c r="I153" s="114" t="str">
        <f>IF(EXACT(F153, G153), "none", IF(ISNUMBER(MATCH(G153, 'MP Analysis Input'!$A$15:$A$21, 0)), "soft", "hard"))</f>
        <v>none</v>
      </c>
      <c r="J153" s="123"/>
      <c r="K153" s="242"/>
      <c r="L153" s="242"/>
    </row>
    <row r="154" spans="1:12" ht="15" customHeight="1" x14ac:dyDescent="0.25">
      <c r="A154" t="s">
        <v>176</v>
      </c>
      <c r="B154" s="260">
        <v>139.511</v>
      </c>
      <c r="C154" s="260">
        <f t="shared" si="5"/>
        <v>0.2179859375</v>
      </c>
      <c r="D154" s="261" t="s">
        <v>52</v>
      </c>
      <c r="E154" s="261" t="s">
        <v>52</v>
      </c>
      <c r="F154" s="234" t="s">
        <v>52</v>
      </c>
      <c r="G154" s="130" t="s">
        <v>52</v>
      </c>
      <c r="H154" s="138">
        <v>0</v>
      </c>
      <c r="I154" s="114" t="str">
        <f>IF(EXACT(F154, G154), "none", IF(ISNUMBER(MATCH(G154, 'MP Analysis Input'!$A$15:$A$21, 0)), "soft", "hard"))</f>
        <v>none</v>
      </c>
      <c r="J154" s="123"/>
      <c r="K154" s="242"/>
      <c r="L154" s="242"/>
    </row>
    <row r="155" spans="1:12" ht="15" customHeight="1" x14ac:dyDescent="0.25">
      <c r="A155" t="s">
        <v>177</v>
      </c>
      <c r="B155" s="260">
        <v>78.438999999999993</v>
      </c>
      <c r="C155" s="260">
        <f t="shared" si="5"/>
        <v>0.12256093749999999</v>
      </c>
      <c r="D155" s="261" t="s">
        <v>52</v>
      </c>
      <c r="E155" s="261" t="s">
        <v>52</v>
      </c>
      <c r="F155" s="234" t="s">
        <v>52</v>
      </c>
      <c r="G155" s="130" t="s">
        <v>52</v>
      </c>
      <c r="H155" s="138">
        <v>0</v>
      </c>
      <c r="I155" s="114" t="str">
        <f>IF(EXACT(F155, G155), "none", IF(ISNUMBER(MATCH(G155, 'MP Analysis Input'!$A$15:$A$21, 0)), "soft", "hard"))</f>
        <v>none</v>
      </c>
      <c r="J155" s="123"/>
      <c r="K155" s="242"/>
      <c r="L155" s="242"/>
    </row>
    <row r="156" spans="1:12" ht="15" customHeight="1" x14ac:dyDescent="0.25">
      <c r="A156" t="s">
        <v>178</v>
      </c>
      <c r="B156" s="260">
        <v>137.94999999999999</v>
      </c>
      <c r="C156" s="260">
        <f t="shared" si="5"/>
        <v>0.215546875</v>
      </c>
      <c r="D156" s="261" t="s">
        <v>36</v>
      </c>
      <c r="E156" s="261" t="s">
        <v>36</v>
      </c>
      <c r="F156" s="234" t="s">
        <v>34</v>
      </c>
      <c r="G156" s="130" t="s">
        <v>34</v>
      </c>
      <c r="H156" s="138">
        <v>0</v>
      </c>
      <c r="I156" s="114" t="str">
        <f>IF(EXACT(F156, G156), "none", IF(ISNUMBER(MATCH(G156, 'MP Analysis Input'!$A$15:$A$21, 0)), "soft", "hard"))</f>
        <v>none</v>
      </c>
      <c r="J156" s="123"/>
      <c r="K156" s="242"/>
      <c r="L156" s="242"/>
    </row>
    <row r="157" spans="1:12" ht="15" customHeight="1" x14ac:dyDescent="0.25">
      <c r="A157" t="s">
        <v>179</v>
      </c>
      <c r="B157" s="260">
        <v>116.148</v>
      </c>
      <c r="C157" s="260">
        <f t="shared" si="5"/>
        <v>0.18148125000000001</v>
      </c>
      <c r="D157" s="261" t="s">
        <v>36</v>
      </c>
      <c r="E157" s="261" t="s">
        <v>36</v>
      </c>
      <c r="F157" s="234" t="s">
        <v>34</v>
      </c>
      <c r="G157" s="130" t="s">
        <v>34</v>
      </c>
      <c r="H157" s="138">
        <v>0</v>
      </c>
      <c r="I157" s="114" t="str">
        <f>IF(EXACT(F157, G157), "none", IF(ISNUMBER(MATCH(G157, 'MP Analysis Input'!$A$15:$A$21, 0)), "soft", "hard"))</f>
        <v>none</v>
      </c>
      <c r="J157" s="123"/>
      <c r="K157" s="242"/>
      <c r="L157" s="242"/>
    </row>
    <row r="158" spans="1:12" ht="15" customHeight="1" x14ac:dyDescent="0.25">
      <c r="A158" t="s">
        <v>180</v>
      </c>
      <c r="B158" s="260">
        <v>177.72499999999999</v>
      </c>
      <c r="C158" s="260">
        <f t="shared" si="5"/>
        <v>0.27769531250000001</v>
      </c>
      <c r="D158" s="261" t="s">
        <v>36</v>
      </c>
      <c r="E158" s="261" t="s">
        <v>36</v>
      </c>
      <c r="F158" s="234" t="s">
        <v>42</v>
      </c>
      <c r="G158" s="130" t="s">
        <v>55</v>
      </c>
      <c r="H158" s="138">
        <v>3</v>
      </c>
      <c r="I158" s="114" t="str">
        <f>IF(EXACT(F158, G158), "none", IF(ISNUMBER(MATCH(G158, 'MP Analysis Input'!$A$15:$A$21, 0)), "soft", "hard"))</f>
        <v>hard</v>
      </c>
      <c r="J158" s="123"/>
      <c r="K158" s="242"/>
      <c r="L158" s="242"/>
    </row>
    <row r="159" spans="1:12" ht="15" customHeight="1" x14ac:dyDescent="0.25">
      <c r="A159" t="s">
        <v>181</v>
      </c>
      <c r="B159" s="260">
        <v>17.968</v>
      </c>
      <c r="C159" s="260">
        <f t="shared" si="5"/>
        <v>2.8075000000000003E-2</v>
      </c>
      <c r="D159" s="261" t="s">
        <v>36</v>
      </c>
      <c r="E159" s="261" t="s">
        <v>36</v>
      </c>
      <c r="F159" s="234" t="s">
        <v>36</v>
      </c>
      <c r="G159" s="130" t="s">
        <v>4</v>
      </c>
      <c r="H159" s="138">
        <v>2</v>
      </c>
      <c r="I159" s="114" t="str">
        <f>IF(EXACT(F159, G159), "none", IF(ISNUMBER(MATCH(G159, 'MP Analysis Input'!$A$15:$A$21, 0)), "soft", "hard"))</f>
        <v>hard</v>
      </c>
      <c r="J159" s="123"/>
      <c r="K159" s="242"/>
      <c r="L159" s="242"/>
    </row>
    <row r="160" spans="1:12" ht="15" customHeight="1" x14ac:dyDescent="0.25">
      <c r="A160" t="s">
        <v>182</v>
      </c>
      <c r="B160" s="260">
        <v>73.62</v>
      </c>
      <c r="C160" s="260">
        <f t="shared" si="5"/>
        <v>0.11503125000000002</v>
      </c>
      <c r="D160" s="261" t="s">
        <v>36</v>
      </c>
      <c r="E160" s="261" t="s">
        <v>36</v>
      </c>
      <c r="F160" s="234" t="s">
        <v>105</v>
      </c>
      <c r="G160" s="130" t="s">
        <v>4</v>
      </c>
      <c r="H160" s="138">
        <v>3</v>
      </c>
      <c r="I160" s="114" t="str">
        <f>IF(EXACT(F160, G160), "none", IF(ISNUMBER(MATCH(G160, 'MP Analysis Input'!$A$15:$A$21, 0)), "soft", "hard"))</f>
        <v>hard</v>
      </c>
      <c r="J160" s="123"/>
      <c r="K160" s="242"/>
      <c r="L160" s="242"/>
    </row>
    <row r="161" spans="1:94" s="338" customFormat="1" ht="15" customHeight="1" x14ac:dyDescent="0.25">
      <c r="A161" s="242" t="s">
        <v>674</v>
      </c>
      <c r="B161" s="260">
        <v>100.786</v>
      </c>
      <c r="C161" s="260">
        <f t="shared" si="5"/>
        <v>0.15747812500000002</v>
      </c>
      <c r="D161" s="261" t="s">
        <v>36</v>
      </c>
      <c r="E161" s="261" t="s">
        <v>36</v>
      </c>
      <c r="F161" s="234" t="s">
        <v>42</v>
      </c>
      <c r="G161" s="130" t="s">
        <v>4</v>
      </c>
      <c r="H161" s="138">
        <v>3</v>
      </c>
      <c r="I161" s="114" t="str">
        <f>IF(EXACT(F161, G161), "none", IF(ISNUMBER(MATCH(G161, 'MP Analysis Input'!$A$15:$A$21, 0)), "soft", "hard"))</f>
        <v>hard</v>
      </c>
      <c r="J161" s="123"/>
      <c r="K161" s="242"/>
      <c r="L161" s="242"/>
      <c r="P161" s="242"/>
      <c r="Q161" s="242"/>
      <c r="R161" s="242"/>
      <c r="U161" s="253"/>
      <c r="AI161" s="242"/>
      <c r="AJ161" s="242"/>
      <c r="AK161" s="242"/>
      <c r="AL161" s="242"/>
      <c r="AM161" s="242"/>
      <c r="AN161" s="242"/>
      <c r="AO161" s="242"/>
      <c r="AP161" s="242"/>
      <c r="AQ161" s="242"/>
      <c r="AR161" s="242"/>
      <c r="AS161" s="242"/>
      <c r="AT161" s="242"/>
      <c r="AU161" s="242"/>
      <c r="AV161" s="242"/>
      <c r="AW161" s="242"/>
      <c r="AX161" s="242"/>
      <c r="AY161" s="242"/>
      <c r="AZ161" s="242"/>
      <c r="BA161" s="242"/>
      <c r="BB161" s="242"/>
      <c r="BC161" s="242"/>
      <c r="BD161" s="242"/>
      <c r="BE161" s="242"/>
      <c r="BF161" s="242"/>
      <c r="BG161" s="242"/>
      <c r="BH161" s="242"/>
      <c r="BI161" s="242"/>
      <c r="BJ161" s="242"/>
      <c r="BK161" s="242"/>
      <c r="BL161" s="242"/>
      <c r="BM161" s="242"/>
      <c r="BN161" s="242"/>
      <c r="BO161" s="242"/>
      <c r="BP161" s="242"/>
      <c r="BQ161" s="242"/>
      <c r="BR161" s="242"/>
      <c r="BS161" s="242"/>
      <c r="BT161" s="242"/>
      <c r="BU161" s="242"/>
      <c r="BV161" s="242"/>
      <c r="BW161" s="242"/>
      <c r="BX161" s="242"/>
      <c r="BY161" s="242"/>
      <c r="BZ161" s="242"/>
      <c r="CA161" s="242"/>
      <c r="CB161" s="242"/>
      <c r="CC161" s="242"/>
      <c r="CD161" s="242"/>
      <c r="CE161" s="242"/>
      <c r="CF161" s="242"/>
      <c r="CG161" s="242"/>
      <c r="CH161" s="242"/>
      <c r="CI161" s="242"/>
      <c r="CJ161" s="242"/>
      <c r="CK161" s="242"/>
      <c r="CL161" s="242"/>
      <c r="CM161" s="242"/>
      <c r="CN161" s="242"/>
      <c r="CO161" s="242"/>
      <c r="CP161" s="242"/>
    </row>
    <row r="162" spans="1:94" ht="15" customHeight="1" x14ac:dyDescent="0.25">
      <c r="A162" t="s">
        <v>675</v>
      </c>
      <c r="B162" s="260">
        <v>91.721000000000004</v>
      </c>
      <c r="C162" s="260">
        <f t="shared" si="5"/>
        <v>0.14331406250000001</v>
      </c>
      <c r="D162" s="261" t="s">
        <v>36</v>
      </c>
      <c r="E162" s="261" t="s">
        <v>36</v>
      </c>
      <c r="F162" s="234" t="s">
        <v>100</v>
      </c>
      <c r="G162" s="130" t="s">
        <v>55</v>
      </c>
      <c r="H162" s="138">
        <v>5</v>
      </c>
      <c r="I162" s="114" t="str">
        <f>IF(EXACT(F162, G162), "none", IF(ISNUMBER(MATCH(G162, 'MP Analysis Input'!$A$15:$A$21, 0)), "soft", "hard"))</f>
        <v>hard</v>
      </c>
      <c r="J162" s="123"/>
      <c r="K162" s="242"/>
      <c r="L162" s="242"/>
    </row>
    <row r="163" spans="1:94" s="338" customFormat="1" ht="15" customHeight="1" x14ac:dyDescent="0.25">
      <c r="A163" s="242" t="s">
        <v>676</v>
      </c>
      <c r="B163" s="260">
        <v>0.60899999999999999</v>
      </c>
      <c r="C163" s="260">
        <f t="shared" ref="C163" si="6">B163*0.0015625</f>
        <v>9.5156250000000004E-4</v>
      </c>
      <c r="D163" s="261" t="s">
        <v>36</v>
      </c>
      <c r="E163" s="261" t="s">
        <v>36</v>
      </c>
      <c r="F163" s="234" t="s">
        <v>100</v>
      </c>
      <c r="G163" s="130" t="s">
        <v>55</v>
      </c>
      <c r="H163" s="138">
        <v>5</v>
      </c>
      <c r="I163" s="114" t="str">
        <f>IF(EXACT(F163, G163), "none", IF(ISNUMBER(MATCH(G163, 'MP Analysis Input'!$A$15:$A$21, 0)), "soft", "hard"))</f>
        <v>hard</v>
      </c>
      <c r="J163" s="123"/>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184</v>
      </c>
      <c r="B164" s="260">
        <v>41.738999999999997</v>
      </c>
      <c r="C164" s="260">
        <f t="shared" si="5"/>
        <v>6.5217187499999996E-2</v>
      </c>
      <c r="D164" s="261" t="s">
        <v>36</v>
      </c>
      <c r="E164" s="261" t="s">
        <v>36</v>
      </c>
      <c r="F164" s="234" t="s">
        <v>42</v>
      </c>
      <c r="G164" s="130" t="s">
        <v>4</v>
      </c>
      <c r="H164" s="138">
        <v>1</v>
      </c>
      <c r="I164" s="114" t="str">
        <f>IF(EXACT(F164, G164), "none", IF(ISNUMBER(MATCH(G164, 'MP Analysis Input'!$A$15:$A$21, 0)), "soft", "hard"))</f>
        <v>hard</v>
      </c>
      <c r="J164" s="123"/>
      <c r="K164" s="242"/>
      <c r="L164" s="242"/>
    </row>
    <row r="165" spans="1:94" ht="15" customHeight="1" x14ac:dyDescent="0.25">
      <c r="A165" t="s">
        <v>185</v>
      </c>
      <c r="B165" s="260">
        <v>31.41</v>
      </c>
      <c r="C165" s="260">
        <f t="shared" si="5"/>
        <v>4.9078125E-2</v>
      </c>
      <c r="D165" s="261" t="s">
        <v>36</v>
      </c>
      <c r="E165" s="261" t="s">
        <v>36</v>
      </c>
      <c r="F165" s="234" t="s">
        <v>42</v>
      </c>
      <c r="G165" s="130" t="s">
        <v>4</v>
      </c>
      <c r="H165" s="138">
        <v>2</v>
      </c>
      <c r="I165" s="114" t="str">
        <f>IF(EXACT(F165, G165), "none", IF(ISNUMBER(MATCH(G165, 'MP Analysis Input'!$A$15:$A$21, 0)), "soft", "hard"))</f>
        <v>hard</v>
      </c>
      <c r="J165" s="123"/>
      <c r="K165" s="242"/>
      <c r="L165" s="242"/>
    </row>
    <row r="166" spans="1:94" ht="15" customHeight="1" x14ac:dyDescent="0.25">
      <c r="A166" t="s">
        <v>677</v>
      </c>
      <c r="B166" s="260">
        <v>114.68</v>
      </c>
      <c r="C166" s="260">
        <f t="shared" si="5"/>
        <v>0.17918750000000003</v>
      </c>
      <c r="D166" s="261" t="s">
        <v>36</v>
      </c>
      <c r="E166" s="261" t="s">
        <v>36</v>
      </c>
      <c r="F166" s="234" t="s">
        <v>42</v>
      </c>
      <c r="G166" s="130" t="s">
        <v>4</v>
      </c>
      <c r="H166" s="138">
        <v>3</v>
      </c>
      <c r="I166" s="114" t="str">
        <f>IF(EXACT(F166, G166), "none", IF(ISNUMBER(MATCH(G166, 'MP Analysis Input'!$A$15:$A$21, 0)), "soft", "hard"))</f>
        <v>hard</v>
      </c>
      <c r="J166" s="123"/>
      <c r="K166" s="242"/>
      <c r="L166" s="242"/>
    </row>
    <row r="167" spans="1:94" s="338" customFormat="1" ht="15" customHeight="1" x14ac:dyDescent="0.25">
      <c r="A167" s="242" t="s">
        <v>678</v>
      </c>
      <c r="B167" s="260">
        <v>3.0150000000000001</v>
      </c>
      <c r="C167" s="260">
        <f t="shared" ref="C167" si="7">B167*0.0015625</f>
        <v>4.7109375000000007E-3</v>
      </c>
      <c r="D167" s="261" t="s">
        <v>36</v>
      </c>
      <c r="E167" s="261" t="s">
        <v>36</v>
      </c>
      <c r="F167" s="234" t="s">
        <v>34</v>
      </c>
      <c r="G167" s="130" t="s">
        <v>4</v>
      </c>
      <c r="H167" s="138">
        <v>3</v>
      </c>
      <c r="I167" s="114" t="str">
        <f>IF(EXACT(F167, G167), "none", IF(ISNUMBER(MATCH(G167, 'MP Analysis Input'!$A$15:$A$21, 0)), "soft", "hard"))</f>
        <v>hard</v>
      </c>
      <c r="J167" s="123"/>
      <c r="K167" s="242"/>
      <c r="L167" s="242"/>
      <c r="P167" s="242"/>
      <c r="Q167" s="242"/>
      <c r="R167" s="242"/>
      <c r="U167" s="253"/>
      <c r="AI167" s="242"/>
      <c r="AJ167" s="242"/>
      <c r="AK167" s="242"/>
      <c r="AL167" s="242"/>
      <c r="AM167" s="242"/>
      <c r="AN167" s="242"/>
      <c r="AO167" s="242"/>
      <c r="AP167" s="242"/>
      <c r="AQ167" s="242"/>
      <c r="AR167" s="242"/>
      <c r="AS167" s="242"/>
      <c r="AT167" s="242"/>
      <c r="AU167" s="242"/>
      <c r="AV167" s="242"/>
      <c r="AW167" s="242"/>
      <c r="AX167" s="242"/>
      <c r="AY167" s="242"/>
      <c r="AZ167" s="242"/>
      <c r="BA167" s="242"/>
      <c r="BB167" s="242"/>
      <c r="BC167" s="242"/>
      <c r="BD167" s="242"/>
      <c r="BE167" s="242"/>
      <c r="BF167" s="242"/>
      <c r="BG167" s="242"/>
      <c r="BH167" s="242"/>
      <c r="BI167" s="242"/>
      <c r="BJ167" s="242"/>
      <c r="BK167" s="242"/>
      <c r="BL167" s="242"/>
      <c r="BM167" s="242"/>
      <c r="BN167" s="242"/>
      <c r="BO167" s="242"/>
      <c r="BP167" s="242"/>
      <c r="BQ167" s="242"/>
      <c r="BR167" s="242"/>
      <c r="BS167" s="242"/>
      <c r="BT167" s="242"/>
      <c r="BU167" s="242"/>
      <c r="BV167" s="242"/>
      <c r="BW167" s="242"/>
      <c r="BX167" s="242"/>
      <c r="BY167" s="242"/>
      <c r="BZ167" s="242"/>
      <c r="CA167" s="242"/>
      <c r="CB167" s="242"/>
      <c r="CC167" s="242"/>
      <c r="CD167" s="242"/>
      <c r="CE167" s="242"/>
      <c r="CF167" s="242"/>
      <c r="CG167" s="242"/>
      <c r="CH167" s="242"/>
      <c r="CI167" s="242"/>
      <c r="CJ167" s="242"/>
      <c r="CK167" s="242"/>
      <c r="CL167" s="242"/>
      <c r="CM167" s="242"/>
      <c r="CN167" s="242"/>
      <c r="CO167" s="242"/>
      <c r="CP167" s="242"/>
    </row>
    <row r="168" spans="1:94" ht="15" customHeight="1" x14ac:dyDescent="0.25">
      <c r="A168" t="s">
        <v>187</v>
      </c>
      <c r="B168" s="260">
        <v>108.995</v>
      </c>
      <c r="C168" s="260">
        <f t="shared" si="5"/>
        <v>0.17030468750000002</v>
      </c>
      <c r="D168" s="261" t="s">
        <v>48</v>
      </c>
      <c r="E168" s="261" t="s">
        <v>48</v>
      </c>
      <c r="F168" s="234" t="s">
        <v>57</v>
      </c>
      <c r="G168" s="130" t="s">
        <v>57</v>
      </c>
      <c r="H168" s="138">
        <v>0</v>
      </c>
      <c r="I168" s="114" t="str">
        <f>IF(EXACT(F168, G168), "none", IF(ISNUMBER(MATCH(G168, 'MP Analysis Input'!$A$15:$A$21, 0)), "soft", "hard"))</f>
        <v>none</v>
      </c>
      <c r="J168" s="123"/>
      <c r="K168" s="242"/>
      <c r="L168" s="242"/>
    </row>
    <row r="169" spans="1:94" ht="15" customHeight="1" x14ac:dyDescent="0.25">
      <c r="A169" t="s">
        <v>188</v>
      </c>
      <c r="B169" s="260">
        <v>40.85</v>
      </c>
      <c r="C169" s="260">
        <f t="shared" si="5"/>
        <v>6.3828124999999999E-2</v>
      </c>
      <c r="D169" s="261" t="s">
        <v>48</v>
      </c>
      <c r="E169" s="261" t="s">
        <v>48</v>
      </c>
      <c r="F169" s="234" t="s">
        <v>52</v>
      </c>
      <c r="G169" s="130" t="s">
        <v>52</v>
      </c>
      <c r="H169" s="138">
        <v>0</v>
      </c>
      <c r="I169" s="114" t="str">
        <f>IF(EXACT(F169, G169), "none", IF(ISNUMBER(MATCH(G169, 'MP Analysis Input'!$A$15:$A$21, 0)), "soft", "hard"))</f>
        <v>none</v>
      </c>
      <c r="J169" s="123"/>
      <c r="K169" s="242"/>
      <c r="L169" s="242"/>
    </row>
    <row r="170" spans="1:94" ht="15" customHeight="1" x14ac:dyDescent="0.25">
      <c r="A170" t="s">
        <v>189</v>
      </c>
      <c r="B170" s="260">
        <v>320.19799999999998</v>
      </c>
      <c r="C170" s="260">
        <f t="shared" si="5"/>
        <v>0.50030937499999995</v>
      </c>
      <c r="D170" s="261" t="s">
        <v>48</v>
      </c>
      <c r="E170" s="261" t="s">
        <v>48</v>
      </c>
      <c r="F170" s="234" t="s">
        <v>57</v>
      </c>
      <c r="G170" s="130" t="s">
        <v>57</v>
      </c>
      <c r="H170" s="138">
        <v>0</v>
      </c>
      <c r="I170" s="114" t="str">
        <f>IF(EXACT(F170, G170), "none", IF(ISNUMBER(MATCH(G170, 'MP Analysis Input'!$A$15:$A$21, 0)), "soft", "hard"))</f>
        <v>none</v>
      </c>
      <c r="J170" s="123"/>
      <c r="K170" s="242"/>
      <c r="L170" s="242"/>
    </row>
    <row r="171" spans="1:94" ht="15" customHeight="1" x14ac:dyDescent="0.25">
      <c r="A171" t="s">
        <v>190</v>
      </c>
      <c r="B171" s="260">
        <v>77.894000000000005</v>
      </c>
      <c r="C171" s="260">
        <f t="shared" si="5"/>
        <v>0.12170937500000001</v>
      </c>
      <c r="D171" s="261" t="s">
        <v>48</v>
      </c>
      <c r="E171" s="261" t="s">
        <v>48</v>
      </c>
      <c r="F171" s="234" t="s">
        <v>48</v>
      </c>
      <c r="G171" s="130" t="s">
        <v>4</v>
      </c>
      <c r="H171" s="138">
        <v>1</v>
      </c>
      <c r="I171" s="114" t="str">
        <f>IF(EXACT(F171, G171), "none", IF(ISNUMBER(MATCH(G171, 'MP Analysis Input'!$A$15:$A$21, 0)), "soft", "hard"))</f>
        <v>hard</v>
      </c>
      <c r="J171" s="123"/>
      <c r="K171" s="242"/>
      <c r="L171" s="242"/>
    </row>
    <row r="172" spans="1:94" ht="15" customHeight="1" x14ac:dyDescent="0.25">
      <c r="A172" t="s">
        <v>191</v>
      </c>
      <c r="B172" s="260">
        <v>388.346</v>
      </c>
      <c r="C172" s="260">
        <f t="shared" si="5"/>
        <v>0.60679062500000003</v>
      </c>
      <c r="D172" s="261" t="s">
        <v>48</v>
      </c>
      <c r="E172" s="261" t="s">
        <v>48</v>
      </c>
      <c r="F172" s="234" t="s">
        <v>57</v>
      </c>
      <c r="G172" s="130" t="s">
        <v>57</v>
      </c>
      <c r="H172" s="138">
        <v>0</v>
      </c>
      <c r="I172" s="114" t="str">
        <f>IF(EXACT(F172, G172), "none", IF(ISNUMBER(MATCH(G172, 'MP Analysis Input'!$A$15:$A$21, 0)), "soft", "hard"))</f>
        <v>none</v>
      </c>
      <c r="J172" s="123"/>
      <c r="K172" s="242"/>
      <c r="L172" s="242"/>
    </row>
    <row r="173" spans="1:94" ht="15" customHeight="1" x14ac:dyDescent="0.25">
      <c r="A173" t="s">
        <v>192</v>
      </c>
      <c r="B173" s="260">
        <v>150.06299999999999</v>
      </c>
      <c r="C173" s="260">
        <f t="shared" si="5"/>
        <v>0.23447343749999999</v>
      </c>
      <c r="D173" s="261" t="s">
        <v>48</v>
      </c>
      <c r="E173" s="261" t="s">
        <v>48</v>
      </c>
      <c r="F173" s="234" t="s">
        <v>48</v>
      </c>
      <c r="G173" s="130" t="s">
        <v>55</v>
      </c>
      <c r="H173" s="138">
        <v>4</v>
      </c>
      <c r="I173" s="114" t="str">
        <f>IF(EXACT(F173, G173), "none", IF(ISNUMBER(MATCH(G173, 'MP Analysis Input'!$A$15:$A$21, 0)), "soft", "hard"))</f>
        <v>hard</v>
      </c>
      <c r="J173" s="123"/>
      <c r="K173" s="242"/>
      <c r="L173" s="242"/>
    </row>
    <row r="174" spans="1:94" ht="15" customHeight="1" x14ac:dyDescent="0.25">
      <c r="A174" t="s">
        <v>193</v>
      </c>
      <c r="B174" s="260">
        <v>87.82</v>
      </c>
      <c r="C174" s="260">
        <f t="shared" si="5"/>
        <v>0.13721875</v>
      </c>
      <c r="D174" s="261" t="s">
        <v>48</v>
      </c>
      <c r="E174" s="261" t="s">
        <v>48</v>
      </c>
      <c r="F174" s="234" t="s">
        <v>97</v>
      </c>
      <c r="G174" s="130" t="s">
        <v>97</v>
      </c>
      <c r="H174" s="138">
        <v>0</v>
      </c>
      <c r="I174" s="114" t="str">
        <f>IF(EXACT(F174, G174), "none", IF(ISNUMBER(MATCH(G174, 'MP Analysis Input'!$A$15:$A$21, 0)), "soft", "hard"))</f>
        <v>none</v>
      </c>
      <c r="J174" s="123"/>
      <c r="K174" s="242"/>
      <c r="L174" s="242"/>
    </row>
    <row r="175" spans="1:94" ht="15" customHeight="1" x14ac:dyDescent="0.25">
      <c r="A175" t="s">
        <v>194</v>
      </c>
      <c r="B175" s="260">
        <v>162.28700000000001</v>
      </c>
      <c r="C175" s="260">
        <f t="shared" si="5"/>
        <v>0.2535734375</v>
      </c>
      <c r="D175" s="261" t="s">
        <v>40</v>
      </c>
      <c r="E175" s="261" t="s">
        <v>40</v>
      </c>
      <c r="F175" s="234" t="s">
        <v>40</v>
      </c>
      <c r="G175" s="130" t="s">
        <v>40</v>
      </c>
      <c r="H175" s="138">
        <v>0</v>
      </c>
      <c r="I175" s="114" t="str">
        <f>IF(EXACT(F175, G175), "none", IF(ISNUMBER(MATCH(G175, 'MP Analysis Input'!$A$15:$A$21, 0)), "soft", "hard"))</f>
        <v>none</v>
      </c>
      <c r="J175" s="123"/>
      <c r="K175" s="242"/>
      <c r="L175" s="242"/>
    </row>
    <row r="176" spans="1:94" ht="15" customHeight="1" x14ac:dyDescent="0.25">
      <c r="A176" t="s">
        <v>195</v>
      </c>
      <c r="B176" s="260">
        <v>67.558000000000007</v>
      </c>
      <c r="C176" s="260">
        <f t="shared" si="5"/>
        <v>0.10555937500000001</v>
      </c>
      <c r="D176" s="261" t="s">
        <v>40</v>
      </c>
      <c r="E176" s="261" t="s">
        <v>40</v>
      </c>
      <c r="F176" s="234" t="s">
        <v>40</v>
      </c>
      <c r="G176" s="130" t="s">
        <v>4</v>
      </c>
      <c r="H176" s="138">
        <v>1</v>
      </c>
      <c r="I176" s="114" t="str">
        <f>IF(EXACT(F176, G176), "none", IF(ISNUMBER(MATCH(G176, 'MP Analysis Input'!$A$15:$A$21, 0)), "soft", "hard"))</f>
        <v>hard</v>
      </c>
      <c r="J176" s="123"/>
      <c r="K176" s="242"/>
      <c r="L176" s="242"/>
    </row>
    <row r="177" spans="1:12" ht="15" customHeight="1" x14ac:dyDescent="0.25">
      <c r="A177" t="s">
        <v>196</v>
      </c>
      <c r="B177" s="260">
        <v>83.932000000000002</v>
      </c>
      <c r="C177" s="260">
        <f t="shared" si="5"/>
        <v>0.13114375</v>
      </c>
      <c r="D177" s="261" t="s">
        <v>48</v>
      </c>
      <c r="E177" s="261" t="s">
        <v>48</v>
      </c>
      <c r="F177" s="234" t="s">
        <v>48</v>
      </c>
      <c r="G177" s="130" t="s">
        <v>48</v>
      </c>
      <c r="H177" s="138">
        <v>0</v>
      </c>
      <c r="I177" s="114" t="str">
        <f>IF(EXACT(F177, G177), "none", IF(ISNUMBER(MATCH(G177, 'MP Analysis Input'!$A$15:$A$21, 0)), "soft", "hard"))</f>
        <v>none</v>
      </c>
      <c r="J177" s="123"/>
      <c r="K177" s="242"/>
      <c r="L177" s="242"/>
    </row>
    <row r="178" spans="1:12" ht="15" customHeight="1" x14ac:dyDescent="0.25">
      <c r="A178" t="s">
        <v>197</v>
      </c>
      <c r="B178" s="260">
        <v>20.143000000000001</v>
      </c>
      <c r="C178" s="260">
        <f t="shared" si="5"/>
        <v>3.14734375E-2</v>
      </c>
      <c r="D178" s="261" t="s">
        <v>198</v>
      </c>
      <c r="E178" s="261" t="s">
        <v>198</v>
      </c>
      <c r="F178" s="234" t="s">
        <v>48</v>
      </c>
      <c r="G178" s="130" t="s">
        <v>42</v>
      </c>
      <c r="H178" s="138">
        <v>3</v>
      </c>
      <c r="I178" s="114" t="str">
        <f>IF(EXACT(F178, G178), "none", IF(ISNUMBER(MATCH(G178, 'MP Analysis Input'!$A$15:$A$21, 0)), "soft", "hard"))</f>
        <v>hard</v>
      </c>
      <c r="J178" s="123"/>
      <c r="K178" s="242"/>
      <c r="L178" s="242"/>
    </row>
    <row r="179" spans="1:12" ht="15" customHeight="1" x14ac:dyDescent="0.25">
      <c r="A179" t="s">
        <v>199</v>
      </c>
      <c r="B179" s="260">
        <v>19.917000000000002</v>
      </c>
      <c r="C179" s="260">
        <f t="shared" si="5"/>
        <v>3.1120312500000004E-2</v>
      </c>
      <c r="D179" s="261" t="s">
        <v>48</v>
      </c>
      <c r="E179" s="261" t="s">
        <v>48</v>
      </c>
      <c r="F179" s="234" t="s">
        <v>48</v>
      </c>
      <c r="G179" s="130" t="s">
        <v>57</v>
      </c>
      <c r="H179" s="138">
        <v>1</v>
      </c>
      <c r="I179" s="114" t="str">
        <f>IF(EXACT(F179, G179), "none", IF(ISNUMBER(MATCH(G179, 'MP Analysis Input'!$A$15:$A$21, 0)), "soft", "hard"))</f>
        <v>soft</v>
      </c>
      <c r="J179" s="123"/>
      <c r="K179" s="242"/>
      <c r="L179" s="242"/>
    </row>
    <row r="180" spans="1:12" ht="15" customHeight="1" x14ac:dyDescent="0.25">
      <c r="A180" t="s">
        <v>200</v>
      </c>
      <c r="B180" s="260">
        <v>139.39699999999999</v>
      </c>
      <c r="C180" s="260">
        <f t="shared" si="5"/>
        <v>0.2178078125</v>
      </c>
      <c r="D180" s="261" t="s">
        <v>48</v>
      </c>
      <c r="E180" s="261" t="s">
        <v>48</v>
      </c>
      <c r="F180" s="234" t="s">
        <v>42</v>
      </c>
      <c r="G180" s="130" t="s">
        <v>4</v>
      </c>
      <c r="H180" s="138">
        <v>3</v>
      </c>
      <c r="I180" s="114" t="str">
        <f>IF(EXACT(F180, G180), "none", IF(ISNUMBER(MATCH(G180, 'MP Analysis Input'!$A$15:$A$21, 0)), "soft", "hard"))</f>
        <v>hard</v>
      </c>
      <c r="J180" s="123"/>
      <c r="K180" s="242"/>
      <c r="L180" s="242"/>
    </row>
    <row r="181" spans="1:12" ht="15" customHeight="1" x14ac:dyDescent="0.25">
      <c r="A181" t="s">
        <v>201</v>
      </c>
      <c r="B181" s="260">
        <v>81.070999999999998</v>
      </c>
      <c r="C181" s="260">
        <f t="shared" si="5"/>
        <v>0.12667343750000001</v>
      </c>
      <c r="D181" s="261" t="s">
        <v>40</v>
      </c>
      <c r="E181" s="261" t="s">
        <v>40</v>
      </c>
      <c r="F181" s="234" t="s">
        <v>42</v>
      </c>
      <c r="G181" s="130" t="s">
        <v>4</v>
      </c>
      <c r="H181" s="138">
        <v>4</v>
      </c>
      <c r="I181" s="114" t="str">
        <f>IF(EXACT(F181, G181), "none", IF(ISNUMBER(MATCH(G181, 'MP Analysis Input'!$A$15:$A$21, 0)), "soft", "hard"))</f>
        <v>hard</v>
      </c>
      <c r="J181" s="123"/>
      <c r="K181" s="242"/>
      <c r="L181" s="242"/>
    </row>
    <row r="182" spans="1:12" ht="15" customHeight="1" x14ac:dyDescent="0.25">
      <c r="A182" t="s">
        <v>202</v>
      </c>
      <c r="B182" s="260">
        <v>40.165999999999997</v>
      </c>
      <c r="C182" s="260">
        <f t="shared" si="5"/>
        <v>6.2759374999999992E-2</v>
      </c>
      <c r="D182" s="261" t="s">
        <v>198</v>
      </c>
      <c r="E182" s="261" t="s">
        <v>198</v>
      </c>
      <c r="F182" s="234" t="s">
        <v>198</v>
      </c>
      <c r="G182" s="130" t="s">
        <v>4</v>
      </c>
      <c r="H182" s="138">
        <v>1</v>
      </c>
      <c r="I182" s="114" t="str">
        <f>IF(EXACT(F182, G182), "none", IF(ISNUMBER(MATCH(G182, 'MP Analysis Input'!$A$15:$A$21, 0)), "soft", "hard"))</f>
        <v>hard</v>
      </c>
      <c r="J182" s="123"/>
      <c r="K182" s="242"/>
      <c r="L182" s="242"/>
    </row>
    <row r="183" spans="1:12" ht="15" customHeight="1" x14ac:dyDescent="0.25">
      <c r="A183" t="s">
        <v>203</v>
      </c>
      <c r="B183" s="260">
        <v>19.809000000000001</v>
      </c>
      <c r="C183" s="260">
        <f t="shared" si="5"/>
        <v>3.0951562500000002E-2</v>
      </c>
      <c r="D183" s="261" t="s">
        <v>198</v>
      </c>
      <c r="E183" s="261" t="s">
        <v>198</v>
      </c>
      <c r="F183" s="234" t="s">
        <v>198</v>
      </c>
      <c r="G183" s="130" t="s">
        <v>4</v>
      </c>
      <c r="H183" s="138">
        <v>1</v>
      </c>
      <c r="I183" s="114" t="str">
        <f>IF(EXACT(F183, G183), "none", IF(ISNUMBER(MATCH(G183, 'MP Analysis Input'!$A$15:$A$21, 0)), "soft", "hard"))</f>
        <v>hard</v>
      </c>
      <c r="J183" s="123"/>
      <c r="K183" s="242"/>
      <c r="L183" s="242"/>
    </row>
    <row r="184" spans="1:12" ht="15" customHeight="1" x14ac:dyDescent="0.25">
      <c r="A184" t="s">
        <v>204</v>
      </c>
      <c r="B184" s="260">
        <v>43.616</v>
      </c>
      <c r="C184" s="260">
        <f t="shared" si="5"/>
        <v>6.8150000000000002E-2</v>
      </c>
      <c r="D184" s="261" t="s">
        <v>40</v>
      </c>
      <c r="E184" s="261" t="s">
        <v>40</v>
      </c>
      <c r="F184" s="234" t="s">
        <v>48</v>
      </c>
      <c r="G184" s="130" t="s">
        <v>48</v>
      </c>
      <c r="H184" s="138">
        <v>0</v>
      </c>
      <c r="I184" s="114" t="str">
        <f>IF(EXACT(F184, G184), "none", IF(ISNUMBER(MATCH(G184, 'MP Analysis Input'!$A$15:$A$21, 0)), "soft", "hard"))</f>
        <v>none</v>
      </c>
      <c r="J184" s="123"/>
      <c r="K184" s="242"/>
      <c r="L184" s="242"/>
    </row>
    <row r="185" spans="1:12" ht="15" customHeight="1" x14ac:dyDescent="0.25">
      <c r="A185" t="s">
        <v>205</v>
      </c>
      <c r="B185" s="260">
        <v>40.177999999999997</v>
      </c>
      <c r="C185" s="260">
        <f t="shared" si="5"/>
        <v>6.2778125000000004E-2</v>
      </c>
      <c r="D185" s="261" t="s">
        <v>198</v>
      </c>
      <c r="E185" s="261" t="s">
        <v>198</v>
      </c>
      <c r="F185" s="234" t="s">
        <v>198</v>
      </c>
      <c r="G185" s="130" t="s">
        <v>4</v>
      </c>
      <c r="H185" s="138">
        <v>1</v>
      </c>
      <c r="I185" s="114" t="str">
        <f>IF(EXACT(F185, G185), "none", IF(ISNUMBER(MATCH(G185, 'MP Analysis Input'!$A$15:$A$21, 0)), "soft", "hard"))</f>
        <v>hard</v>
      </c>
      <c r="J185" s="123"/>
      <c r="K185" s="242"/>
      <c r="L185" s="242"/>
    </row>
    <row r="186" spans="1:12" ht="15" customHeight="1" x14ac:dyDescent="0.25">
      <c r="A186" t="s">
        <v>206</v>
      </c>
      <c r="B186" s="260">
        <v>40.165999999999997</v>
      </c>
      <c r="C186" s="260">
        <f t="shared" si="5"/>
        <v>6.2759374999999992E-2</v>
      </c>
      <c r="D186" s="261" t="s">
        <v>198</v>
      </c>
      <c r="E186" s="261" t="s">
        <v>198</v>
      </c>
      <c r="F186" s="234" t="s">
        <v>198</v>
      </c>
      <c r="G186" s="130" t="s">
        <v>4</v>
      </c>
      <c r="H186" s="138">
        <v>2</v>
      </c>
      <c r="I186" s="114" t="str">
        <f>IF(EXACT(F186, G186), "none", IF(ISNUMBER(MATCH(G186, 'MP Analysis Input'!$A$15:$A$21, 0)), "soft", "hard"))</f>
        <v>hard</v>
      </c>
      <c r="J186" s="123"/>
      <c r="K186" s="242"/>
      <c r="L186" s="242"/>
    </row>
    <row r="187" spans="1:12" ht="13.5" customHeight="1" x14ac:dyDescent="0.25">
      <c r="A187" t="s">
        <v>207</v>
      </c>
      <c r="B187" s="260">
        <v>40.167000000000002</v>
      </c>
      <c r="C187" s="260">
        <f t="shared" si="5"/>
        <v>6.2760937500000002E-2</v>
      </c>
      <c r="D187" s="261" t="s">
        <v>198</v>
      </c>
      <c r="E187" s="261" t="s">
        <v>198</v>
      </c>
      <c r="F187" s="234" t="s">
        <v>198</v>
      </c>
      <c r="G187" s="130" t="s">
        <v>4</v>
      </c>
      <c r="H187" s="138">
        <v>2</v>
      </c>
      <c r="I187" s="114" t="str">
        <f>IF(EXACT(F187, G187), "none", IF(ISNUMBER(MATCH(G187, 'MP Analysis Input'!$A$15:$A$21, 0)), "soft", "hard"))</f>
        <v>hard</v>
      </c>
      <c r="J187" s="123"/>
      <c r="K187" s="242"/>
      <c r="L187" s="242"/>
    </row>
    <row r="188" spans="1:12" ht="13.5" customHeight="1" x14ac:dyDescent="0.25">
      <c r="A188" t="s">
        <v>208</v>
      </c>
      <c r="B188" s="260">
        <v>40.165999999999997</v>
      </c>
      <c r="C188" s="260">
        <f t="shared" si="5"/>
        <v>6.2759374999999992E-2</v>
      </c>
      <c r="D188" s="261" t="s">
        <v>198</v>
      </c>
      <c r="E188" s="261" t="s">
        <v>198</v>
      </c>
      <c r="F188" s="234" t="s">
        <v>198</v>
      </c>
      <c r="G188" s="130" t="s">
        <v>4</v>
      </c>
      <c r="H188" s="138">
        <v>2</v>
      </c>
      <c r="I188" s="114" t="str">
        <f>IF(EXACT(F188, G188), "none", IF(ISNUMBER(MATCH(G188, 'MP Analysis Input'!$A$15:$A$21, 0)), "soft", "hard"))</f>
        <v>hard</v>
      </c>
      <c r="J188" s="123"/>
      <c r="K188" s="242"/>
      <c r="L188" s="242"/>
    </row>
    <row r="189" spans="1:12" ht="15.75" x14ac:dyDescent="0.25">
      <c r="A189" t="s">
        <v>209</v>
      </c>
      <c r="B189" s="260">
        <v>40.168999999999997</v>
      </c>
      <c r="C189" s="260">
        <f t="shared" si="5"/>
        <v>6.2764062499999995E-2</v>
      </c>
      <c r="D189" s="261" t="s">
        <v>198</v>
      </c>
      <c r="E189" s="261" t="s">
        <v>198</v>
      </c>
      <c r="F189" s="234" t="s">
        <v>198</v>
      </c>
      <c r="G189" s="130" t="s">
        <v>198</v>
      </c>
      <c r="H189" s="138">
        <v>0</v>
      </c>
      <c r="I189" s="114" t="str">
        <f>IF(EXACT(F189, G189), "none", IF(ISNUMBER(MATCH(G189, 'MP Analysis Input'!$A$15:$A$21, 0)), "soft", "hard"))</f>
        <v>none</v>
      </c>
      <c r="J189" s="123"/>
      <c r="K189" s="242"/>
      <c r="L189" s="242"/>
    </row>
    <row r="190" spans="1:12" ht="15.75" x14ac:dyDescent="0.25">
      <c r="A190" t="s">
        <v>210</v>
      </c>
      <c r="B190" s="260">
        <v>40.152000000000001</v>
      </c>
      <c r="C190" s="260">
        <f t="shared" si="5"/>
        <v>6.2737500000000002E-2</v>
      </c>
      <c r="D190" s="261" t="s">
        <v>198</v>
      </c>
      <c r="E190" s="261" t="s">
        <v>198</v>
      </c>
      <c r="F190" s="234" t="s">
        <v>198</v>
      </c>
      <c r="G190" s="130" t="s">
        <v>4</v>
      </c>
      <c r="H190" s="138">
        <v>2</v>
      </c>
      <c r="I190" s="114" t="str">
        <f>IF(EXACT(F190, G190), "none", IF(ISNUMBER(MATCH(G190, 'MP Analysis Input'!$A$15:$A$21, 0)), "soft", "hard"))</f>
        <v>hard</v>
      </c>
      <c r="J190" s="123"/>
      <c r="K190" s="242"/>
      <c r="L190" s="242"/>
    </row>
    <row r="191" spans="1:12" ht="15.75" x14ac:dyDescent="0.25">
      <c r="A191" t="s">
        <v>211</v>
      </c>
      <c r="B191" s="260">
        <v>40.168999999999997</v>
      </c>
      <c r="C191" s="260">
        <f t="shared" si="5"/>
        <v>6.2764062499999995E-2</v>
      </c>
      <c r="D191" s="261" t="s">
        <v>198</v>
      </c>
      <c r="E191" s="261" t="s">
        <v>198</v>
      </c>
      <c r="F191" s="234" t="s">
        <v>198</v>
      </c>
      <c r="G191" s="130" t="s">
        <v>4</v>
      </c>
      <c r="H191" s="138">
        <v>2</v>
      </c>
      <c r="I191" s="114" t="str">
        <f>IF(EXACT(F191, G191), "none", IF(ISNUMBER(MATCH(G191, 'MP Analysis Input'!$A$15:$A$21, 0)), "soft", "hard"))</f>
        <v>hard</v>
      </c>
      <c r="J191" s="123"/>
      <c r="K191" s="242"/>
      <c r="L191" s="242"/>
    </row>
    <row r="192" spans="1:12" ht="15.75" x14ac:dyDescent="0.25">
      <c r="A192" t="s">
        <v>212</v>
      </c>
      <c r="B192" s="260">
        <v>40.176000000000002</v>
      </c>
      <c r="C192" s="260">
        <f t="shared" si="5"/>
        <v>6.2775000000000011E-2</v>
      </c>
      <c r="D192" s="261" t="s">
        <v>198</v>
      </c>
      <c r="E192" s="261" t="s">
        <v>198</v>
      </c>
      <c r="F192" s="234" t="s">
        <v>198</v>
      </c>
      <c r="G192" s="130" t="s">
        <v>4</v>
      </c>
      <c r="H192" s="138">
        <v>2</v>
      </c>
      <c r="I192" s="114" t="str">
        <f>IF(EXACT(F192, G192), "none", IF(ISNUMBER(MATCH(G192, 'MP Analysis Input'!$A$15:$A$21, 0)), "soft", "hard"))</f>
        <v>hard</v>
      </c>
      <c r="J192" s="123"/>
      <c r="K192" s="242"/>
      <c r="L192" s="242"/>
    </row>
    <row r="193" spans="1:12" ht="15.75" x14ac:dyDescent="0.25">
      <c r="A193" t="s">
        <v>213</v>
      </c>
      <c r="B193" s="260">
        <v>40.171999999999997</v>
      </c>
      <c r="C193" s="260">
        <f t="shared" si="5"/>
        <v>6.2768749999999998E-2</v>
      </c>
      <c r="D193" s="261" t="s">
        <v>198</v>
      </c>
      <c r="E193" s="261" t="s">
        <v>198</v>
      </c>
      <c r="F193" s="234" t="s">
        <v>198</v>
      </c>
      <c r="G193" s="130" t="s">
        <v>4</v>
      </c>
      <c r="H193" s="138">
        <v>2</v>
      </c>
      <c r="I193" s="114" t="str">
        <f>IF(EXACT(F193, G193), "none", IF(ISNUMBER(MATCH(G193, 'MP Analysis Input'!$A$15:$A$21, 0)), "soft", "hard"))</f>
        <v>hard</v>
      </c>
      <c r="J193" s="123"/>
      <c r="K193" s="242"/>
      <c r="L193" s="242"/>
    </row>
    <row r="194" spans="1:12" ht="15.75" x14ac:dyDescent="0.25">
      <c r="A194" t="s">
        <v>214</v>
      </c>
      <c r="B194" s="260">
        <v>40.155000000000001</v>
      </c>
      <c r="C194" s="260">
        <f t="shared" si="5"/>
        <v>6.2742187500000005E-2</v>
      </c>
      <c r="D194" s="261" t="s">
        <v>198</v>
      </c>
      <c r="E194" s="261" t="s">
        <v>198</v>
      </c>
      <c r="F194" s="234" t="s">
        <v>198</v>
      </c>
      <c r="G194" s="130" t="s">
        <v>4</v>
      </c>
      <c r="H194" s="138">
        <v>2</v>
      </c>
      <c r="I194" s="114" t="str">
        <f>IF(EXACT(F194, G194), "none", IF(ISNUMBER(MATCH(G194, 'MP Analysis Input'!$A$15:$A$21, 0)), "soft", "hard"))</f>
        <v>hard</v>
      </c>
      <c r="J194" s="123"/>
      <c r="K194" s="242"/>
      <c r="L194" s="242"/>
    </row>
    <row r="195" spans="1:12" ht="15.75" x14ac:dyDescent="0.25">
      <c r="A195" t="s">
        <v>215</v>
      </c>
      <c r="B195" s="260">
        <v>40.17</v>
      </c>
      <c r="C195" s="260">
        <f t="shared" si="5"/>
        <v>6.2765625000000005E-2</v>
      </c>
      <c r="D195" s="261" t="s">
        <v>198</v>
      </c>
      <c r="E195" s="261" t="s">
        <v>198</v>
      </c>
      <c r="F195" s="234" t="s">
        <v>198</v>
      </c>
      <c r="G195" s="130" t="s">
        <v>4</v>
      </c>
      <c r="H195" s="138">
        <v>2</v>
      </c>
      <c r="I195" s="114" t="str">
        <f>IF(EXACT(F195, G195), "none", IF(ISNUMBER(MATCH(G195, 'MP Analysis Input'!$A$15:$A$21, 0)), "soft", "hard"))</f>
        <v>hard</v>
      </c>
      <c r="J195" s="123"/>
      <c r="K195" s="242"/>
      <c r="L195" s="242"/>
    </row>
    <row r="196" spans="1:12" ht="15.75" x14ac:dyDescent="0.25">
      <c r="A196" t="s">
        <v>216</v>
      </c>
      <c r="B196" s="260">
        <v>40.14</v>
      </c>
      <c r="C196" s="260">
        <f t="shared" si="5"/>
        <v>6.2718750000000004E-2</v>
      </c>
      <c r="D196" s="261" t="s">
        <v>198</v>
      </c>
      <c r="E196" s="261" t="s">
        <v>198</v>
      </c>
      <c r="F196" s="234" t="s">
        <v>198</v>
      </c>
      <c r="G196" s="130" t="s">
        <v>4</v>
      </c>
      <c r="H196" s="138">
        <v>2</v>
      </c>
      <c r="I196" s="114" t="str">
        <f>IF(EXACT(F196, G196), "none", IF(ISNUMBER(MATCH(G196, 'MP Analysis Input'!$A$15:$A$21, 0)), "soft", "hard"))</f>
        <v>hard</v>
      </c>
      <c r="J196" s="123"/>
      <c r="K196" s="242"/>
      <c r="L196" s="242"/>
    </row>
    <row r="197" spans="1:12" ht="15.75" x14ac:dyDescent="0.25">
      <c r="A197" t="s">
        <v>217</v>
      </c>
      <c r="B197" s="260">
        <v>40.161000000000001</v>
      </c>
      <c r="C197" s="260">
        <f t="shared" si="5"/>
        <v>6.275156250000001E-2</v>
      </c>
      <c r="D197" s="261" t="s">
        <v>198</v>
      </c>
      <c r="E197" s="261" t="s">
        <v>198</v>
      </c>
      <c r="F197" s="234" t="s">
        <v>198</v>
      </c>
      <c r="G197" s="130" t="s">
        <v>4</v>
      </c>
      <c r="H197" s="138">
        <v>2</v>
      </c>
      <c r="I197" s="114" t="str">
        <f>IF(EXACT(F197, G197), "none", IF(ISNUMBER(MATCH(G197, 'MP Analysis Input'!$A$15:$A$21, 0)), "soft", "hard"))</f>
        <v>hard</v>
      </c>
      <c r="J197" s="123"/>
      <c r="K197" s="242"/>
      <c r="L197" s="242"/>
    </row>
    <row r="198" spans="1:12" ht="15.75" x14ac:dyDescent="0.25">
      <c r="A198" t="s">
        <v>218</v>
      </c>
      <c r="B198" s="260">
        <v>40.173999999999999</v>
      </c>
      <c r="C198" s="260">
        <f t="shared" si="5"/>
        <v>6.2771875000000005E-2</v>
      </c>
      <c r="D198" s="261" t="s">
        <v>198</v>
      </c>
      <c r="E198" s="261" t="s">
        <v>198</v>
      </c>
      <c r="F198" s="234" t="s">
        <v>198</v>
      </c>
      <c r="G198" s="130" t="s">
        <v>4</v>
      </c>
      <c r="H198" s="138">
        <v>2</v>
      </c>
      <c r="I198" s="114" t="str">
        <f>IF(EXACT(F198, G198), "none", IF(ISNUMBER(MATCH(G198, 'MP Analysis Input'!$A$15:$A$21, 0)), "soft", "hard"))</f>
        <v>hard</v>
      </c>
      <c r="J198" s="123"/>
      <c r="K198" s="242"/>
      <c r="L198" s="242"/>
    </row>
    <row r="199" spans="1:12" ht="15.75" x14ac:dyDescent="0.25">
      <c r="A199" t="s">
        <v>219</v>
      </c>
      <c r="B199" s="260">
        <v>40.167999999999999</v>
      </c>
      <c r="C199" s="260">
        <f t="shared" si="5"/>
        <v>6.2762499999999999E-2</v>
      </c>
      <c r="D199" s="261" t="s">
        <v>198</v>
      </c>
      <c r="E199" s="261" t="s">
        <v>198</v>
      </c>
      <c r="F199" s="234" t="s">
        <v>198</v>
      </c>
      <c r="G199" s="130" t="s">
        <v>4</v>
      </c>
      <c r="H199" s="138">
        <v>2</v>
      </c>
      <c r="I199" s="114" t="str">
        <f>IF(EXACT(F199, G199), "none", IF(ISNUMBER(MATCH(G199, 'MP Analysis Input'!$A$15:$A$21, 0)), "soft", "hard"))</f>
        <v>hard</v>
      </c>
      <c r="J199" s="123"/>
      <c r="K199" s="242"/>
      <c r="L199" s="242"/>
    </row>
    <row r="200" spans="1:12" ht="15.75" x14ac:dyDescent="0.25">
      <c r="A200" t="s">
        <v>220</v>
      </c>
      <c r="B200" s="260">
        <v>40.152000000000001</v>
      </c>
      <c r="C200" s="260">
        <f t="shared" si="5"/>
        <v>6.2737500000000002E-2</v>
      </c>
      <c r="D200" s="261" t="s">
        <v>198</v>
      </c>
      <c r="E200" s="261" t="s">
        <v>198</v>
      </c>
      <c r="F200" s="234" t="s">
        <v>198</v>
      </c>
      <c r="G200" s="130" t="s">
        <v>4</v>
      </c>
      <c r="H200" s="138">
        <v>2</v>
      </c>
      <c r="I200" s="114" t="str">
        <f>IF(EXACT(F200, G200), "none", IF(ISNUMBER(MATCH(G200, 'MP Analysis Input'!$A$15:$A$21, 0)), "soft", "hard"))</f>
        <v>hard</v>
      </c>
      <c r="J200" s="123"/>
      <c r="K200" s="242"/>
      <c r="L200" s="242"/>
    </row>
    <row r="201" spans="1:12" ht="15.75" x14ac:dyDescent="0.25">
      <c r="A201" t="s">
        <v>221</v>
      </c>
      <c r="B201" s="260">
        <v>40.168999999999997</v>
      </c>
      <c r="C201" s="260">
        <f t="shared" si="5"/>
        <v>6.2764062499999995E-2</v>
      </c>
      <c r="D201" s="261" t="s">
        <v>198</v>
      </c>
      <c r="E201" s="261" t="s">
        <v>198</v>
      </c>
      <c r="F201" s="234" t="s">
        <v>198</v>
      </c>
      <c r="G201" s="130" t="s">
        <v>4</v>
      </c>
      <c r="H201" s="138">
        <v>2</v>
      </c>
      <c r="I201" s="114" t="str">
        <f>IF(EXACT(F201, G201), "none", IF(ISNUMBER(MATCH(G201, 'MP Analysis Input'!$A$15:$A$21, 0)), "soft", "hard"))</f>
        <v>hard</v>
      </c>
      <c r="J201" s="123"/>
      <c r="K201" s="242"/>
      <c r="L201" s="242"/>
    </row>
    <row r="202" spans="1:12" ht="15.75" x14ac:dyDescent="0.25">
      <c r="A202" t="s">
        <v>222</v>
      </c>
      <c r="B202" s="260">
        <v>40.171999999999997</v>
      </c>
      <c r="C202" s="260">
        <f t="shared" si="5"/>
        <v>6.2768749999999998E-2</v>
      </c>
      <c r="D202" s="261" t="s">
        <v>198</v>
      </c>
      <c r="E202" s="261" t="s">
        <v>198</v>
      </c>
      <c r="F202" s="234" t="s">
        <v>198</v>
      </c>
      <c r="G202" s="130" t="s">
        <v>4</v>
      </c>
      <c r="H202" s="138">
        <v>2</v>
      </c>
      <c r="I202" s="114" t="str">
        <f>IF(EXACT(F202, G202), "none", IF(ISNUMBER(MATCH(G202, 'MP Analysis Input'!$A$15:$A$21, 0)), "soft", "hard"))</f>
        <v>hard</v>
      </c>
      <c r="J202" s="123"/>
      <c r="K202" s="242"/>
      <c r="L202" s="242"/>
    </row>
    <row r="203" spans="1:12" ht="15.75" x14ac:dyDescent="0.25">
      <c r="A203" t="s">
        <v>223</v>
      </c>
      <c r="B203" s="260">
        <v>40.155999999999999</v>
      </c>
      <c r="C203" s="260">
        <f t="shared" si="5"/>
        <v>6.2743750000000001E-2</v>
      </c>
      <c r="D203" s="261" t="s">
        <v>198</v>
      </c>
      <c r="E203" s="261" t="s">
        <v>198</v>
      </c>
      <c r="F203" s="234" t="s">
        <v>198</v>
      </c>
      <c r="G203" s="130" t="s">
        <v>4</v>
      </c>
      <c r="H203" s="138">
        <v>2</v>
      </c>
      <c r="I203" s="114" t="str">
        <f>IF(EXACT(F203, G203), "none", IF(ISNUMBER(MATCH(G203, 'MP Analysis Input'!$A$15:$A$21, 0)), "soft", "hard"))</f>
        <v>hard</v>
      </c>
      <c r="J203" s="123"/>
      <c r="K203" s="242"/>
      <c r="L203" s="242"/>
    </row>
    <row r="204" spans="1:12" ht="15.75" x14ac:dyDescent="0.25">
      <c r="A204" t="s">
        <v>224</v>
      </c>
      <c r="B204" s="260">
        <v>40.15</v>
      </c>
      <c r="C204" s="260">
        <f t="shared" si="5"/>
        <v>6.2734374999999995E-2</v>
      </c>
      <c r="D204" s="261" t="s">
        <v>198</v>
      </c>
      <c r="E204" s="261" t="s">
        <v>198</v>
      </c>
      <c r="F204" s="234" t="s">
        <v>198</v>
      </c>
      <c r="G204" s="130" t="s">
        <v>4</v>
      </c>
      <c r="H204" s="138">
        <v>2</v>
      </c>
      <c r="I204" s="114" t="str">
        <f>IF(EXACT(F204, G204), "none", IF(ISNUMBER(MATCH(G204, 'MP Analysis Input'!$A$15:$A$21, 0)), "soft", "hard"))</f>
        <v>hard</v>
      </c>
      <c r="J204" s="123"/>
      <c r="K204" s="242"/>
      <c r="L204" s="242"/>
    </row>
    <row r="205" spans="1:12" ht="15.75" x14ac:dyDescent="0.25">
      <c r="A205" t="s">
        <v>225</v>
      </c>
      <c r="B205" s="260">
        <v>40.168999999999997</v>
      </c>
      <c r="C205" s="260">
        <f t="shared" si="5"/>
        <v>6.2764062499999995E-2</v>
      </c>
      <c r="D205" s="261" t="s">
        <v>198</v>
      </c>
      <c r="E205" s="261" t="s">
        <v>198</v>
      </c>
      <c r="F205" s="234" t="s">
        <v>198</v>
      </c>
      <c r="G205" s="130" t="s">
        <v>4</v>
      </c>
      <c r="H205" s="138">
        <v>2</v>
      </c>
      <c r="I205" s="114" t="str">
        <f>IF(EXACT(F205, G205), "none", IF(ISNUMBER(MATCH(G205, 'MP Analysis Input'!$A$15:$A$21, 0)), "soft", "hard"))</f>
        <v>hard</v>
      </c>
      <c r="J205" s="123"/>
      <c r="K205" s="242"/>
      <c r="L205" s="242"/>
    </row>
    <row r="206" spans="1:12" ht="15.75" x14ac:dyDescent="0.25">
      <c r="A206" t="s">
        <v>226</v>
      </c>
      <c r="B206" s="260">
        <v>40.174999999999997</v>
      </c>
      <c r="C206" s="260">
        <f t="shared" si="5"/>
        <v>6.2773437500000001E-2</v>
      </c>
      <c r="D206" s="261" t="s">
        <v>198</v>
      </c>
      <c r="E206" s="261" t="s">
        <v>198</v>
      </c>
      <c r="F206" s="234" t="s">
        <v>198</v>
      </c>
      <c r="G206" s="130" t="s">
        <v>4</v>
      </c>
      <c r="H206" s="138">
        <v>2</v>
      </c>
      <c r="I206" s="114" t="str">
        <f>IF(EXACT(F206, G206), "none", IF(ISNUMBER(MATCH(G206, 'MP Analysis Input'!$A$15:$A$21, 0)), "soft", "hard"))</f>
        <v>hard</v>
      </c>
      <c r="J206" s="123"/>
      <c r="K206" s="242"/>
      <c r="L206" s="242"/>
    </row>
    <row r="207" spans="1:12" ht="15.75" x14ac:dyDescent="0.25">
      <c r="A207" t="s">
        <v>227</v>
      </c>
      <c r="B207" s="260">
        <v>40.158999999999999</v>
      </c>
      <c r="C207" s="260">
        <f t="shared" si="5"/>
        <v>6.2748437500000004E-2</v>
      </c>
      <c r="D207" s="261" t="s">
        <v>198</v>
      </c>
      <c r="E207" s="261" t="s">
        <v>198</v>
      </c>
      <c r="F207" s="234" t="s">
        <v>198</v>
      </c>
      <c r="G207" s="130" t="s">
        <v>4</v>
      </c>
      <c r="H207" s="138">
        <v>2</v>
      </c>
      <c r="I207" s="114" t="str">
        <f>IF(EXACT(F207, G207), "none", IF(ISNUMBER(MATCH(G207, 'MP Analysis Input'!$A$15:$A$21, 0)), "soft", "hard"))</f>
        <v>hard</v>
      </c>
      <c r="J207" s="123"/>
      <c r="K207" s="242"/>
      <c r="L207" s="242"/>
    </row>
    <row r="208" spans="1:12" ht="15.75" x14ac:dyDescent="0.25">
      <c r="A208" t="s">
        <v>228</v>
      </c>
      <c r="B208" s="260">
        <v>40.15</v>
      </c>
      <c r="C208" s="260">
        <f t="shared" si="5"/>
        <v>6.2734374999999995E-2</v>
      </c>
      <c r="D208" s="261" t="s">
        <v>198</v>
      </c>
      <c r="E208" s="261" t="s">
        <v>198</v>
      </c>
      <c r="F208" s="234" t="s">
        <v>198</v>
      </c>
      <c r="G208" s="130" t="s">
        <v>4</v>
      </c>
      <c r="H208" s="138">
        <v>2</v>
      </c>
      <c r="I208" s="114" t="str">
        <f>IF(EXACT(F208, G208), "none", IF(ISNUMBER(MATCH(G208, 'MP Analysis Input'!$A$15:$A$21, 0)), "soft", "hard"))</f>
        <v>hard</v>
      </c>
      <c r="J208" s="123"/>
      <c r="K208" s="242"/>
      <c r="L208" s="242"/>
    </row>
    <row r="209" spans="1:12" ht="15.75" x14ac:dyDescent="0.25">
      <c r="A209" t="s">
        <v>229</v>
      </c>
      <c r="B209" s="260">
        <v>40.146999999999998</v>
      </c>
      <c r="C209" s="260">
        <f t="shared" si="5"/>
        <v>6.2729687500000006E-2</v>
      </c>
      <c r="D209" s="261" t="s">
        <v>198</v>
      </c>
      <c r="E209" s="261" t="s">
        <v>198</v>
      </c>
      <c r="F209" s="234" t="s">
        <v>198</v>
      </c>
      <c r="G209" s="130" t="s">
        <v>4</v>
      </c>
      <c r="H209" s="138">
        <v>3</v>
      </c>
      <c r="I209" s="114" t="str">
        <f>IF(EXACT(F209, G209), "none", IF(ISNUMBER(MATCH(G209, 'MP Analysis Input'!$A$15:$A$21, 0)), "soft", "hard"))</f>
        <v>hard</v>
      </c>
      <c r="J209" s="123"/>
      <c r="K209" s="242"/>
      <c r="L209" s="242"/>
    </row>
    <row r="210" spans="1:12" ht="15.75" x14ac:dyDescent="0.25">
      <c r="A210" t="s">
        <v>230</v>
      </c>
      <c r="B210" s="260">
        <v>40.152999999999999</v>
      </c>
      <c r="C210" s="260">
        <f t="shared" si="5"/>
        <v>6.2739062499999998E-2</v>
      </c>
      <c r="D210" s="261" t="s">
        <v>198</v>
      </c>
      <c r="E210" s="261" t="s">
        <v>198</v>
      </c>
      <c r="F210" s="234" t="s">
        <v>198</v>
      </c>
      <c r="G210" s="130" t="s">
        <v>4</v>
      </c>
      <c r="H210" s="138">
        <v>2</v>
      </c>
      <c r="I210" s="114" t="str">
        <f>IF(EXACT(F210, G210), "none", IF(ISNUMBER(MATCH(G210, 'MP Analysis Input'!$A$15:$A$21, 0)), "soft", "hard"))</f>
        <v>hard</v>
      </c>
      <c r="J210" s="123"/>
      <c r="K210" s="242"/>
      <c r="L210" s="242"/>
    </row>
    <row r="211" spans="1:12" ht="15.75" x14ac:dyDescent="0.25">
      <c r="A211" t="s">
        <v>231</v>
      </c>
      <c r="B211" s="260">
        <v>40.185000000000002</v>
      </c>
      <c r="C211" s="260">
        <f t="shared" si="5"/>
        <v>6.2789062500000006E-2</v>
      </c>
      <c r="D211" s="261" t="s">
        <v>198</v>
      </c>
      <c r="E211" s="261" t="s">
        <v>198</v>
      </c>
      <c r="F211" s="234" t="s">
        <v>198</v>
      </c>
      <c r="G211" s="130" t="s">
        <v>4</v>
      </c>
      <c r="H211" s="138">
        <v>2</v>
      </c>
      <c r="I211" s="114" t="str">
        <f>IF(EXACT(F211, G211), "none", IF(ISNUMBER(MATCH(G211, 'MP Analysis Input'!$A$15:$A$21, 0)), "soft", "hard"))</f>
        <v>hard</v>
      </c>
      <c r="J211" s="123"/>
      <c r="K211" s="242"/>
      <c r="L211" s="242"/>
    </row>
    <row r="212" spans="1:12" ht="15.75" x14ac:dyDescent="0.25">
      <c r="A212" t="s">
        <v>232</v>
      </c>
      <c r="B212" s="260">
        <v>40.162999999999997</v>
      </c>
      <c r="C212" s="260">
        <f t="shared" si="5"/>
        <v>6.2754687500000003E-2</v>
      </c>
      <c r="D212" s="261" t="s">
        <v>198</v>
      </c>
      <c r="E212" s="261" t="s">
        <v>198</v>
      </c>
      <c r="F212" s="234" t="s">
        <v>198</v>
      </c>
      <c r="G212" s="130" t="s">
        <v>4</v>
      </c>
      <c r="H212" s="138">
        <v>2</v>
      </c>
      <c r="I212" s="114" t="str">
        <f>IF(EXACT(F212, G212), "none", IF(ISNUMBER(MATCH(G212, 'MP Analysis Input'!$A$15:$A$21, 0)), "soft", "hard"))</f>
        <v>hard</v>
      </c>
      <c r="J212" s="123"/>
      <c r="K212" s="242"/>
      <c r="L212" s="242"/>
    </row>
    <row r="213" spans="1:12" ht="15.75" x14ac:dyDescent="0.25">
      <c r="A213" t="s">
        <v>233</v>
      </c>
      <c r="B213" s="260">
        <v>40.180999999999997</v>
      </c>
      <c r="C213" s="260">
        <f t="shared" si="5"/>
        <v>6.2782812499999993E-2</v>
      </c>
      <c r="D213" s="261" t="s">
        <v>198</v>
      </c>
      <c r="E213" s="261" t="s">
        <v>198</v>
      </c>
      <c r="F213" s="234" t="s">
        <v>198</v>
      </c>
      <c r="G213" s="130" t="s">
        <v>4</v>
      </c>
      <c r="H213" s="138">
        <v>2</v>
      </c>
      <c r="I213" s="114" t="str">
        <f>IF(EXACT(F213, G213), "none", IF(ISNUMBER(MATCH(G213, 'MP Analysis Input'!$A$15:$A$21, 0)), "soft", "hard"))</f>
        <v>hard</v>
      </c>
      <c r="J213" s="123"/>
      <c r="K213" s="242"/>
      <c r="L213" s="242"/>
    </row>
    <row r="214" spans="1:12" ht="15.75" x14ac:dyDescent="0.25">
      <c r="A214" t="s">
        <v>234</v>
      </c>
      <c r="B214" s="260">
        <v>40.182000000000002</v>
      </c>
      <c r="C214" s="260">
        <f t="shared" si="5"/>
        <v>6.2784375000000003E-2</v>
      </c>
      <c r="D214" s="261" t="s">
        <v>198</v>
      </c>
      <c r="E214" s="261" t="s">
        <v>198</v>
      </c>
      <c r="F214" s="234" t="s">
        <v>198</v>
      </c>
      <c r="G214" s="130" t="s">
        <v>4</v>
      </c>
      <c r="H214" s="138">
        <v>2</v>
      </c>
      <c r="I214" s="114" t="str">
        <f>IF(EXACT(F214, G214), "none", IF(ISNUMBER(MATCH(G214, 'MP Analysis Input'!$A$15:$A$21, 0)), "soft", "hard"))</f>
        <v>hard</v>
      </c>
      <c r="J214" s="123"/>
      <c r="K214" s="242"/>
      <c r="L214" s="242"/>
    </row>
    <row r="215" spans="1:12" ht="15.75" x14ac:dyDescent="0.25">
      <c r="A215" t="s">
        <v>235</v>
      </c>
      <c r="B215" s="260">
        <v>40.164000000000001</v>
      </c>
      <c r="C215" s="260">
        <f t="shared" si="5"/>
        <v>6.275625E-2</v>
      </c>
      <c r="D215" s="261" t="s">
        <v>198</v>
      </c>
      <c r="E215" s="261" t="s">
        <v>198</v>
      </c>
      <c r="F215" s="234" t="s">
        <v>198</v>
      </c>
      <c r="G215" s="130" t="s">
        <v>4</v>
      </c>
      <c r="H215" s="138">
        <v>2</v>
      </c>
      <c r="I215" s="114" t="str">
        <f>IF(EXACT(F215, G215), "none", IF(ISNUMBER(MATCH(G215, 'MP Analysis Input'!$A$15:$A$21, 0)), "soft", "hard"))</f>
        <v>hard</v>
      </c>
      <c r="J215" s="123"/>
      <c r="K215" s="242"/>
      <c r="L215" s="242"/>
    </row>
    <row r="216" spans="1:12" ht="15.75" x14ac:dyDescent="0.25">
      <c r="A216" t="s">
        <v>236</v>
      </c>
      <c r="B216" s="260">
        <v>40.165999999999997</v>
      </c>
      <c r="C216" s="260">
        <f t="shared" si="5"/>
        <v>6.2759374999999992E-2</v>
      </c>
      <c r="D216" s="261" t="s">
        <v>198</v>
      </c>
      <c r="E216" s="261" t="s">
        <v>198</v>
      </c>
      <c r="F216" s="234" t="s">
        <v>198</v>
      </c>
      <c r="G216" s="130" t="s">
        <v>4</v>
      </c>
      <c r="H216" s="138">
        <v>3</v>
      </c>
      <c r="I216" s="114" t="str">
        <f>IF(EXACT(F216, G216), "none", IF(ISNUMBER(MATCH(G216, 'MP Analysis Input'!$A$15:$A$21, 0)), "soft", "hard"))</f>
        <v>hard</v>
      </c>
      <c r="J216" s="123"/>
      <c r="K216" s="242"/>
      <c r="L216" s="242"/>
    </row>
    <row r="217" spans="1:12" ht="15.75" x14ac:dyDescent="0.25">
      <c r="A217" t="s">
        <v>237</v>
      </c>
      <c r="B217" s="260">
        <v>40.183999999999997</v>
      </c>
      <c r="C217" s="260">
        <f t="shared" si="5"/>
        <v>6.2787499999999996E-2</v>
      </c>
      <c r="D217" s="261" t="s">
        <v>198</v>
      </c>
      <c r="E217" s="261" t="s">
        <v>198</v>
      </c>
      <c r="F217" s="234" t="s">
        <v>198</v>
      </c>
      <c r="G217" s="130" t="s">
        <v>4</v>
      </c>
      <c r="H217" s="138">
        <v>3</v>
      </c>
      <c r="I217" s="114" t="str">
        <f>IF(EXACT(F217, G217), "none", IF(ISNUMBER(MATCH(G217, 'MP Analysis Input'!$A$15:$A$21, 0)), "soft", "hard"))</f>
        <v>hard</v>
      </c>
      <c r="J217" s="123"/>
      <c r="K217" s="242"/>
      <c r="L217" s="242"/>
    </row>
    <row r="218" spans="1:12" ht="15.75" x14ac:dyDescent="0.25">
      <c r="A218" t="s">
        <v>238</v>
      </c>
      <c r="B218" s="260">
        <v>40.167000000000002</v>
      </c>
      <c r="C218" s="260">
        <f t="shared" si="5"/>
        <v>6.2760937500000002E-2</v>
      </c>
      <c r="D218" s="261" t="s">
        <v>198</v>
      </c>
      <c r="E218" s="261" t="s">
        <v>198</v>
      </c>
      <c r="F218" s="234" t="s">
        <v>198</v>
      </c>
      <c r="G218" s="130" t="s">
        <v>4</v>
      </c>
      <c r="H218" s="138">
        <v>3</v>
      </c>
      <c r="I218" s="114" t="str">
        <f>IF(EXACT(F218, G218), "none", IF(ISNUMBER(MATCH(G218, 'MP Analysis Input'!$A$15:$A$21, 0)), "soft", "hard"))</f>
        <v>hard</v>
      </c>
      <c r="J218" s="123"/>
      <c r="K218" s="242"/>
      <c r="L218" s="242"/>
    </row>
    <row r="219" spans="1:12" ht="15.75" x14ac:dyDescent="0.25">
      <c r="A219" t="s">
        <v>239</v>
      </c>
      <c r="B219" s="260">
        <v>40.149000000000001</v>
      </c>
      <c r="C219" s="260">
        <f t="shared" ref="C219:C241" si="8">B219*0.0015625</f>
        <v>6.2732812499999999E-2</v>
      </c>
      <c r="D219" s="261" t="s">
        <v>198</v>
      </c>
      <c r="E219" s="261" t="s">
        <v>198</v>
      </c>
      <c r="F219" s="234" t="s">
        <v>198</v>
      </c>
      <c r="G219" s="130" t="s">
        <v>4</v>
      </c>
      <c r="H219" s="138">
        <v>3</v>
      </c>
      <c r="I219" s="114" t="str">
        <f>IF(EXACT(F219, G219), "none", IF(ISNUMBER(MATCH(G219, 'MP Analysis Input'!$A$15:$A$21, 0)), "soft", "hard"))</f>
        <v>hard</v>
      </c>
      <c r="J219" s="123"/>
      <c r="K219" s="242"/>
      <c r="L219" s="242"/>
    </row>
    <row r="220" spans="1:12" ht="15.75" x14ac:dyDescent="0.25">
      <c r="A220" t="s">
        <v>240</v>
      </c>
      <c r="B220" s="260">
        <v>40.162999999999997</v>
      </c>
      <c r="C220" s="260">
        <f t="shared" si="8"/>
        <v>6.2754687500000003E-2</v>
      </c>
      <c r="D220" s="261" t="s">
        <v>198</v>
      </c>
      <c r="E220" s="261" t="s">
        <v>198</v>
      </c>
      <c r="F220" s="234" t="s">
        <v>198</v>
      </c>
      <c r="G220" s="130" t="s">
        <v>4</v>
      </c>
      <c r="H220" s="138">
        <v>3</v>
      </c>
      <c r="I220" s="114" t="str">
        <f>IF(EXACT(F220, G220), "none", IF(ISNUMBER(MATCH(G220, 'MP Analysis Input'!$A$15:$A$21, 0)), "soft", "hard"))</f>
        <v>hard</v>
      </c>
      <c r="J220" s="123"/>
      <c r="K220" s="242"/>
      <c r="L220" s="242"/>
    </row>
    <row r="221" spans="1:12" ht="15.75" x14ac:dyDescent="0.25">
      <c r="A221" t="s">
        <v>241</v>
      </c>
      <c r="B221" s="260">
        <v>40.180999999999997</v>
      </c>
      <c r="C221" s="260">
        <f t="shared" si="8"/>
        <v>6.2782812499999993E-2</v>
      </c>
      <c r="D221" s="261" t="s">
        <v>198</v>
      </c>
      <c r="E221" s="261" t="s">
        <v>198</v>
      </c>
      <c r="F221" s="234" t="s">
        <v>198</v>
      </c>
      <c r="G221" s="130" t="s">
        <v>4</v>
      </c>
      <c r="H221" s="138">
        <v>3</v>
      </c>
      <c r="I221" s="114" t="str">
        <f>IF(EXACT(F221, G221), "none", IF(ISNUMBER(MATCH(G221, 'MP Analysis Input'!$A$15:$A$21, 0)), "soft", "hard"))</f>
        <v>hard</v>
      </c>
      <c r="J221" s="123"/>
      <c r="K221" s="242"/>
      <c r="L221" s="242"/>
    </row>
    <row r="222" spans="1:12" ht="15.75" x14ac:dyDescent="0.25">
      <c r="A222" t="s">
        <v>242</v>
      </c>
      <c r="B222" s="260">
        <v>40.167000000000002</v>
      </c>
      <c r="C222" s="260">
        <f t="shared" si="8"/>
        <v>6.2760937500000002E-2</v>
      </c>
      <c r="D222" s="261" t="s">
        <v>198</v>
      </c>
      <c r="E222" s="261" t="s">
        <v>198</v>
      </c>
      <c r="F222" s="234" t="s">
        <v>198</v>
      </c>
      <c r="G222" s="130" t="s">
        <v>4</v>
      </c>
      <c r="H222" s="138">
        <v>3</v>
      </c>
      <c r="I222" s="114" t="str">
        <f>IF(EXACT(F222, G222), "none", IF(ISNUMBER(MATCH(G222, 'MP Analysis Input'!$A$15:$A$21, 0)), "soft", "hard"))</f>
        <v>hard</v>
      </c>
      <c r="J222" s="123"/>
      <c r="K222" s="242"/>
      <c r="L222" s="242"/>
    </row>
    <row r="223" spans="1:12" ht="15.75" x14ac:dyDescent="0.25">
      <c r="A223" t="s">
        <v>243</v>
      </c>
      <c r="B223" s="260">
        <v>40.146000000000001</v>
      </c>
      <c r="C223" s="260">
        <f t="shared" si="8"/>
        <v>6.272812500000001E-2</v>
      </c>
      <c r="D223" s="261" t="s">
        <v>198</v>
      </c>
      <c r="E223" s="261" t="s">
        <v>198</v>
      </c>
      <c r="F223" s="234" t="s">
        <v>198</v>
      </c>
      <c r="G223" s="130" t="s">
        <v>4</v>
      </c>
      <c r="H223" s="138">
        <v>3</v>
      </c>
      <c r="I223" s="114" t="str">
        <f>IF(EXACT(F223, G223), "none", IF(ISNUMBER(MATCH(G223, 'MP Analysis Input'!$A$15:$A$21, 0)), "soft", "hard"))</f>
        <v>hard</v>
      </c>
      <c r="J223" s="123"/>
      <c r="K223" s="242"/>
      <c r="L223" s="242"/>
    </row>
    <row r="224" spans="1:12" ht="15.75" x14ac:dyDescent="0.25">
      <c r="A224" t="s">
        <v>244</v>
      </c>
      <c r="B224" s="260">
        <v>40.128999999999998</v>
      </c>
      <c r="C224" s="260">
        <f t="shared" si="8"/>
        <v>6.2701562500000002E-2</v>
      </c>
      <c r="D224" s="261" t="s">
        <v>198</v>
      </c>
      <c r="E224" s="261" t="s">
        <v>198</v>
      </c>
      <c r="F224" s="234" t="s">
        <v>198</v>
      </c>
      <c r="G224" s="130" t="s">
        <v>198</v>
      </c>
      <c r="H224" s="138">
        <v>0</v>
      </c>
      <c r="I224" s="114" t="str">
        <f>IF(EXACT(F224, G224), "none", IF(ISNUMBER(MATCH(G224, 'MP Analysis Input'!$A$15:$A$21, 0)), "soft", "hard"))</f>
        <v>none</v>
      </c>
      <c r="J224" s="123"/>
      <c r="K224" s="242"/>
      <c r="L224" s="242"/>
    </row>
    <row r="225" spans="1:12" ht="15.75" x14ac:dyDescent="0.25">
      <c r="A225" t="s">
        <v>245</v>
      </c>
      <c r="B225" s="260">
        <v>40.145000000000003</v>
      </c>
      <c r="C225" s="260">
        <f t="shared" si="8"/>
        <v>6.2726562500000013E-2</v>
      </c>
      <c r="D225" s="261" t="s">
        <v>198</v>
      </c>
      <c r="E225" s="261" t="s">
        <v>198</v>
      </c>
      <c r="F225" s="234" t="s">
        <v>198</v>
      </c>
      <c r="G225" s="130" t="s">
        <v>4</v>
      </c>
      <c r="H225" s="138">
        <v>3</v>
      </c>
      <c r="I225" s="114" t="str">
        <f>IF(EXACT(F225, G225), "none", IF(ISNUMBER(MATCH(G225, 'MP Analysis Input'!$A$15:$A$21, 0)), "soft", "hard"))</f>
        <v>hard</v>
      </c>
      <c r="J225" s="123"/>
      <c r="K225" s="242"/>
      <c r="L225" s="242"/>
    </row>
    <row r="226" spans="1:12" ht="15.75" x14ac:dyDescent="0.25">
      <c r="A226" t="s">
        <v>246</v>
      </c>
      <c r="B226" s="260">
        <v>40.149000000000001</v>
      </c>
      <c r="C226" s="260">
        <f t="shared" si="8"/>
        <v>6.2732812499999999E-2</v>
      </c>
      <c r="D226" s="261" t="s">
        <v>198</v>
      </c>
      <c r="E226" s="261" t="s">
        <v>198</v>
      </c>
      <c r="F226" s="234" t="s">
        <v>198</v>
      </c>
      <c r="G226" s="130" t="s">
        <v>4</v>
      </c>
      <c r="H226" s="138">
        <v>3</v>
      </c>
      <c r="I226" s="114" t="str">
        <f>IF(EXACT(F226, G226), "none", IF(ISNUMBER(MATCH(G226, 'MP Analysis Input'!$A$15:$A$21, 0)), "soft", "hard"))</f>
        <v>hard</v>
      </c>
      <c r="J226" s="123"/>
      <c r="K226" s="242"/>
      <c r="L226" s="242"/>
    </row>
    <row r="227" spans="1:12" ht="15.75" x14ac:dyDescent="0.25">
      <c r="A227" t="s">
        <v>247</v>
      </c>
      <c r="B227" s="260">
        <v>39.851999999999997</v>
      </c>
      <c r="C227" s="260">
        <f t="shared" si="8"/>
        <v>6.2268749999999998E-2</v>
      </c>
      <c r="D227" s="261" t="s">
        <v>198</v>
      </c>
      <c r="E227" s="261" t="s">
        <v>198</v>
      </c>
      <c r="F227" s="234" t="s">
        <v>198</v>
      </c>
      <c r="G227" s="130" t="s">
        <v>198</v>
      </c>
      <c r="H227" s="138">
        <v>0</v>
      </c>
      <c r="I227" s="114" t="str">
        <f>IF(EXACT(F227, G227), "none", IF(ISNUMBER(MATCH(G227, 'MP Analysis Input'!$A$15:$A$21, 0)), "soft", "hard"))</f>
        <v>none</v>
      </c>
      <c r="J227" s="123"/>
      <c r="K227" s="242"/>
      <c r="L227" s="242"/>
    </row>
    <row r="228" spans="1:12" ht="15.75" x14ac:dyDescent="0.25">
      <c r="A228" t="s">
        <v>248</v>
      </c>
      <c r="B228" s="260">
        <v>40.146999999999998</v>
      </c>
      <c r="C228" s="260">
        <f t="shared" si="8"/>
        <v>6.2729687500000006E-2</v>
      </c>
      <c r="D228" s="261" t="s">
        <v>198</v>
      </c>
      <c r="E228" s="261" t="s">
        <v>198</v>
      </c>
      <c r="F228" s="234" t="s">
        <v>198</v>
      </c>
      <c r="G228" s="130" t="s">
        <v>198</v>
      </c>
      <c r="H228" s="138">
        <v>0</v>
      </c>
      <c r="I228" s="114" t="str">
        <f>IF(EXACT(F228, G228), "none", IF(ISNUMBER(MATCH(G228, 'MP Analysis Input'!$A$15:$A$21, 0)), "soft", "hard"))</f>
        <v>none</v>
      </c>
      <c r="J228" s="123"/>
      <c r="K228" s="242"/>
      <c r="L228" s="242"/>
    </row>
    <row r="229" spans="1:12" ht="15.75" x14ac:dyDescent="0.25">
      <c r="A229" t="s">
        <v>249</v>
      </c>
      <c r="B229" s="260">
        <v>40.152000000000001</v>
      </c>
      <c r="C229" s="260">
        <f t="shared" si="8"/>
        <v>6.2737500000000002E-2</v>
      </c>
      <c r="D229" s="261" t="s">
        <v>198</v>
      </c>
      <c r="E229" s="261" t="s">
        <v>198</v>
      </c>
      <c r="F229" s="234" t="s">
        <v>198</v>
      </c>
      <c r="G229" s="130" t="s">
        <v>198</v>
      </c>
      <c r="H229" s="138">
        <v>0</v>
      </c>
      <c r="I229" s="114" t="str">
        <f>IF(EXACT(F229, G229), "none", IF(ISNUMBER(MATCH(G229, 'MP Analysis Input'!$A$15:$A$21, 0)), "soft", "hard"))</f>
        <v>none</v>
      </c>
      <c r="J229" s="123"/>
      <c r="K229" s="242"/>
      <c r="L229" s="242"/>
    </row>
    <row r="230" spans="1:12" ht="15.75" x14ac:dyDescent="0.25">
      <c r="A230" t="s">
        <v>250</v>
      </c>
      <c r="B230" s="260">
        <v>40.167000000000002</v>
      </c>
      <c r="C230" s="260">
        <f t="shared" si="8"/>
        <v>6.2760937500000002E-2</v>
      </c>
      <c r="D230" s="261" t="s">
        <v>198</v>
      </c>
      <c r="E230" s="261" t="s">
        <v>198</v>
      </c>
      <c r="F230" s="234" t="s">
        <v>198</v>
      </c>
      <c r="G230" s="130" t="s">
        <v>198</v>
      </c>
      <c r="H230" s="138">
        <v>0</v>
      </c>
      <c r="I230" s="114" t="str">
        <f>IF(EXACT(F230, G230), "none", IF(ISNUMBER(MATCH(G230, 'MP Analysis Input'!$A$15:$A$21, 0)), "soft", "hard"))</f>
        <v>none</v>
      </c>
      <c r="J230" s="123"/>
      <c r="K230" s="242"/>
      <c r="L230" s="242"/>
    </row>
    <row r="231" spans="1:12" ht="15.75" x14ac:dyDescent="0.25">
      <c r="A231" t="s">
        <v>251</v>
      </c>
      <c r="B231" s="260">
        <v>40.570999999999998</v>
      </c>
      <c r="C231" s="260">
        <f t="shared" si="8"/>
        <v>6.3392187500000002E-2</v>
      </c>
      <c r="D231" s="261" t="s">
        <v>198</v>
      </c>
      <c r="E231" s="261" t="s">
        <v>198</v>
      </c>
      <c r="F231" s="234" t="s">
        <v>198</v>
      </c>
      <c r="G231" s="130" t="s">
        <v>198</v>
      </c>
      <c r="H231" s="138">
        <v>0</v>
      </c>
      <c r="I231" s="114" t="str">
        <f>IF(EXACT(F231, G231), "none", IF(ISNUMBER(MATCH(G231, 'MP Analysis Input'!$A$15:$A$21, 0)), "soft", "hard"))</f>
        <v>none</v>
      </c>
      <c r="J231" s="123"/>
      <c r="K231" s="242"/>
      <c r="L231" s="242"/>
    </row>
    <row r="232" spans="1:12" ht="15.75" x14ac:dyDescent="0.25">
      <c r="A232" t="s">
        <v>252</v>
      </c>
      <c r="B232" s="260">
        <v>39.920999999999999</v>
      </c>
      <c r="C232" s="260">
        <f t="shared" si="8"/>
        <v>6.2376562500000003E-2</v>
      </c>
      <c r="D232" s="261" t="s">
        <v>198</v>
      </c>
      <c r="E232" s="261" t="s">
        <v>198</v>
      </c>
      <c r="F232" s="234" t="s">
        <v>198</v>
      </c>
      <c r="G232" s="130" t="s">
        <v>198</v>
      </c>
      <c r="H232" s="138">
        <v>0</v>
      </c>
      <c r="I232" s="114" t="str">
        <f>IF(EXACT(F232, G232), "none", IF(ISNUMBER(MATCH(G232, 'MP Analysis Input'!$A$15:$A$21, 0)), "soft", "hard"))</f>
        <v>none</v>
      </c>
      <c r="J232" s="123"/>
      <c r="K232" s="242"/>
      <c r="L232" s="242"/>
    </row>
    <row r="233" spans="1:12" ht="15.75" x14ac:dyDescent="0.25">
      <c r="A233" t="s">
        <v>253</v>
      </c>
      <c r="B233" s="260">
        <v>40.161000000000001</v>
      </c>
      <c r="C233" s="260">
        <f t="shared" si="8"/>
        <v>6.275156250000001E-2</v>
      </c>
      <c r="D233" s="261" t="s">
        <v>198</v>
      </c>
      <c r="E233" s="261" t="s">
        <v>198</v>
      </c>
      <c r="F233" s="234" t="s">
        <v>198</v>
      </c>
      <c r="G233" s="130" t="s">
        <v>198</v>
      </c>
      <c r="H233" s="138">
        <v>0</v>
      </c>
      <c r="I233" s="114" t="str">
        <f>IF(EXACT(F233, G233), "none", IF(ISNUMBER(MATCH(G233, 'MP Analysis Input'!$A$15:$A$21, 0)), "soft", "hard"))</f>
        <v>none</v>
      </c>
      <c r="J233" s="123"/>
      <c r="K233" s="242"/>
      <c r="L233" s="242"/>
    </row>
    <row r="234" spans="1:12" ht="15.75" x14ac:dyDescent="0.25">
      <c r="A234" t="s">
        <v>254</v>
      </c>
      <c r="B234" s="260">
        <v>40.159999999999997</v>
      </c>
      <c r="C234" s="260">
        <f t="shared" si="8"/>
        <v>6.275E-2</v>
      </c>
      <c r="D234" s="261" t="s">
        <v>198</v>
      </c>
      <c r="E234" s="261" t="s">
        <v>198</v>
      </c>
      <c r="F234" s="234" t="s">
        <v>198</v>
      </c>
      <c r="G234" s="130" t="s">
        <v>198</v>
      </c>
      <c r="H234" s="138">
        <v>0</v>
      </c>
      <c r="I234" s="114" t="str">
        <f>IF(EXACT(F234, G234), "none", IF(ISNUMBER(MATCH(G234, 'MP Analysis Input'!$A$15:$A$21, 0)), "soft", "hard"))</f>
        <v>none</v>
      </c>
      <c r="J234" s="123"/>
      <c r="K234" s="242"/>
      <c r="L234" s="242"/>
    </row>
    <row r="235" spans="1:12" ht="15.75" x14ac:dyDescent="0.25">
      <c r="A235" t="s">
        <v>255</v>
      </c>
      <c r="B235" s="260">
        <v>40.183999999999997</v>
      </c>
      <c r="C235" s="260">
        <f t="shared" si="8"/>
        <v>6.2787499999999996E-2</v>
      </c>
      <c r="D235" s="261" t="s">
        <v>198</v>
      </c>
      <c r="E235" s="261" t="s">
        <v>198</v>
      </c>
      <c r="F235" s="234" t="s">
        <v>198</v>
      </c>
      <c r="G235" s="130" t="s">
        <v>198</v>
      </c>
      <c r="H235" s="138">
        <v>0</v>
      </c>
      <c r="I235" s="114" t="str">
        <f>IF(EXACT(F235, G235), "none", IF(ISNUMBER(MATCH(G235, 'MP Analysis Input'!$A$15:$A$21, 0)), "soft", "hard"))</f>
        <v>none</v>
      </c>
      <c r="J235" s="123"/>
      <c r="K235" s="242"/>
      <c r="L235" s="242"/>
    </row>
    <row r="236" spans="1:12" ht="15.75" x14ac:dyDescent="0.25">
      <c r="A236" t="s">
        <v>256</v>
      </c>
      <c r="B236" s="260">
        <v>40.168999999999997</v>
      </c>
      <c r="C236" s="260">
        <f t="shared" si="8"/>
        <v>6.2764062499999995E-2</v>
      </c>
      <c r="D236" s="261" t="s">
        <v>198</v>
      </c>
      <c r="E236" s="261" t="s">
        <v>198</v>
      </c>
      <c r="F236" s="234" t="s">
        <v>198</v>
      </c>
      <c r="G236" s="130" t="s">
        <v>198</v>
      </c>
      <c r="H236" s="138">
        <v>0</v>
      </c>
      <c r="I236" s="114" t="str">
        <f>IF(EXACT(F236, G236), "none", IF(ISNUMBER(MATCH(G236, 'MP Analysis Input'!$A$15:$A$21, 0)), "soft", "hard"))</f>
        <v>none</v>
      </c>
      <c r="J236" s="123"/>
      <c r="K236" s="242"/>
      <c r="L236" s="242"/>
    </row>
    <row r="237" spans="1:12" ht="15.75" x14ac:dyDescent="0.25">
      <c r="A237" t="s">
        <v>257</v>
      </c>
      <c r="B237" s="260">
        <v>40.146000000000001</v>
      </c>
      <c r="C237" s="260">
        <f t="shared" si="8"/>
        <v>6.272812500000001E-2</v>
      </c>
      <c r="D237" s="261" t="s">
        <v>198</v>
      </c>
      <c r="E237" s="261" t="s">
        <v>198</v>
      </c>
      <c r="F237" s="234" t="s">
        <v>198</v>
      </c>
      <c r="G237" s="130" t="s">
        <v>198</v>
      </c>
      <c r="H237" s="138">
        <v>0</v>
      </c>
      <c r="I237" s="114" t="str">
        <f>IF(EXACT(F237, G237), "none", IF(ISNUMBER(MATCH(G237, 'MP Analysis Input'!$A$15:$A$21, 0)), "soft", "hard"))</f>
        <v>none</v>
      </c>
      <c r="J237" s="123"/>
      <c r="K237" s="242"/>
      <c r="L237" s="242"/>
    </row>
    <row r="238" spans="1:12" ht="15.75" x14ac:dyDescent="0.25">
      <c r="A238" t="s">
        <v>258</v>
      </c>
      <c r="B238" s="260">
        <v>41.738999999999997</v>
      </c>
      <c r="C238" s="260">
        <f t="shared" si="8"/>
        <v>6.5217187499999996E-2</v>
      </c>
      <c r="D238" s="261" t="s">
        <v>198</v>
      </c>
      <c r="E238" s="261" t="s">
        <v>198</v>
      </c>
      <c r="F238" s="234" t="s">
        <v>198</v>
      </c>
      <c r="G238" s="130" t="s">
        <v>4</v>
      </c>
      <c r="H238" s="138">
        <v>1</v>
      </c>
      <c r="I238" s="114" t="str">
        <f>IF(EXACT(F238, G238), "none", IF(ISNUMBER(MATCH(G238, 'MP Analysis Input'!$A$15:$A$21, 0)), "soft", "hard"))</f>
        <v>hard</v>
      </c>
      <c r="J238" s="123"/>
      <c r="K238" s="242"/>
      <c r="L238" s="242"/>
    </row>
    <row r="239" spans="1:12" ht="15.75" x14ac:dyDescent="0.25">
      <c r="A239" t="s">
        <v>259</v>
      </c>
      <c r="B239" s="260">
        <v>43.216999999999999</v>
      </c>
      <c r="C239" s="260">
        <f t="shared" si="8"/>
        <v>6.7526562499999998E-2</v>
      </c>
      <c r="D239" s="261" t="s">
        <v>198</v>
      </c>
      <c r="E239" s="261" t="s">
        <v>198</v>
      </c>
      <c r="F239" s="234" t="s">
        <v>198</v>
      </c>
      <c r="G239" s="130" t="s">
        <v>198</v>
      </c>
      <c r="H239" s="138">
        <v>0</v>
      </c>
      <c r="I239" s="114" t="str">
        <f>IF(EXACT(F239, G239), "none", IF(ISNUMBER(MATCH(G239, 'MP Analysis Input'!$A$15:$A$21, 0)), "soft", "hard"))</f>
        <v>none</v>
      </c>
      <c r="J239" s="123"/>
      <c r="K239" s="242"/>
      <c r="L239" s="242"/>
    </row>
    <row r="240" spans="1:12" ht="15.75" x14ac:dyDescent="0.25">
      <c r="A240" t="s">
        <v>260</v>
      </c>
      <c r="B240" s="260">
        <v>125.15</v>
      </c>
      <c r="C240" s="260">
        <f t="shared" si="8"/>
        <v>0.19554687500000001</v>
      </c>
      <c r="D240" s="261" t="s">
        <v>52</v>
      </c>
      <c r="E240" s="261" t="s">
        <v>52</v>
      </c>
      <c r="F240" s="234" t="s">
        <v>52</v>
      </c>
      <c r="G240" s="130" t="s">
        <v>52</v>
      </c>
      <c r="H240" s="138">
        <v>0</v>
      </c>
      <c r="I240" s="114" t="str">
        <f>IF(EXACT(F240, G240), "none", IF(ISNUMBER(MATCH(G240, 'MP Analysis Input'!$A$15:$A$21, 0)), "soft", "hard"))</f>
        <v>none</v>
      </c>
      <c r="J240" s="123"/>
      <c r="K240" s="242"/>
      <c r="L240" s="242"/>
    </row>
    <row r="241" spans="1:12" ht="15.75" x14ac:dyDescent="0.25">
      <c r="A241" t="s">
        <v>261</v>
      </c>
      <c r="B241" s="260">
        <v>293.87299999999999</v>
      </c>
      <c r="C241" s="260">
        <f t="shared" si="8"/>
        <v>0.4591765625</v>
      </c>
      <c r="D241" s="261" t="s">
        <v>40</v>
      </c>
      <c r="E241" s="261" t="s">
        <v>41</v>
      </c>
      <c r="F241" s="234" t="s">
        <v>41</v>
      </c>
      <c r="G241" s="130" t="s">
        <v>41</v>
      </c>
      <c r="H241" s="138">
        <v>0</v>
      </c>
      <c r="I241" s="114" t="str">
        <f>IF(EXACT(F241, G241), "none", IF(ISNUMBER(MATCH(G241, 'MP Analysis Input'!$A$15:$A$21, 0)), "soft", "hard"))</f>
        <v>none</v>
      </c>
      <c r="J241" s="123"/>
      <c r="K241" s="242"/>
      <c r="L241"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44" t="s">
        <v>262</v>
      </c>
      <c r="B1" s="345"/>
    </row>
    <row r="2" spans="1:40" ht="15.75" customHeight="1" thickBot="1" x14ac:dyDescent="0.3">
      <c r="A2" s="346" t="s">
        <v>263</v>
      </c>
      <c r="B2" s="347"/>
    </row>
    <row r="3" spans="1:40" ht="13.5" customHeight="1" thickBot="1" x14ac:dyDescent="0.25">
      <c r="X3" s="245" t="s">
        <v>264</v>
      </c>
    </row>
    <row r="4" spans="1:40" ht="15.75" customHeight="1" thickBot="1" x14ac:dyDescent="0.3">
      <c r="A4" s="354" t="s">
        <v>265</v>
      </c>
      <c r="B4" s="355"/>
      <c r="C4" s="67"/>
      <c r="D4" s="358" t="s">
        <v>266</v>
      </c>
      <c r="E4" s="348" t="s">
        <v>267</v>
      </c>
      <c r="F4" s="349"/>
      <c r="G4" s="349"/>
      <c r="H4" s="349"/>
      <c r="I4" s="349"/>
      <c r="J4" s="349"/>
      <c r="K4" s="349"/>
      <c r="L4" s="349"/>
      <c r="M4" s="349"/>
      <c r="N4" s="349"/>
      <c r="O4" s="349"/>
      <c r="P4" s="349"/>
      <c r="Q4" s="349"/>
      <c r="R4" s="349"/>
      <c r="S4" s="349"/>
      <c r="T4" s="349"/>
      <c r="U4" s="350"/>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56"/>
      <c r="B5" s="357"/>
      <c r="C5" s="68" t="s">
        <v>268</v>
      </c>
      <c r="D5" s="359"/>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269</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60" t="s">
        <v>270</v>
      </c>
      <c r="B6" s="361"/>
      <c r="C6" s="164">
        <v>10</v>
      </c>
      <c r="D6" s="165" t="s">
        <v>271</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272</v>
      </c>
      <c r="B7" s="269">
        <f>'Area Summary'!C28*1.4*1000000</f>
        <v>151876199.99999994</v>
      </c>
      <c r="C7" s="166">
        <v>37</v>
      </c>
      <c r="D7" s="165" t="s">
        <v>273</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274</v>
      </c>
      <c r="B8" s="177">
        <f>MP_new!H5+MP_new!I5</f>
        <v>3.3511000000000002</v>
      </c>
      <c r="C8" s="170">
        <v>30</v>
      </c>
      <c r="D8" s="168" t="s">
        <v>275</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276</v>
      </c>
      <c r="B9" s="167"/>
      <c r="C9" s="170">
        <v>37</v>
      </c>
      <c r="D9" s="168" t="s">
        <v>277</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278</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279</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280</v>
      </c>
    </row>
    <row r="12" spans="1:40" ht="22.5" customHeight="1" thickBot="1" x14ac:dyDescent="0.3">
      <c r="A12" s="351" t="s">
        <v>281</v>
      </c>
      <c r="B12" s="352"/>
      <c r="C12" s="352"/>
      <c r="D12" s="353"/>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51" t="s">
        <v>282</v>
      </c>
      <c r="B13" s="352"/>
      <c r="C13" s="352"/>
      <c r="D13" s="353"/>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60" t="s">
        <v>283</v>
      </c>
      <c r="B14" s="361"/>
      <c r="C14" s="166">
        <v>10</v>
      </c>
      <c r="D14" s="165" t="s">
        <v>271</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272</v>
      </c>
      <c r="B15" s="269">
        <f>'Area Summary'!D28*1.4*1000000</f>
        <v>138765200.00000006</v>
      </c>
      <c r="C15" s="166">
        <v>37</v>
      </c>
      <c r="D15" s="165" t="s">
        <v>273</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284</v>
      </c>
      <c r="B16" s="177">
        <f>MP_new!H6+MP_new!I6</f>
        <v>4.2814281249999997</v>
      </c>
      <c r="C16" s="170">
        <v>30</v>
      </c>
      <c r="D16" s="168" t="s">
        <v>275</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276</v>
      </c>
      <c r="B17" s="167"/>
      <c r="C17" s="170">
        <v>37</v>
      </c>
      <c r="D17" s="168" t="s">
        <v>277</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278</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285</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51" t="s">
        <v>286</v>
      </c>
      <c r="B20" s="352"/>
      <c r="C20" s="352"/>
      <c r="D20" s="353"/>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51" t="s">
        <v>287</v>
      </c>
      <c r="B21" s="352"/>
      <c r="C21" s="352"/>
      <c r="D21" s="353"/>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60" t="s">
        <v>288</v>
      </c>
      <c r="B22" s="361"/>
      <c r="C22" s="164">
        <v>10</v>
      </c>
      <c r="D22" s="165" t="s">
        <v>271</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272</v>
      </c>
      <c r="B23" s="269">
        <f>'Area Summary'!E28*1.4*1000000</f>
        <v>135416399.99999997</v>
      </c>
      <c r="C23" s="166">
        <v>37</v>
      </c>
      <c r="D23" s="165" t="s">
        <v>273</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284</v>
      </c>
      <c r="B24" s="177">
        <f>MP_new!H7+MP_new!I7</f>
        <v>5.0888968750000014</v>
      </c>
      <c r="C24" s="170">
        <v>30</v>
      </c>
      <c r="D24" s="168" t="s">
        <v>275</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276</v>
      </c>
      <c r="B25" s="167"/>
      <c r="C25" s="170">
        <v>37</v>
      </c>
      <c r="D25" s="168" t="s">
        <v>277</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278</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285</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51" t="s">
        <v>289</v>
      </c>
      <c r="B28" s="352"/>
      <c r="C28" s="352"/>
      <c r="D28" s="353"/>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51" t="s">
        <v>290</v>
      </c>
      <c r="B29" s="352"/>
      <c r="C29" s="352"/>
      <c r="D29" s="353"/>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60" t="s">
        <v>291</v>
      </c>
      <c r="B30" s="361"/>
      <c r="C30" s="164">
        <v>10</v>
      </c>
      <c r="D30" s="165" t="s">
        <v>271</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272</v>
      </c>
      <c r="B31" s="269">
        <f>'Area Summary'!F28*1.4*1000000</f>
        <v>105292599.99999993</v>
      </c>
      <c r="C31" s="166">
        <v>37</v>
      </c>
      <c r="D31" s="165" t="s">
        <v>273</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284</v>
      </c>
      <c r="B32" s="177">
        <f>MP_new!H8+MP_new!I8</f>
        <v>3.9911453125000005</v>
      </c>
      <c r="C32" s="170">
        <v>30</v>
      </c>
      <c r="D32" s="168" t="s">
        <v>275</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276</v>
      </c>
      <c r="B33" s="167"/>
      <c r="C33" s="170">
        <v>37</v>
      </c>
      <c r="D33" s="168" t="s">
        <v>277</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278</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285</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51" t="s">
        <v>292</v>
      </c>
      <c r="B36" s="352"/>
      <c r="C36" s="352"/>
      <c r="D36" s="353"/>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51" t="s">
        <v>293</v>
      </c>
      <c r="B37" s="352"/>
      <c r="C37" s="352"/>
      <c r="D37" s="353"/>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60" t="s">
        <v>294</v>
      </c>
      <c r="B38" s="361"/>
      <c r="C38" s="164">
        <v>10</v>
      </c>
      <c r="D38" s="165" t="s">
        <v>271</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272</v>
      </c>
      <c r="B39" s="269">
        <f>'Area Summary'!G28*1.4*1000000</f>
        <v>91089599.999999985</v>
      </c>
      <c r="C39" s="166">
        <v>37</v>
      </c>
      <c r="D39" s="165" t="s">
        <v>273</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284</v>
      </c>
      <c r="B40" s="177">
        <f>MP_new!H9+MP_new!I9</f>
        <v>4.0699031249999997</v>
      </c>
      <c r="C40" s="170">
        <v>30</v>
      </c>
      <c r="D40" s="168" t="s">
        <v>275</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276</v>
      </c>
      <c r="B41" s="167"/>
      <c r="C41" s="170">
        <v>37</v>
      </c>
      <c r="D41" s="168" t="s">
        <v>277</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278</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285</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51" t="s">
        <v>295</v>
      </c>
      <c r="B44" s="352"/>
      <c r="C44" s="352"/>
      <c r="D44" s="353"/>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51" t="s">
        <v>296</v>
      </c>
      <c r="B45" s="352"/>
      <c r="C45" s="352"/>
      <c r="D45" s="353"/>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69" t="s">
        <v>297</v>
      </c>
      <c r="B46" s="370"/>
      <c r="C46" s="371"/>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75" t="s">
        <v>298</v>
      </c>
      <c r="B47" s="376"/>
      <c r="C47" s="376"/>
      <c r="D47" s="377"/>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78" t="s">
        <v>299</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79"/>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79"/>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79"/>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72" t="s">
        <v>300</v>
      </c>
      <c r="B52" s="373"/>
      <c r="C52" s="373"/>
      <c r="D52" s="373"/>
      <c r="E52" s="373"/>
      <c r="F52" s="373"/>
      <c r="G52" s="373"/>
      <c r="H52" s="373"/>
      <c r="I52" s="373"/>
      <c r="J52" s="373"/>
      <c r="K52" s="373"/>
      <c r="L52" s="373"/>
      <c r="M52" s="373"/>
      <c r="N52" s="373"/>
      <c r="O52" s="373"/>
      <c r="P52" s="373"/>
      <c r="Q52" s="373"/>
      <c r="R52" s="373"/>
      <c r="S52" s="373"/>
      <c r="T52" s="373"/>
      <c r="U52" s="373"/>
      <c r="V52" s="373"/>
      <c r="W52" s="374"/>
      <c r="X52" s="246"/>
    </row>
    <row r="53" spans="1:24" hidden="1" x14ac:dyDescent="0.2">
      <c r="A53" s="364" t="s">
        <v>301</v>
      </c>
      <c r="B53" s="365"/>
      <c r="C53" s="76">
        <v>10</v>
      </c>
      <c r="D53" s="85" t="s">
        <v>271</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275</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302</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276</v>
      </c>
      <c r="B56" s="72"/>
      <c r="C56" s="74">
        <v>41</v>
      </c>
      <c r="D56" s="77" t="s">
        <v>285</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62" t="s">
        <v>303</v>
      </c>
      <c r="B58" s="363"/>
      <c r="C58" s="76">
        <v>10</v>
      </c>
      <c r="D58" s="85" t="s">
        <v>271</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275</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302</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276</v>
      </c>
      <c r="B61" s="73"/>
      <c r="C61" s="74">
        <v>41</v>
      </c>
      <c r="D61" s="77" t="s">
        <v>285</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62" t="s">
        <v>304</v>
      </c>
      <c r="B63" s="363"/>
      <c r="C63" s="76">
        <v>10</v>
      </c>
      <c r="D63" s="85" t="s">
        <v>271</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275</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302</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276</v>
      </c>
      <c r="B66" s="73"/>
      <c r="C66" s="74">
        <v>41</v>
      </c>
      <c r="D66" s="77" t="s">
        <v>285</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62" t="s">
        <v>305</v>
      </c>
      <c r="B68" s="363"/>
      <c r="C68" s="76">
        <v>10</v>
      </c>
      <c r="D68" s="85" t="s">
        <v>271</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275</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302</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276</v>
      </c>
      <c r="B71" s="73"/>
      <c r="C71" s="74">
        <v>41</v>
      </c>
      <c r="D71" s="77" t="s">
        <v>285</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62" t="s">
        <v>306</v>
      </c>
      <c r="B73" s="363"/>
      <c r="C73" s="76">
        <v>10</v>
      </c>
      <c r="D73" s="85" t="s">
        <v>271</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275</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302</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276</v>
      </c>
      <c r="B76" s="73"/>
      <c r="C76" s="74">
        <v>41</v>
      </c>
      <c r="D76" s="77" t="s">
        <v>285</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307</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62" t="s">
        <v>308</v>
      </c>
      <c r="B78" s="363"/>
      <c r="C78" s="76">
        <v>10</v>
      </c>
      <c r="D78" s="85" t="s">
        <v>271</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275</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309</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276</v>
      </c>
      <c r="B81" s="73"/>
      <c r="C81" s="74">
        <v>41</v>
      </c>
      <c r="D81" s="77" t="s">
        <v>285</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62" t="s">
        <v>310</v>
      </c>
      <c r="B83" s="363"/>
      <c r="C83" s="76">
        <v>10</v>
      </c>
      <c r="D83" s="85" t="s">
        <v>271</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275</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311</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276</v>
      </c>
      <c r="B86" s="73"/>
      <c r="C86" s="74">
        <v>41</v>
      </c>
      <c r="D86" s="77" t="s">
        <v>312</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62" t="s">
        <v>80</v>
      </c>
      <c r="B88" s="363"/>
      <c r="C88" s="76">
        <v>10</v>
      </c>
      <c r="D88" s="85" t="s">
        <v>271</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275</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311</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276</v>
      </c>
      <c r="B91" s="73"/>
      <c r="C91" s="74">
        <v>41</v>
      </c>
      <c r="D91" s="77" t="s">
        <v>285</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62" t="s">
        <v>313</v>
      </c>
      <c r="B93" s="363"/>
      <c r="C93" s="76">
        <v>10</v>
      </c>
      <c r="D93" s="85" t="s">
        <v>271</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275</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314</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276</v>
      </c>
      <c r="B96" s="73"/>
      <c r="C96" s="74">
        <v>41</v>
      </c>
      <c r="D96" s="77" t="s">
        <v>285</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62" t="s">
        <v>315</v>
      </c>
      <c r="B98" s="363"/>
      <c r="C98" s="76">
        <v>10</v>
      </c>
      <c r="D98" s="85" t="s">
        <v>271</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275</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316</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276</v>
      </c>
      <c r="B101" s="73"/>
      <c r="C101" s="74">
        <v>41</v>
      </c>
      <c r="D101" s="77" t="s">
        <v>285</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62" t="s">
        <v>317</v>
      </c>
      <c r="B103" s="363"/>
      <c r="C103" s="76">
        <v>10</v>
      </c>
      <c r="D103" s="85" t="s">
        <v>271</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275</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302</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276</v>
      </c>
      <c r="B106" s="73"/>
      <c r="C106" s="74">
        <v>41</v>
      </c>
      <c r="D106" s="77" t="s">
        <v>285</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62" t="s">
        <v>318</v>
      </c>
      <c r="B108" s="363"/>
      <c r="C108" s="76">
        <v>10</v>
      </c>
      <c r="D108" s="85" t="s">
        <v>271</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275</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316</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276</v>
      </c>
      <c r="B111" s="73"/>
      <c r="C111" s="74">
        <v>41</v>
      </c>
      <c r="D111" s="77" t="s">
        <v>285</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62" t="s">
        <v>319</v>
      </c>
      <c r="B113" s="363"/>
      <c r="C113" s="76">
        <v>10</v>
      </c>
      <c r="D113" s="85" t="s">
        <v>271</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275</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302</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276</v>
      </c>
      <c r="B116" s="73"/>
      <c r="C116" s="74">
        <v>41</v>
      </c>
      <c r="D116" s="77" t="s">
        <v>285</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62" t="s">
        <v>320</v>
      </c>
      <c r="B118" s="363"/>
      <c r="C118" s="76">
        <v>10</v>
      </c>
      <c r="D118" s="85" t="s">
        <v>271</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275</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311</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276</v>
      </c>
      <c r="B121" s="73"/>
      <c r="C121" s="74">
        <v>41</v>
      </c>
      <c r="D121" s="77" t="s">
        <v>285</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62" t="s">
        <v>321</v>
      </c>
      <c r="B123" s="363"/>
      <c r="C123" s="76">
        <v>10</v>
      </c>
      <c r="D123" s="85" t="s">
        <v>271</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275</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311</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276</v>
      </c>
      <c r="B126" s="73"/>
      <c r="C126" s="74">
        <v>41</v>
      </c>
      <c r="D126" s="77" t="s">
        <v>285</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62" t="s">
        <v>322</v>
      </c>
      <c r="B128" s="363"/>
      <c r="C128" s="76">
        <v>10</v>
      </c>
      <c r="D128" s="85" t="s">
        <v>271</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275</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311</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276</v>
      </c>
      <c r="B131" s="73"/>
      <c r="C131" s="74">
        <v>41</v>
      </c>
      <c r="D131" s="77" t="s">
        <v>285</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62" t="s">
        <v>323</v>
      </c>
      <c r="B133" s="363"/>
      <c r="C133" s="76">
        <v>10</v>
      </c>
      <c r="D133" s="85" t="s">
        <v>271</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275</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302</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276</v>
      </c>
      <c r="B136" s="73"/>
      <c r="C136" s="74">
        <v>41</v>
      </c>
      <c r="D136" s="77" t="s">
        <v>285</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62" t="s">
        <v>324</v>
      </c>
      <c r="B138" s="363"/>
      <c r="C138" s="80">
        <v>10</v>
      </c>
      <c r="D138" s="83" t="s">
        <v>271</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275</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276</v>
      </c>
      <c r="B140" s="81" t="s">
        <v>325</v>
      </c>
      <c r="C140" s="74">
        <v>39</v>
      </c>
      <c r="D140" s="77" t="s">
        <v>326</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327</v>
      </c>
      <c r="C141" s="74">
        <v>39</v>
      </c>
      <c r="D141" s="77" t="s">
        <v>326</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285</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62" t="s">
        <v>328</v>
      </c>
      <c r="B143" s="363"/>
      <c r="C143" s="80">
        <v>10</v>
      </c>
      <c r="D143" s="83" t="s">
        <v>271</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329</v>
      </c>
      <c r="B144" s="313"/>
      <c r="C144" s="88">
        <v>41</v>
      </c>
      <c r="D144" s="84" t="s">
        <v>285</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64" t="s">
        <v>330</v>
      </c>
      <c r="B145" s="365"/>
      <c r="C145" s="76">
        <v>10</v>
      </c>
      <c r="D145" s="85" t="s">
        <v>271</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329</v>
      </c>
      <c r="B146" s="316"/>
      <c r="C146" s="86">
        <v>41</v>
      </c>
      <c r="D146" s="82" t="s">
        <v>285</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64" t="s">
        <v>331</v>
      </c>
      <c r="B147" s="365"/>
      <c r="C147" s="76">
        <v>10</v>
      </c>
      <c r="D147" s="85" t="s">
        <v>271</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329</v>
      </c>
      <c r="B148" s="316"/>
      <c r="C148" s="86">
        <v>41</v>
      </c>
      <c r="D148" s="82" t="s">
        <v>285</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64" t="s">
        <v>332</v>
      </c>
      <c r="B149" s="365"/>
      <c r="C149" s="76">
        <v>10</v>
      </c>
      <c r="D149" s="85" t="s">
        <v>271</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329</v>
      </c>
      <c r="B150" s="316"/>
      <c r="C150" s="86">
        <v>41</v>
      </c>
      <c r="D150" s="82" t="s">
        <v>285</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66" t="s">
        <v>333</v>
      </c>
      <c r="B152" s="367"/>
      <c r="C152" s="367"/>
      <c r="D152" s="368"/>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2"/>
  <sheetViews>
    <sheetView tabSelected="1" workbookViewId="0">
      <selection activeCell="B11" sqref="B11"/>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2" x14ac:dyDescent="0.25">
      <c r="A1" s="108" t="s">
        <v>13</v>
      </c>
      <c r="B1" s="108"/>
      <c r="C1" s="108"/>
      <c r="D1" s="108"/>
      <c r="E1" s="108"/>
      <c r="J1" t="s">
        <v>696</v>
      </c>
    </row>
    <row r="2" spans="1:12" x14ac:dyDescent="0.25">
      <c r="J2" s="339" t="s">
        <v>697</v>
      </c>
      <c r="K2" s="339" t="s">
        <v>698</v>
      </c>
      <c r="L2" s="339" t="s">
        <v>502</v>
      </c>
    </row>
    <row r="3" spans="1:12" x14ac:dyDescent="0.25">
      <c r="A3" s="380" t="s">
        <v>334</v>
      </c>
      <c r="B3" s="381"/>
      <c r="J3" s="234" t="s">
        <v>30</v>
      </c>
      <c r="K3" s="343"/>
      <c r="L3" s="343"/>
    </row>
    <row r="4" spans="1:12" x14ac:dyDescent="0.25">
      <c r="A4" s="146" t="s">
        <v>335</v>
      </c>
      <c r="B4" s="109">
        <v>3</v>
      </c>
      <c r="C4" s="245" t="s">
        <v>336</v>
      </c>
      <c r="J4" s="234" t="s">
        <v>32</v>
      </c>
      <c r="K4" s="343"/>
      <c r="L4" s="343"/>
    </row>
    <row r="5" spans="1:12" x14ac:dyDescent="0.25">
      <c r="A5" s="146" t="s">
        <v>337</v>
      </c>
      <c r="B5" s="109">
        <v>3</v>
      </c>
      <c r="C5" s="245" t="s">
        <v>336</v>
      </c>
      <c r="J5" s="234" t="s">
        <v>33</v>
      </c>
      <c r="K5" s="343"/>
      <c r="L5" s="343"/>
    </row>
    <row r="6" spans="1:12" x14ac:dyDescent="0.25">
      <c r="J6" s="234" t="s">
        <v>35</v>
      </c>
      <c r="K6" s="343"/>
      <c r="L6" s="343"/>
    </row>
    <row r="7" spans="1:12" x14ac:dyDescent="0.25">
      <c r="A7" s="380" t="s">
        <v>338</v>
      </c>
      <c r="B7" s="381"/>
      <c r="C7" s="115" t="s">
        <v>339</v>
      </c>
      <c r="J7" s="234" t="s">
        <v>37</v>
      </c>
      <c r="K7" s="343"/>
      <c r="L7" s="343"/>
    </row>
    <row r="8" spans="1:12" x14ac:dyDescent="0.25">
      <c r="A8" s="146" t="s">
        <v>1</v>
      </c>
      <c r="B8" s="109">
        <v>0.9</v>
      </c>
      <c r="C8" s="116" t="s">
        <v>340</v>
      </c>
      <c r="J8" s="234" t="s">
        <v>38</v>
      </c>
      <c r="K8" s="343"/>
      <c r="L8" s="343"/>
    </row>
    <row r="9" spans="1:12" x14ac:dyDescent="0.25">
      <c r="A9" s="146" t="s">
        <v>2</v>
      </c>
      <c r="B9" s="109">
        <v>0.9</v>
      </c>
      <c r="C9" s="116" t="s">
        <v>341</v>
      </c>
      <c r="J9" s="234" t="s">
        <v>39</v>
      </c>
      <c r="K9" s="343" t="s">
        <v>487</v>
      </c>
      <c r="L9" s="343">
        <v>1</v>
      </c>
    </row>
    <row r="10" spans="1:12" x14ac:dyDescent="0.25">
      <c r="A10" s="146" t="s">
        <v>3</v>
      </c>
      <c r="B10" s="109">
        <v>0.9</v>
      </c>
      <c r="C10" s="116" t="s">
        <v>342</v>
      </c>
      <c r="J10" s="234" t="s">
        <v>43</v>
      </c>
      <c r="K10" s="343" t="s">
        <v>487</v>
      </c>
      <c r="L10" s="343">
        <v>1</v>
      </c>
    </row>
    <row r="11" spans="1:12" x14ac:dyDescent="0.25">
      <c r="A11" s="146" t="s">
        <v>4</v>
      </c>
      <c r="B11" s="109">
        <v>0.9</v>
      </c>
      <c r="C11" s="116" t="s">
        <v>343</v>
      </c>
      <c r="J11" s="234" t="s">
        <v>44</v>
      </c>
      <c r="K11" s="343" t="s">
        <v>487</v>
      </c>
      <c r="L11" s="343">
        <v>1</v>
      </c>
    </row>
    <row r="12" spans="1:12" x14ac:dyDescent="0.25">
      <c r="A12" s="146" t="s">
        <v>5</v>
      </c>
      <c r="B12" s="109">
        <v>0.9</v>
      </c>
      <c r="C12" s="245" t="s">
        <v>344</v>
      </c>
      <c r="J12" s="234" t="s">
        <v>45</v>
      </c>
      <c r="K12" s="343" t="s">
        <v>52</v>
      </c>
      <c r="L12" s="343">
        <v>5</v>
      </c>
    </row>
    <row r="13" spans="1:12" x14ac:dyDescent="0.25">
      <c r="J13" s="234" t="s">
        <v>46</v>
      </c>
      <c r="K13" s="343" t="s">
        <v>57</v>
      </c>
      <c r="L13" s="343">
        <v>1</v>
      </c>
    </row>
    <row r="14" spans="1:12" x14ac:dyDescent="0.25">
      <c r="A14" s="122" t="s">
        <v>345</v>
      </c>
      <c r="J14" s="234" t="s">
        <v>47</v>
      </c>
      <c r="K14" s="343" t="s">
        <v>57</v>
      </c>
      <c r="L14" s="343">
        <v>1</v>
      </c>
    </row>
    <row r="15" spans="1:12" x14ac:dyDescent="0.25">
      <c r="A15" s="325" t="s">
        <v>57</v>
      </c>
      <c r="J15" s="234" t="s">
        <v>49</v>
      </c>
      <c r="K15" s="343"/>
      <c r="L15" s="343"/>
    </row>
    <row r="16" spans="1:12" x14ac:dyDescent="0.25">
      <c r="A16" s="325" t="s">
        <v>12</v>
      </c>
      <c r="J16" s="234" t="s">
        <v>50</v>
      </c>
      <c r="K16" s="343" t="s">
        <v>52</v>
      </c>
      <c r="L16" s="343">
        <v>3</v>
      </c>
    </row>
    <row r="17" spans="1:12" x14ac:dyDescent="0.25">
      <c r="A17" s="325" t="s">
        <v>12</v>
      </c>
      <c r="J17" s="234" t="s">
        <v>51</v>
      </c>
      <c r="K17" s="343"/>
      <c r="L17" s="343"/>
    </row>
    <row r="18" spans="1:12" x14ac:dyDescent="0.25">
      <c r="A18" s="325" t="s">
        <v>12</v>
      </c>
      <c r="J18" s="234" t="s">
        <v>53</v>
      </c>
      <c r="K18" s="343" t="s">
        <v>52</v>
      </c>
      <c r="L18" s="343">
        <v>3</v>
      </c>
    </row>
    <row r="19" spans="1:12" x14ac:dyDescent="0.25">
      <c r="A19" s="325" t="s">
        <v>12</v>
      </c>
      <c r="J19" s="234" t="s">
        <v>54</v>
      </c>
      <c r="K19" s="343" t="s">
        <v>487</v>
      </c>
      <c r="L19" s="343">
        <v>1</v>
      </c>
    </row>
    <row r="20" spans="1:12" x14ac:dyDescent="0.25">
      <c r="A20" s="325" t="s">
        <v>12</v>
      </c>
      <c r="B20" s="124"/>
      <c r="C20" s="124"/>
      <c r="J20" s="234" t="s">
        <v>56</v>
      </c>
      <c r="K20" s="343"/>
      <c r="L20" s="343"/>
    </row>
    <row r="21" spans="1:12" ht="15.75" customHeight="1" x14ac:dyDescent="0.25">
      <c r="A21" s="325" t="s">
        <v>12</v>
      </c>
      <c r="B21" s="123"/>
      <c r="C21" s="123"/>
      <c r="J21" s="234" t="s">
        <v>58</v>
      </c>
      <c r="K21" s="343" t="s">
        <v>481</v>
      </c>
      <c r="L21" s="343">
        <v>4</v>
      </c>
    </row>
    <row r="22" spans="1:12" x14ac:dyDescent="0.25">
      <c r="J22" s="234" t="s">
        <v>59</v>
      </c>
      <c r="K22" s="343" t="s">
        <v>481</v>
      </c>
      <c r="L22" s="343">
        <v>4</v>
      </c>
    </row>
    <row r="23" spans="1:12" x14ac:dyDescent="0.25">
      <c r="A23" s="382" t="s">
        <v>346</v>
      </c>
      <c r="B23" s="381"/>
      <c r="C23" t="s">
        <v>347</v>
      </c>
      <c r="J23" s="234" t="s">
        <v>60</v>
      </c>
      <c r="K23" s="343" t="s">
        <v>481</v>
      </c>
      <c r="L23" s="343">
        <v>2</v>
      </c>
    </row>
    <row r="24" spans="1:12" x14ac:dyDescent="0.25">
      <c r="A24" s="131" t="s">
        <v>57</v>
      </c>
      <c r="B24" s="234" t="s">
        <v>348</v>
      </c>
      <c r="C24" t="s">
        <v>349</v>
      </c>
      <c r="J24" s="234" t="s">
        <v>61</v>
      </c>
      <c r="K24" s="343" t="s">
        <v>481</v>
      </c>
      <c r="L24" s="343">
        <v>2</v>
      </c>
    </row>
    <row r="25" spans="1:12" x14ac:dyDescent="0.25">
      <c r="A25" s="131" t="s">
        <v>34</v>
      </c>
      <c r="B25" s="234" t="s">
        <v>350</v>
      </c>
      <c r="C25" t="s">
        <v>351</v>
      </c>
      <c r="J25" s="234" t="s">
        <v>62</v>
      </c>
      <c r="K25" s="343" t="s">
        <v>481</v>
      </c>
      <c r="L25" s="343">
        <v>2</v>
      </c>
    </row>
    <row r="26" spans="1:12" x14ac:dyDescent="0.25">
      <c r="A26" s="131" t="s">
        <v>52</v>
      </c>
      <c r="B26" s="234" t="s">
        <v>352</v>
      </c>
      <c r="C26" t="s">
        <v>353</v>
      </c>
      <c r="J26" s="234" t="s">
        <v>63</v>
      </c>
      <c r="K26" s="343" t="s">
        <v>481</v>
      </c>
      <c r="L26" s="343">
        <v>2</v>
      </c>
    </row>
    <row r="27" spans="1:12" x14ac:dyDescent="0.25">
      <c r="A27" s="131" t="s">
        <v>354</v>
      </c>
      <c r="B27" s="234" t="s">
        <v>355</v>
      </c>
      <c r="C27" s="383" t="s">
        <v>356</v>
      </c>
      <c r="D27" s="383"/>
      <c r="E27" s="383"/>
      <c r="F27" s="383"/>
      <c r="G27" s="383"/>
      <c r="H27" s="383"/>
      <c r="J27" s="234" t="s">
        <v>64</v>
      </c>
      <c r="K27" s="343" t="s">
        <v>481</v>
      </c>
      <c r="L27" s="343">
        <v>2</v>
      </c>
    </row>
    <row r="28" spans="1:12" x14ac:dyDescent="0.25">
      <c r="C28" s="383"/>
      <c r="D28" s="383"/>
      <c r="E28" s="383"/>
      <c r="F28" s="383"/>
      <c r="G28" s="383"/>
      <c r="H28" s="383"/>
      <c r="J28" s="234" t="s">
        <v>65</v>
      </c>
      <c r="K28" s="343" t="s">
        <v>55</v>
      </c>
      <c r="L28" s="343">
        <v>3</v>
      </c>
    </row>
    <row r="29" spans="1:12" x14ac:dyDescent="0.25">
      <c r="C29" s="384"/>
      <c r="D29" s="384"/>
      <c r="E29" s="384"/>
      <c r="F29" s="384"/>
      <c r="G29" s="384"/>
      <c r="H29" s="384"/>
      <c r="J29" s="234" t="s">
        <v>66</v>
      </c>
      <c r="K29" s="343" t="s">
        <v>699</v>
      </c>
      <c r="L29" s="343">
        <v>5</v>
      </c>
    </row>
    <row r="30" spans="1:12" x14ac:dyDescent="0.25">
      <c r="J30" s="234" t="s">
        <v>67</v>
      </c>
      <c r="K30" s="343" t="s">
        <v>699</v>
      </c>
      <c r="L30" s="343">
        <v>5</v>
      </c>
    </row>
    <row r="31" spans="1:12" x14ac:dyDescent="0.25">
      <c r="J31" s="234" t="s">
        <v>68</v>
      </c>
      <c r="K31" s="343"/>
      <c r="L31" s="343"/>
    </row>
    <row r="32" spans="1:12" x14ac:dyDescent="0.25">
      <c r="J32" s="234" t="s">
        <v>69</v>
      </c>
      <c r="K32" s="343"/>
      <c r="L32" s="343"/>
    </row>
    <row r="33" spans="10:12" x14ac:dyDescent="0.25">
      <c r="J33" s="234" t="s">
        <v>70</v>
      </c>
      <c r="K33" s="343"/>
      <c r="L33" s="343"/>
    </row>
    <row r="34" spans="10:12" x14ac:dyDescent="0.25">
      <c r="J34" s="234" t="s">
        <v>71</v>
      </c>
      <c r="K34" s="343"/>
      <c r="L34" s="343"/>
    </row>
    <row r="35" spans="10:12" x14ac:dyDescent="0.25">
      <c r="J35" s="234" t="s">
        <v>72</v>
      </c>
      <c r="K35" s="343"/>
      <c r="L35" s="343"/>
    </row>
    <row r="36" spans="10:12" x14ac:dyDescent="0.25">
      <c r="J36" s="234" t="s">
        <v>73</v>
      </c>
      <c r="K36" s="343"/>
      <c r="L36" s="343"/>
    </row>
    <row r="37" spans="10:12" x14ac:dyDescent="0.25">
      <c r="J37" s="234" t="s">
        <v>74</v>
      </c>
      <c r="K37" s="343"/>
      <c r="L37" s="343"/>
    </row>
    <row r="38" spans="10:12" x14ac:dyDescent="0.25">
      <c r="J38" s="234" t="s">
        <v>75</v>
      </c>
      <c r="K38" s="343"/>
      <c r="L38" s="343"/>
    </row>
    <row r="39" spans="10:12" x14ac:dyDescent="0.25">
      <c r="J39" s="234" t="s">
        <v>76</v>
      </c>
      <c r="K39" s="343"/>
      <c r="L39" s="343"/>
    </row>
    <row r="40" spans="10:12" x14ac:dyDescent="0.25">
      <c r="J40" s="234" t="s">
        <v>77</v>
      </c>
      <c r="K40" s="343"/>
      <c r="L40" s="343"/>
    </row>
    <row r="41" spans="10:12" x14ac:dyDescent="0.25">
      <c r="J41" s="234" t="s">
        <v>672</v>
      </c>
      <c r="K41" s="343"/>
      <c r="L41" s="343"/>
    </row>
    <row r="42" spans="10:12" x14ac:dyDescent="0.25">
      <c r="J42" s="234" t="s">
        <v>78</v>
      </c>
      <c r="K42" s="343" t="s">
        <v>493</v>
      </c>
      <c r="L42" s="343">
        <v>4</v>
      </c>
    </row>
    <row r="43" spans="10:12" x14ac:dyDescent="0.25">
      <c r="J43" s="234" t="s">
        <v>80</v>
      </c>
      <c r="K43" s="343" t="s">
        <v>57</v>
      </c>
      <c r="L43" s="343">
        <v>4</v>
      </c>
    </row>
    <row r="44" spans="10:12" x14ac:dyDescent="0.25">
      <c r="J44" s="234" t="s">
        <v>81</v>
      </c>
      <c r="K44" s="343" t="s">
        <v>354</v>
      </c>
      <c r="L44" s="343">
        <v>5</v>
      </c>
    </row>
    <row r="45" spans="10:12" x14ac:dyDescent="0.25">
      <c r="J45" s="234" t="s">
        <v>82</v>
      </c>
      <c r="K45" s="343" t="s">
        <v>55</v>
      </c>
      <c r="L45" s="343">
        <v>3</v>
      </c>
    </row>
    <row r="46" spans="10:12" x14ac:dyDescent="0.25">
      <c r="J46" s="234" t="s">
        <v>83</v>
      </c>
      <c r="K46" s="343" t="s">
        <v>55</v>
      </c>
      <c r="L46" s="343">
        <v>2</v>
      </c>
    </row>
    <row r="47" spans="10:12" x14ac:dyDescent="0.25">
      <c r="J47" s="234" t="s">
        <v>84</v>
      </c>
      <c r="K47" s="343" t="s">
        <v>354</v>
      </c>
      <c r="L47" s="343">
        <v>2</v>
      </c>
    </row>
    <row r="48" spans="10:12" x14ac:dyDescent="0.25">
      <c r="J48" s="234" t="s">
        <v>85</v>
      </c>
      <c r="K48" s="343" t="s">
        <v>354</v>
      </c>
      <c r="L48" s="343">
        <v>2</v>
      </c>
    </row>
    <row r="49" spans="10:12" x14ac:dyDescent="0.25">
      <c r="J49" s="234" t="s">
        <v>673</v>
      </c>
      <c r="K49" s="343" t="s">
        <v>354</v>
      </c>
      <c r="L49" s="343">
        <v>2</v>
      </c>
    </row>
    <row r="50" spans="10:12" x14ac:dyDescent="0.25">
      <c r="J50" s="234" t="s">
        <v>86</v>
      </c>
      <c r="K50" s="343"/>
      <c r="L50" s="343"/>
    </row>
    <row r="51" spans="10:12" x14ac:dyDescent="0.25">
      <c r="J51" s="234" t="s">
        <v>88</v>
      </c>
      <c r="K51" s="343" t="s">
        <v>489</v>
      </c>
      <c r="L51" s="343">
        <v>2</v>
      </c>
    </row>
    <row r="52" spans="10:12" x14ac:dyDescent="0.25">
      <c r="J52" s="234" t="s">
        <v>89</v>
      </c>
      <c r="K52" s="343" t="s">
        <v>489</v>
      </c>
      <c r="L52" s="343">
        <v>2</v>
      </c>
    </row>
    <row r="53" spans="10:12" x14ac:dyDescent="0.25">
      <c r="J53" s="234" t="s">
        <v>90</v>
      </c>
      <c r="K53" s="343" t="s">
        <v>489</v>
      </c>
      <c r="L53" s="343">
        <v>2</v>
      </c>
    </row>
    <row r="54" spans="10:12" x14ac:dyDescent="0.25">
      <c r="J54" s="234" t="s">
        <v>91</v>
      </c>
      <c r="K54" s="343" t="s">
        <v>489</v>
      </c>
      <c r="L54" s="343">
        <v>2</v>
      </c>
    </row>
    <row r="55" spans="10:12" x14ac:dyDescent="0.25">
      <c r="J55" s="234" t="s">
        <v>92</v>
      </c>
      <c r="K55" s="343" t="s">
        <v>489</v>
      </c>
      <c r="L55" s="343">
        <v>2</v>
      </c>
    </row>
    <row r="56" spans="10:12" x14ac:dyDescent="0.25">
      <c r="J56" s="234" t="s">
        <v>93</v>
      </c>
      <c r="K56" s="343"/>
      <c r="L56" s="343"/>
    </row>
    <row r="57" spans="10:12" x14ac:dyDescent="0.25">
      <c r="J57" s="234" t="s">
        <v>94</v>
      </c>
      <c r="K57" s="343"/>
      <c r="L57" s="343"/>
    </row>
    <row r="58" spans="10:12" x14ac:dyDescent="0.25">
      <c r="J58" s="234" t="s">
        <v>95</v>
      </c>
      <c r="K58" s="343"/>
      <c r="L58" s="343"/>
    </row>
    <row r="59" spans="10:12" x14ac:dyDescent="0.25">
      <c r="J59" s="234" t="s">
        <v>96</v>
      </c>
      <c r="K59" s="343" t="s">
        <v>354</v>
      </c>
      <c r="L59" s="343">
        <v>3</v>
      </c>
    </row>
    <row r="60" spans="10:12" x14ac:dyDescent="0.25">
      <c r="J60" s="234" t="s">
        <v>98</v>
      </c>
      <c r="K60" s="343"/>
      <c r="L60" s="343"/>
    </row>
    <row r="61" spans="10:12" x14ac:dyDescent="0.25">
      <c r="J61" s="234" t="s">
        <v>99</v>
      </c>
      <c r="K61" s="343" t="s">
        <v>354</v>
      </c>
      <c r="L61" s="343">
        <v>1</v>
      </c>
    </row>
    <row r="62" spans="10:12" x14ac:dyDescent="0.25">
      <c r="J62" s="234" t="s">
        <v>101</v>
      </c>
      <c r="K62" s="343" t="s">
        <v>55</v>
      </c>
      <c r="L62" s="343">
        <v>2</v>
      </c>
    </row>
    <row r="63" spans="10:12" x14ac:dyDescent="0.25">
      <c r="J63" s="234" t="s">
        <v>102</v>
      </c>
      <c r="K63" s="343"/>
      <c r="L63" s="343"/>
    </row>
    <row r="64" spans="10:12" x14ac:dyDescent="0.25">
      <c r="J64" s="234" t="s">
        <v>103</v>
      </c>
      <c r="K64" s="343"/>
      <c r="L64" s="343"/>
    </row>
    <row r="65" spans="10:12" x14ac:dyDescent="0.25">
      <c r="J65" s="234" t="s">
        <v>104</v>
      </c>
      <c r="K65" s="343"/>
      <c r="L65" s="343"/>
    </row>
    <row r="66" spans="10:12" x14ac:dyDescent="0.25">
      <c r="J66" s="234" t="s">
        <v>106</v>
      </c>
      <c r="K66" s="343"/>
      <c r="L66" s="343"/>
    </row>
    <row r="67" spans="10:12" x14ac:dyDescent="0.25">
      <c r="J67" s="234" t="s">
        <v>107</v>
      </c>
      <c r="K67" s="343" t="s">
        <v>2</v>
      </c>
      <c r="L67" s="343">
        <v>2</v>
      </c>
    </row>
    <row r="68" spans="10:12" x14ac:dyDescent="0.25">
      <c r="J68" s="234" t="s">
        <v>108</v>
      </c>
      <c r="K68" s="343" t="s">
        <v>57</v>
      </c>
      <c r="L68" s="343">
        <v>2</v>
      </c>
    </row>
    <row r="69" spans="10:12" x14ac:dyDescent="0.25">
      <c r="J69" s="234" t="s">
        <v>109</v>
      </c>
      <c r="K69" s="343"/>
      <c r="L69" s="343"/>
    </row>
    <row r="70" spans="10:12" x14ac:dyDescent="0.25">
      <c r="J70" s="234" t="s">
        <v>110</v>
      </c>
      <c r="K70" s="343" t="s">
        <v>4</v>
      </c>
      <c r="L70" s="343">
        <v>2</v>
      </c>
    </row>
    <row r="71" spans="10:12" x14ac:dyDescent="0.25">
      <c r="J71" s="234" t="s">
        <v>111</v>
      </c>
      <c r="K71" s="343" t="s">
        <v>4</v>
      </c>
      <c r="L71" s="343">
        <v>2</v>
      </c>
    </row>
    <row r="72" spans="10:12" x14ac:dyDescent="0.25">
      <c r="J72" s="234" t="s">
        <v>112</v>
      </c>
      <c r="K72" s="343"/>
      <c r="L72" s="343"/>
    </row>
    <row r="73" spans="10:12" x14ac:dyDescent="0.25">
      <c r="J73" s="234" t="s">
        <v>113</v>
      </c>
      <c r="K73" s="343" t="s">
        <v>52</v>
      </c>
      <c r="L73" s="343">
        <v>2</v>
      </c>
    </row>
    <row r="74" spans="10:12" x14ac:dyDescent="0.25">
      <c r="J74" s="234" t="s">
        <v>114</v>
      </c>
      <c r="K74" s="343" t="s">
        <v>354</v>
      </c>
      <c r="L74" s="343">
        <v>1</v>
      </c>
    </row>
    <row r="75" spans="10:12" x14ac:dyDescent="0.25">
      <c r="J75" s="234" t="s">
        <v>115</v>
      </c>
      <c r="K75" s="343" t="s">
        <v>354</v>
      </c>
      <c r="L75" s="343">
        <v>1</v>
      </c>
    </row>
    <row r="76" spans="10:12" x14ac:dyDescent="0.25">
      <c r="J76" s="234" t="s">
        <v>116</v>
      </c>
      <c r="K76" s="343" t="s">
        <v>354</v>
      </c>
      <c r="L76" s="343">
        <v>1</v>
      </c>
    </row>
    <row r="77" spans="10:12" x14ac:dyDescent="0.25">
      <c r="J77" s="234" t="s">
        <v>117</v>
      </c>
      <c r="K77" s="343" t="s">
        <v>354</v>
      </c>
      <c r="L77" s="343">
        <v>1</v>
      </c>
    </row>
    <row r="78" spans="10:12" x14ac:dyDescent="0.25">
      <c r="J78" s="234" t="s">
        <v>118</v>
      </c>
      <c r="K78" s="343" t="s">
        <v>354</v>
      </c>
      <c r="L78" s="343">
        <v>1</v>
      </c>
    </row>
    <row r="79" spans="10:12" x14ac:dyDescent="0.25">
      <c r="J79" s="234" t="s">
        <v>119</v>
      </c>
      <c r="K79" s="343" t="s">
        <v>354</v>
      </c>
      <c r="L79" s="343">
        <v>1</v>
      </c>
    </row>
    <row r="80" spans="10:12" x14ac:dyDescent="0.25">
      <c r="J80" s="234" t="s">
        <v>120</v>
      </c>
      <c r="K80" s="343" t="s">
        <v>491</v>
      </c>
      <c r="L80" s="343">
        <v>1</v>
      </c>
    </row>
    <row r="81" spans="10:12" x14ac:dyDescent="0.25">
      <c r="J81" s="234" t="s">
        <v>121</v>
      </c>
      <c r="K81" s="343" t="s">
        <v>354</v>
      </c>
      <c r="L81" s="343">
        <v>1</v>
      </c>
    </row>
    <row r="82" spans="10:12" x14ac:dyDescent="0.25">
      <c r="J82" s="234" t="s">
        <v>122</v>
      </c>
      <c r="K82" s="343" t="s">
        <v>483</v>
      </c>
      <c r="L82" s="343">
        <v>3</v>
      </c>
    </row>
    <row r="83" spans="10:12" x14ac:dyDescent="0.25">
      <c r="J83" s="234" t="s">
        <v>123</v>
      </c>
      <c r="K83" s="343" t="s">
        <v>483</v>
      </c>
      <c r="L83" s="343">
        <v>3</v>
      </c>
    </row>
    <row r="84" spans="10:12" x14ac:dyDescent="0.25">
      <c r="J84" s="234" t="s">
        <v>124</v>
      </c>
      <c r="K84" s="343"/>
      <c r="L84" s="343"/>
    </row>
    <row r="85" spans="10:12" x14ac:dyDescent="0.25">
      <c r="J85" s="234" t="s">
        <v>125</v>
      </c>
      <c r="K85" s="343"/>
      <c r="L85" s="343"/>
    </row>
    <row r="86" spans="10:12" x14ac:dyDescent="0.25">
      <c r="J86" s="234" t="s">
        <v>126</v>
      </c>
      <c r="K86" s="343"/>
      <c r="L86" s="343"/>
    </row>
    <row r="87" spans="10:12" x14ac:dyDescent="0.25">
      <c r="J87" s="234" t="s">
        <v>127</v>
      </c>
      <c r="K87" s="343"/>
      <c r="L87" s="343"/>
    </row>
    <row r="88" spans="10:12" x14ac:dyDescent="0.25">
      <c r="J88" s="234" t="s">
        <v>128</v>
      </c>
      <c r="K88" s="343"/>
      <c r="L88" s="343"/>
    </row>
    <row r="89" spans="10:12" x14ac:dyDescent="0.25">
      <c r="J89" s="234" t="s">
        <v>129</v>
      </c>
      <c r="K89" s="343" t="s">
        <v>481</v>
      </c>
      <c r="L89" s="343">
        <v>2</v>
      </c>
    </row>
    <row r="90" spans="10:12" x14ac:dyDescent="0.25">
      <c r="J90" s="234" t="s">
        <v>130</v>
      </c>
      <c r="K90" s="343" t="s">
        <v>55</v>
      </c>
      <c r="L90" s="343">
        <v>2</v>
      </c>
    </row>
    <row r="91" spans="10:12" x14ac:dyDescent="0.25">
      <c r="J91" s="234" t="s">
        <v>131</v>
      </c>
      <c r="K91" s="343" t="s">
        <v>55</v>
      </c>
      <c r="L91" s="343">
        <v>2</v>
      </c>
    </row>
    <row r="92" spans="10:12" x14ac:dyDescent="0.25">
      <c r="J92" s="234" t="s">
        <v>132</v>
      </c>
      <c r="K92" s="343" t="s">
        <v>487</v>
      </c>
      <c r="L92" s="343">
        <v>5</v>
      </c>
    </row>
    <row r="93" spans="10:12" x14ac:dyDescent="0.25">
      <c r="J93" s="234" t="s">
        <v>133</v>
      </c>
      <c r="K93" s="343" t="s">
        <v>487</v>
      </c>
      <c r="L93" s="343">
        <v>5</v>
      </c>
    </row>
    <row r="94" spans="10:12" x14ac:dyDescent="0.25">
      <c r="J94" s="234" t="s">
        <v>134</v>
      </c>
      <c r="K94" s="343" t="s">
        <v>52</v>
      </c>
      <c r="L94" s="343">
        <v>5</v>
      </c>
    </row>
    <row r="95" spans="10:12" x14ac:dyDescent="0.25">
      <c r="J95" s="234" t="s">
        <v>135</v>
      </c>
      <c r="K95" s="343" t="s">
        <v>4</v>
      </c>
      <c r="L95" s="343">
        <v>5</v>
      </c>
    </row>
    <row r="96" spans="10:12" x14ac:dyDescent="0.25">
      <c r="J96" s="234" t="s">
        <v>136</v>
      </c>
      <c r="K96" s="343" t="s">
        <v>483</v>
      </c>
      <c r="L96" s="343">
        <v>5</v>
      </c>
    </row>
    <row r="97" spans="10:12" x14ac:dyDescent="0.25">
      <c r="J97" s="234" t="s">
        <v>137</v>
      </c>
      <c r="K97" s="343"/>
      <c r="L97" s="343"/>
    </row>
    <row r="98" spans="10:12" x14ac:dyDescent="0.25">
      <c r="J98" s="234" t="s">
        <v>138</v>
      </c>
      <c r="K98" s="343"/>
      <c r="L98" s="343"/>
    </row>
    <row r="99" spans="10:12" x14ac:dyDescent="0.25">
      <c r="J99" s="234" t="s">
        <v>139</v>
      </c>
      <c r="K99" s="343"/>
      <c r="L99" s="343"/>
    </row>
    <row r="100" spans="10:12" x14ac:dyDescent="0.25">
      <c r="J100" s="234" t="s">
        <v>140</v>
      </c>
      <c r="K100" s="343"/>
      <c r="L100" s="343"/>
    </row>
    <row r="101" spans="10:12" x14ac:dyDescent="0.25">
      <c r="J101" s="234" t="s">
        <v>141</v>
      </c>
      <c r="K101" s="343"/>
      <c r="L101" s="343"/>
    </row>
    <row r="102" spans="10:12" x14ac:dyDescent="0.25">
      <c r="J102" s="234" t="s">
        <v>142</v>
      </c>
      <c r="K102" s="343"/>
      <c r="L102" s="343"/>
    </row>
    <row r="103" spans="10:12" x14ac:dyDescent="0.25">
      <c r="J103" s="234" t="s">
        <v>143</v>
      </c>
      <c r="K103" s="343"/>
      <c r="L103" s="343"/>
    </row>
    <row r="104" spans="10:12" x14ac:dyDescent="0.25">
      <c r="J104" s="234" t="s">
        <v>144</v>
      </c>
      <c r="K104" s="343"/>
      <c r="L104" s="343"/>
    </row>
    <row r="105" spans="10:12" x14ac:dyDescent="0.25">
      <c r="J105" s="234" t="s">
        <v>145</v>
      </c>
      <c r="K105" s="343"/>
      <c r="L105" s="343"/>
    </row>
    <row r="106" spans="10:12" x14ac:dyDescent="0.25">
      <c r="J106" s="234" t="s">
        <v>146</v>
      </c>
      <c r="K106" s="343"/>
      <c r="L106" s="343"/>
    </row>
    <row r="107" spans="10:12" x14ac:dyDescent="0.25">
      <c r="J107" s="234" t="s">
        <v>147</v>
      </c>
      <c r="K107" s="343"/>
      <c r="L107" s="343"/>
    </row>
    <row r="108" spans="10:12" x14ac:dyDescent="0.25">
      <c r="J108" s="234" t="s">
        <v>148</v>
      </c>
      <c r="K108" s="343"/>
      <c r="L108" s="343"/>
    </row>
    <row r="109" spans="10:12" x14ac:dyDescent="0.25">
      <c r="J109" s="234" t="s">
        <v>149</v>
      </c>
      <c r="K109" s="343"/>
      <c r="L109" s="343"/>
    </row>
    <row r="110" spans="10:12" x14ac:dyDescent="0.25">
      <c r="J110" s="234" t="s">
        <v>150</v>
      </c>
      <c r="K110" s="343" t="s">
        <v>55</v>
      </c>
      <c r="L110" s="343">
        <v>1</v>
      </c>
    </row>
    <row r="111" spans="10:12" x14ac:dyDescent="0.25">
      <c r="J111" s="234" t="s">
        <v>151</v>
      </c>
      <c r="K111" s="343" t="s">
        <v>55</v>
      </c>
      <c r="L111" s="343">
        <v>1</v>
      </c>
    </row>
    <row r="112" spans="10:12" x14ac:dyDescent="0.25">
      <c r="J112" s="234" t="s">
        <v>152</v>
      </c>
      <c r="K112" s="343" t="s">
        <v>55</v>
      </c>
      <c r="L112" s="343">
        <v>1</v>
      </c>
    </row>
    <row r="113" spans="10:12" x14ac:dyDescent="0.25">
      <c r="J113" s="234" t="s">
        <v>153</v>
      </c>
      <c r="K113" s="343" t="s">
        <v>52</v>
      </c>
      <c r="L113" s="343">
        <v>4</v>
      </c>
    </row>
    <row r="114" spans="10:12" x14ac:dyDescent="0.25">
      <c r="J114" s="234" t="s">
        <v>154</v>
      </c>
      <c r="K114" s="343"/>
      <c r="L114" s="343"/>
    </row>
    <row r="115" spans="10:12" x14ac:dyDescent="0.25">
      <c r="J115" s="234" t="s">
        <v>155</v>
      </c>
      <c r="K115" s="343"/>
      <c r="L115" s="343"/>
    </row>
    <row r="116" spans="10:12" x14ac:dyDescent="0.25">
      <c r="J116" s="234" t="s">
        <v>156</v>
      </c>
      <c r="K116" s="343"/>
      <c r="L116" s="343"/>
    </row>
    <row r="117" spans="10:12" x14ac:dyDescent="0.25">
      <c r="J117" s="234" t="s">
        <v>158</v>
      </c>
      <c r="K117" s="343"/>
      <c r="L117" s="343"/>
    </row>
    <row r="118" spans="10:12" x14ac:dyDescent="0.25">
      <c r="J118" s="234" t="s">
        <v>159</v>
      </c>
      <c r="K118" s="343"/>
      <c r="L118" s="343"/>
    </row>
    <row r="119" spans="10:12" x14ac:dyDescent="0.25">
      <c r="J119" s="234" t="s">
        <v>160</v>
      </c>
      <c r="K119" s="343" t="s">
        <v>55</v>
      </c>
      <c r="L119" s="343">
        <v>4</v>
      </c>
    </row>
    <row r="120" spans="10:12" x14ac:dyDescent="0.25">
      <c r="J120" s="234" t="s">
        <v>161</v>
      </c>
      <c r="K120" s="343" t="s">
        <v>4</v>
      </c>
      <c r="L120" s="343">
        <v>1</v>
      </c>
    </row>
    <row r="121" spans="10:12" x14ac:dyDescent="0.25">
      <c r="J121" s="234" t="s">
        <v>162</v>
      </c>
      <c r="K121" s="343"/>
      <c r="L121" s="343"/>
    </row>
    <row r="122" spans="10:12" x14ac:dyDescent="0.25">
      <c r="J122" s="234" t="s">
        <v>163</v>
      </c>
      <c r="K122" s="343"/>
      <c r="L122" s="343"/>
    </row>
    <row r="123" spans="10:12" x14ac:dyDescent="0.25">
      <c r="J123" s="234" t="s">
        <v>164</v>
      </c>
      <c r="K123" s="343"/>
      <c r="L123" s="343"/>
    </row>
    <row r="124" spans="10:12" x14ac:dyDescent="0.25">
      <c r="J124" s="234" t="s">
        <v>165</v>
      </c>
      <c r="K124" s="343"/>
      <c r="L124" s="343"/>
    </row>
    <row r="125" spans="10:12" x14ac:dyDescent="0.25">
      <c r="J125" s="234" t="s">
        <v>166</v>
      </c>
      <c r="K125" s="343"/>
      <c r="L125" s="343"/>
    </row>
    <row r="126" spans="10:12" x14ac:dyDescent="0.25">
      <c r="J126" s="234" t="s">
        <v>167</v>
      </c>
      <c r="K126" s="343"/>
      <c r="L126" s="343"/>
    </row>
    <row r="127" spans="10:12" x14ac:dyDescent="0.25">
      <c r="J127" s="234" t="s">
        <v>168</v>
      </c>
      <c r="K127" s="343"/>
      <c r="L127" s="343"/>
    </row>
    <row r="128" spans="10:12" x14ac:dyDescent="0.25">
      <c r="J128" s="234" t="s">
        <v>169</v>
      </c>
      <c r="K128" s="343"/>
      <c r="L128" s="343"/>
    </row>
    <row r="129" spans="10:12" x14ac:dyDescent="0.25">
      <c r="J129" s="234" t="s">
        <v>170</v>
      </c>
      <c r="K129" s="343"/>
      <c r="L129" s="343"/>
    </row>
    <row r="130" spans="10:12" x14ac:dyDescent="0.25">
      <c r="J130" s="234" t="s">
        <v>171</v>
      </c>
      <c r="K130" s="343"/>
      <c r="L130" s="343"/>
    </row>
    <row r="131" spans="10:12" x14ac:dyDescent="0.25">
      <c r="J131" s="234" t="s">
        <v>172</v>
      </c>
      <c r="K131" s="343" t="s">
        <v>55</v>
      </c>
      <c r="L131" s="343">
        <v>1</v>
      </c>
    </row>
    <row r="132" spans="10:12" x14ac:dyDescent="0.25">
      <c r="J132" s="234" t="s">
        <v>173</v>
      </c>
      <c r="K132" s="343" t="s">
        <v>52</v>
      </c>
      <c r="L132" s="343">
        <v>5</v>
      </c>
    </row>
    <row r="133" spans="10:12" x14ac:dyDescent="0.25">
      <c r="J133" s="234" t="s">
        <v>174</v>
      </c>
      <c r="K133" s="343" t="s">
        <v>52</v>
      </c>
      <c r="L133" s="343">
        <v>5</v>
      </c>
    </row>
    <row r="134" spans="10:12" x14ac:dyDescent="0.25">
      <c r="J134" s="234" t="s">
        <v>175</v>
      </c>
      <c r="K134" s="343"/>
      <c r="L134" s="343"/>
    </row>
    <row r="135" spans="10:12" x14ac:dyDescent="0.25">
      <c r="J135" s="234" t="s">
        <v>176</v>
      </c>
      <c r="K135" s="343"/>
      <c r="L135" s="343"/>
    </row>
    <row r="136" spans="10:12" x14ac:dyDescent="0.25">
      <c r="J136" s="234" t="s">
        <v>177</v>
      </c>
      <c r="K136" s="343"/>
      <c r="L136" s="343"/>
    </row>
    <row r="137" spans="10:12" x14ac:dyDescent="0.25">
      <c r="J137" s="234" t="s">
        <v>178</v>
      </c>
      <c r="K137" s="343"/>
      <c r="L137" s="343"/>
    </row>
    <row r="138" spans="10:12" x14ac:dyDescent="0.25">
      <c r="J138" s="234" t="s">
        <v>179</v>
      </c>
      <c r="K138" s="343"/>
      <c r="L138" s="343"/>
    </row>
    <row r="139" spans="10:12" x14ac:dyDescent="0.25">
      <c r="J139" s="234" t="s">
        <v>180</v>
      </c>
      <c r="K139" s="343" t="s">
        <v>354</v>
      </c>
      <c r="L139" s="343">
        <v>4</v>
      </c>
    </row>
    <row r="140" spans="10:12" x14ac:dyDescent="0.25">
      <c r="J140" s="234" t="s">
        <v>181</v>
      </c>
      <c r="K140" s="343" t="s">
        <v>354</v>
      </c>
      <c r="L140" s="343">
        <v>4</v>
      </c>
    </row>
    <row r="141" spans="10:12" x14ac:dyDescent="0.25">
      <c r="J141" s="234" t="s">
        <v>182</v>
      </c>
      <c r="K141" s="343" t="s">
        <v>354</v>
      </c>
      <c r="L141" s="343">
        <v>4</v>
      </c>
    </row>
    <row r="142" spans="10:12" x14ac:dyDescent="0.25">
      <c r="J142" s="234" t="s">
        <v>674</v>
      </c>
      <c r="K142" s="343" t="s">
        <v>354</v>
      </c>
      <c r="L142" s="343">
        <v>4</v>
      </c>
    </row>
    <row r="143" spans="10:12" x14ac:dyDescent="0.25">
      <c r="J143" s="234" t="s">
        <v>675</v>
      </c>
      <c r="K143" s="343" t="s">
        <v>481</v>
      </c>
      <c r="L143" s="343">
        <v>2</v>
      </c>
    </row>
    <row r="144" spans="10:12" x14ac:dyDescent="0.25">
      <c r="J144" s="234" t="s">
        <v>676</v>
      </c>
      <c r="K144" s="343" t="s">
        <v>481</v>
      </c>
      <c r="L144" s="343">
        <v>2</v>
      </c>
    </row>
    <row r="145" spans="10:12" x14ac:dyDescent="0.25">
      <c r="J145" s="234" t="s">
        <v>184</v>
      </c>
      <c r="K145" s="343" t="s">
        <v>52</v>
      </c>
      <c r="L145" s="343">
        <v>2</v>
      </c>
    </row>
    <row r="146" spans="10:12" x14ac:dyDescent="0.25">
      <c r="J146" s="234" t="s">
        <v>185</v>
      </c>
      <c r="K146" s="343" t="s">
        <v>52</v>
      </c>
      <c r="L146" s="343">
        <v>2</v>
      </c>
    </row>
    <row r="147" spans="10:12" x14ac:dyDescent="0.25">
      <c r="J147" s="234" t="s">
        <v>677</v>
      </c>
      <c r="K147" s="343" t="s">
        <v>481</v>
      </c>
      <c r="L147" s="343">
        <v>2</v>
      </c>
    </row>
    <row r="148" spans="10:12" x14ac:dyDescent="0.25">
      <c r="J148" s="234" t="s">
        <v>678</v>
      </c>
      <c r="K148" s="343" t="s">
        <v>481</v>
      </c>
      <c r="L148" s="343">
        <v>2</v>
      </c>
    </row>
    <row r="149" spans="10:12" x14ac:dyDescent="0.25">
      <c r="J149" s="234" t="s">
        <v>187</v>
      </c>
      <c r="K149" s="343"/>
      <c r="L149" s="343"/>
    </row>
    <row r="150" spans="10:12" x14ac:dyDescent="0.25">
      <c r="J150" s="234" t="s">
        <v>188</v>
      </c>
      <c r="K150" s="343"/>
      <c r="L150" s="343"/>
    </row>
    <row r="151" spans="10:12" x14ac:dyDescent="0.25">
      <c r="J151" s="234" t="s">
        <v>189</v>
      </c>
      <c r="K151" s="343"/>
      <c r="L151" s="343"/>
    </row>
    <row r="152" spans="10:12" x14ac:dyDescent="0.25">
      <c r="J152" s="234" t="s">
        <v>190</v>
      </c>
      <c r="K152" s="343" t="s">
        <v>481</v>
      </c>
      <c r="L152" s="343">
        <v>2</v>
      </c>
    </row>
    <row r="153" spans="10:12" x14ac:dyDescent="0.25">
      <c r="J153" s="234" t="s">
        <v>191</v>
      </c>
      <c r="K153" s="343"/>
      <c r="L153" s="343"/>
    </row>
    <row r="154" spans="10:12" x14ac:dyDescent="0.25">
      <c r="J154" s="234" t="s">
        <v>192</v>
      </c>
      <c r="K154" s="343" t="s">
        <v>354</v>
      </c>
      <c r="L154" s="343">
        <v>1</v>
      </c>
    </row>
    <row r="155" spans="10:12" x14ac:dyDescent="0.25">
      <c r="J155" s="234" t="s">
        <v>193</v>
      </c>
      <c r="K155" s="343" t="s">
        <v>354</v>
      </c>
      <c r="L155" s="343">
        <v>1</v>
      </c>
    </row>
    <row r="156" spans="10:12" x14ac:dyDescent="0.25">
      <c r="J156" s="234" t="s">
        <v>194</v>
      </c>
      <c r="K156" s="343" t="s">
        <v>354</v>
      </c>
      <c r="L156" s="343">
        <v>1</v>
      </c>
    </row>
    <row r="157" spans="10:12" x14ac:dyDescent="0.25">
      <c r="J157" s="234" t="s">
        <v>195</v>
      </c>
      <c r="K157" s="343" t="s">
        <v>354</v>
      </c>
      <c r="L157" s="343">
        <v>1</v>
      </c>
    </row>
    <row r="158" spans="10:12" x14ac:dyDescent="0.25">
      <c r="J158" s="234" t="s">
        <v>196</v>
      </c>
      <c r="K158" s="343" t="s">
        <v>354</v>
      </c>
      <c r="L158" s="343">
        <v>1</v>
      </c>
    </row>
    <row r="159" spans="10:12" x14ac:dyDescent="0.25">
      <c r="J159" s="234" t="s">
        <v>197</v>
      </c>
      <c r="K159" s="343"/>
      <c r="L159" s="343"/>
    </row>
    <row r="160" spans="10:12" x14ac:dyDescent="0.25">
      <c r="J160" s="234" t="s">
        <v>199</v>
      </c>
      <c r="K160" s="343" t="s">
        <v>354</v>
      </c>
      <c r="L160" s="343">
        <v>1</v>
      </c>
    </row>
    <row r="161" spans="10:12" x14ac:dyDescent="0.25">
      <c r="J161" s="234" t="s">
        <v>200</v>
      </c>
      <c r="K161" s="343" t="s">
        <v>354</v>
      </c>
      <c r="L161" s="343">
        <v>1</v>
      </c>
    </row>
    <row r="162" spans="10:12" x14ac:dyDescent="0.25">
      <c r="J162" s="234" t="s">
        <v>201</v>
      </c>
      <c r="K162" s="343" t="s">
        <v>55</v>
      </c>
      <c r="L162" s="343">
        <v>1</v>
      </c>
    </row>
    <row r="163" spans="10:12" x14ac:dyDescent="0.25">
      <c r="J163" s="234" t="s">
        <v>202</v>
      </c>
      <c r="K163" s="343"/>
      <c r="L163" s="343"/>
    </row>
    <row r="164" spans="10:12" x14ac:dyDescent="0.25">
      <c r="J164" s="234" t="s">
        <v>203</v>
      </c>
      <c r="K164" s="343"/>
      <c r="L164" s="343"/>
    </row>
    <row r="165" spans="10:12" x14ac:dyDescent="0.25">
      <c r="J165" s="234" t="s">
        <v>204</v>
      </c>
      <c r="K165" s="343"/>
      <c r="L165" s="343"/>
    </row>
    <row r="166" spans="10:12" x14ac:dyDescent="0.25">
      <c r="J166" s="234" t="s">
        <v>205</v>
      </c>
      <c r="K166" s="343"/>
      <c r="L166" s="343"/>
    </row>
    <row r="167" spans="10:12" x14ac:dyDescent="0.25">
      <c r="J167" s="234" t="s">
        <v>206</v>
      </c>
      <c r="K167" s="343"/>
      <c r="L167" s="343"/>
    </row>
    <row r="168" spans="10:12" x14ac:dyDescent="0.25">
      <c r="J168" s="234" t="s">
        <v>207</v>
      </c>
      <c r="K168" s="343"/>
      <c r="L168" s="343"/>
    </row>
    <row r="169" spans="10:12" x14ac:dyDescent="0.25">
      <c r="J169" s="234" t="s">
        <v>208</v>
      </c>
      <c r="K169" s="343"/>
      <c r="L169" s="343"/>
    </row>
    <row r="170" spans="10:12" x14ac:dyDescent="0.25">
      <c r="J170" s="234" t="s">
        <v>209</v>
      </c>
      <c r="K170" s="343"/>
      <c r="L170" s="343"/>
    </row>
    <row r="171" spans="10:12" x14ac:dyDescent="0.25">
      <c r="J171" s="234" t="s">
        <v>210</v>
      </c>
      <c r="K171" s="343"/>
      <c r="L171" s="343"/>
    </row>
    <row r="172" spans="10:12" x14ac:dyDescent="0.25">
      <c r="J172" s="234" t="s">
        <v>211</v>
      </c>
      <c r="K172" s="343"/>
      <c r="L172" s="343"/>
    </row>
    <row r="173" spans="10:12" x14ac:dyDescent="0.25">
      <c r="J173" s="234" t="s">
        <v>212</v>
      </c>
      <c r="K173" s="343"/>
      <c r="L173" s="343"/>
    </row>
    <row r="174" spans="10:12" x14ac:dyDescent="0.25">
      <c r="J174" s="234" t="s">
        <v>213</v>
      </c>
      <c r="K174" s="343"/>
      <c r="L174" s="343"/>
    </row>
    <row r="175" spans="10:12" x14ac:dyDescent="0.25">
      <c r="J175" s="234" t="s">
        <v>214</v>
      </c>
      <c r="K175" s="343"/>
      <c r="L175" s="343"/>
    </row>
    <row r="176" spans="10:12" x14ac:dyDescent="0.25">
      <c r="J176" s="234" t="s">
        <v>215</v>
      </c>
      <c r="K176" s="343"/>
      <c r="L176" s="343"/>
    </row>
    <row r="177" spans="10:12" x14ac:dyDescent="0.25">
      <c r="J177" s="234" t="s">
        <v>216</v>
      </c>
      <c r="K177" s="343"/>
      <c r="L177" s="343"/>
    </row>
    <row r="178" spans="10:12" x14ac:dyDescent="0.25">
      <c r="J178" s="234" t="s">
        <v>217</v>
      </c>
      <c r="K178" s="343"/>
      <c r="L178" s="343"/>
    </row>
    <row r="179" spans="10:12" x14ac:dyDescent="0.25">
      <c r="J179" s="234" t="s">
        <v>218</v>
      </c>
      <c r="K179" s="343"/>
      <c r="L179" s="343"/>
    </row>
    <row r="180" spans="10:12" x14ac:dyDescent="0.25">
      <c r="J180" s="234" t="s">
        <v>219</v>
      </c>
      <c r="K180" s="343"/>
      <c r="L180" s="343"/>
    </row>
    <row r="181" spans="10:12" x14ac:dyDescent="0.25">
      <c r="J181" s="234" t="s">
        <v>220</v>
      </c>
      <c r="K181" s="343"/>
      <c r="L181" s="343"/>
    </row>
    <row r="182" spans="10:12" x14ac:dyDescent="0.25">
      <c r="J182" s="234" t="s">
        <v>221</v>
      </c>
      <c r="K182" s="343"/>
      <c r="L182" s="343"/>
    </row>
    <row r="183" spans="10:12" x14ac:dyDescent="0.25">
      <c r="J183" s="234" t="s">
        <v>222</v>
      </c>
      <c r="K183" s="343"/>
      <c r="L183" s="343"/>
    </row>
    <row r="184" spans="10:12" x14ac:dyDescent="0.25">
      <c r="J184" s="234" t="s">
        <v>223</v>
      </c>
      <c r="K184" s="343"/>
      <c r="L184" s="343"/>
    </row>
    <row r="185" spans="10:12" x14ac:dyDescent="0.25">
      <c r="J185" s="234" t="s">
        <v>224</v>
      </c>
      <c r="K185" s="343"/>
      <c r="L185" s="343"/>
    </row>
    <row r="186" spans="10:12" x14ac:dyDescent="0.25">
      <c r="J186" s="234" t="s">
        <v>225</v>
      </c>
      <c r="K186" s="343"/>
      <c r="L186" s="343"/>
    </row>
    <row r="187" spans="10:12" x14ac:dyDescent="0.25">
      <c r="J187" s="234" t="s">
        <v>226</v>
      </c>
      <c r="K187" s="343"/>
      <c r="L187" s="343"/>
    </row>
    <row r="188" spans="10:12" x14ac:dyDescent="0.25">
      <c r="J188" s="234" t="s">
        <v>227</v>
      </c>
      <c r="K188" s="343"/>
      <c r="L188" s="343"/>
    </row>
    <row r="189" spans="10:12" x14ac:dyDescent="0.25">
      <c r="J189" s="234" t="s">
        <v>228</v>
      </c>
      <c r="K189" s="343"/>
      <c r="L189" s="343"/>
    </row>
    <row r="190" spans="10:12" x14ac:dyDescent="0.25">
      <c r="J190" s="234" t="s">
        <v>229</v>
      </c>
      <c r="K190" s="343"/>
      <c r="L190" s="343"/>
    </row>
    <row r="191" spans="10:12" x14ac:dyDescent="0.25">
      <c r="J191" s="234" t="s">
        <v>230</v>
      </c>
      <c r="K191" s="343"/>
      <c r="L191" s="343"/>
    </row>
    <row r="192" spans="10:12" x14ac:dyDescent="0.25">
      <c r="J192" s="234" t="s">
        <v>231</v>
      </c>
      <c r="K192" s="343"/>
      <c r="L192" s="343"/>
    </row>
    <row r="193" spans="10:12" x14ac:dyDescent="0.25">
      <c r="J193" s="234" t="s">
        <v>232</v>
      </c>
      <c r="K193" s="343"/>
      <c r="L193" s="343"/>
    </row>
    <row r="194" spans="10:12" x14ac:dyDescent="0.25">
      <c r="J194" s="234" t="s">
        <v>233</v>
      </c>
      <c r="K194" s="343"/>
      <c r="L194" s="343"/>
    </row>
    <row r="195" spans="10:12" x14ac:dyDescent="0.25">
      <c r="J195" s="234" t="s">
        <v>234</v>
      </c>
      <c r="K195" s="343"/>
      <c r="L195" s="343"/>
    </row>
    <row r="196" spans="10:12" x14ac:dyDescent="0.25">
      <c r="J196" s="234" t="s">
        <v>235</v>
      </c>
      <c r="K196" s="343"/>
      <c r="L196" s="343"/>
    </row>
    <row r="197" spans="10:12" x14ac:dyDescent="0.25">
      <c r="J197" s="234" t="s">
        <v>236</v>
      </c>
      <c r="K197" s="343"/>
      <c r="L197" s="343"/>
    </row>
    <row r="198" spans="10:12" x14ac:dyDescent="0.25">
      <c r="J198" s="234" t="s">
        <v>237</v>
      </c>
      <c r="K198" s="343"/>
      <c r="L198" s="343"/>
    </row>
    <row r="199" spans="10:12" x14ac:dyDescent="0.25">
      <c r="J199" s="234" t="s">
        <v>238</v>
      </c>
      <c r="K199" s="343"/>
      <c r="L199" s="343"/>
    </row>
    <row r="200" spans="10:12" x14ac:dyDescent="0.25">
      <c r="J200" s="234" t="s">
        <v>239</v>
      </c>
      <c r="K200" s="343"/>
      <c r="L200" s="343"/>
    </row>
    <row r="201" spans="10:12" x14ac:dyDescent="0.25">
      <c r="J201" s="234" t="s">
        <v>240</v>
      </c>
      <c r="K201" s="343"/>
      <c r="L201" s="343"/>
    </row>
    <row r="202" spans="10:12" x14ac:dyDescent="0.25">
      <c r="J202" s="234" t="s">
        <v>241</v>
      </c>
      <c r="K202" s="343"/>
      <c r="L202" s="343"/>
    </row>
    <row r="203" spans="10:12" x14ac:dyDescent="0.25">
      <c r="J203" s="234" t="s">
        <v>242</v>
      </c>
      <c r="K203" s="343"/>
      <c r="L203" s="343"/>
    </row>
    <row r="204" spans="10:12" x14ac:dyDescent="0.25">
      <c r="J204" s="234" t="s">
        <v>243</v>
      </c>
      <c r="K204" s="343"/>
      <c r="L204" s="343"/>
    </row>
    <row r="205" spans="10:12" x14ac:dyDescent="0.25">
      <c r="J205" s="234" t="s">
        <v>244</v>
      </c>
      <c r="K205" s="343"/>
      <c r="L205" s="343"/>
    </row>
    <row r="206" spans="10:12" x14ac:dyDescent="0.25">
      <c r="J206" s="234" t="s">
        <v>245</v>
      </c>
      <c r="K206" s="343"/>
      <c r="L206" s="343"/>
    </row>
    <row r="207" spans="10:12" x14ac:dyDescent="0.25">
      <c r="J207" s="234" t="s">
        <v>246</v>
      </c>
      <c r="K207" s="343"/>
      <c r="L207" s="343"/>
    </row>
    <row r="208" spans="10:12" x14ac:dyDescent="0.25">
      <c r="J208" s="234" t="s">
        <v>247</v>
      </c>
      <c r="K208" s="343"/>
      <c r="L208" s="343"/>
    </row>
    <row r="209" spans="10:12" x14ac:dyDescent="0.25">
      <c r="J209" s="234" t="s">
        <v>248</v>
      </c>
      <c r="K209" s="343"/>
      <c r="L209" s="343"/>
    </row>
    <row r="210" spans="10:12" x14ac:dyDescent="0.25">
      <c r="J210" s="234" t="s">
        <v>249</v>
      </c>
      <c r="K210" s="343"/>
      <c r="L210" s="343"/>
    </row>
    <row r="211" spans="10:12" x14ac:dyDescent="0.25">
      <c r="J211" s="234" t="s">
        <v>250</v>
      </c>
      <c r="K211" s="343"/>
      <c r="L211" s="343"/>
    </row>
    <row r="212" spans="10:12" x14ac:dyDescent="0.25">
      <c r="J212" s="234" t="s">
        <v>251</v>
      </c>
      <c r="K212" s="343"/>
      <c r="L212" s="343"/>
    </row>
    <row r="213" spans="10:12" x14ac:dyDescent="0.25">
      <c r="J213" s="234" t="s">
        <v>252</v>
      </c>
      <c r="K213" s="343"/>
      <c r="L213" s="343"/>
    </row>
    <row r="214" spans="10:12" x14ac:dyDescent="0.25">
      <c r="J214" s="234" t="s">
        <v>253</v>
      </c>
      <c r="K214" s="343"/>
      <c r="L214" s="343"/>
    </row>
    <row r="215" spans="10:12" x14ac:dyDescent="0.25">
      <c r="J215" s="234" t="s">
        <v>254</v>
      </c>
      <c r="K215" s="343"/>
      <c r="L215" s="343"/>
    </row>
    <row r="216" spans="10:12" x14ac:dyDescent="0.25">
      <c r="J216" s="234" t="s">
        <v>255</v>
      </c>
      <c r="K216" s="343"/>
      <c r="L216" s="343"/>
    </row>
    <row r="217" spans="10:12" x14ac:dyDescent="0.25">
      <c r="J217" s="234" t="s">
        <v>256</v>
      </c>
      <c r="K217" s="343"/>
      <c r="L217" s="343"/>
    </row>
    <row r="218" spans="10:12" x14ac:dyDescent="0.25">
      <c r="J218" s="234" t="s">
        <v>257</v>
      </c>
      <c r="K218" s="343"/>
      <c r="L218" s="343"/>
    </row>
    <row r="219" spans="10:12" x14ac:dyDescent="0.25">
      <c r="J219" s="234" t="s">
        <v>258</v>
      </c>
      <c r="K219" s="343"/>
      <c r="L219" s="343"/>
    </row>
    <row r="220" spans="10:12" x14ac:dyDescent="0.25">
      <c r="J220" s="234" t="s">
        <v>259</v>
      </c>
      <c r="K220" s="343"/>
      <c r="L220" s="343"/>
    </row>
    <row r="221" spans="10:12" x14ac:dyDescent="0.25">
      <c r="J221" s="234" t="s">
        <v>260</v>
      </c>
      <c r="K221" s="343"/>
      <c r="L221" s="343"/>
    </row>
    <row r="222" spans="10:12" x14ac:dyDescent="0.25">
      <c r="J222" s="234" t="s">
        <v>261</v>
      </c>
      <c r="K222" s="343" t="s">
        <v>55</v>
      </c>
      <c r="L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3"/>
  <sheetViews>
    <sheetView topLeftCell="A13" workbookViewId="0">
      <selection activeCell="A107" sqref="A107"/>
    </sheetView>
  </sheetViews>
  <sheetFormatPr defaultRowHeight="15" x14ac:dyDescent="0.25"/>
  <cols>
    <col min="1" max="1" width="27.28515625" style="242" customWidth="1"/>
    <col min="2" max="14" width="13.28515625" style="242" customWidth="1"/>
    <col min="16" max="16" width="24.42578125" style="242" customWidth="1"/>
    <col min="21" max="21" width="40.7109375" customWidth="1"/>
    <col min="22" max="22" width="63.7109375" customWidth="1"/>
  </cols>
  <sheetData>
    <row r="1" spans="1:37" ht="15.75" customHeight="1" x14ac:dyDescent="0.25">
      <c r="A1" s="158" t="s">
        <v>357</v>
      </c>
      <c r="G1" s="242" t="s">
        <v>670</v>
      </c>
      <c r="AK1" t="s">
        <v>358</v>
      </c>
    </row>
    <row r="2" spans="1:37" ht="15.75" customHeight="1" x14ac:dyDescent="0.25">
      <c r="A2" t="s">
        <v>359</v>
      </c>
      <c r="U2" s="159" t="s">
        <v>669</v>
      </c>
      <c r="AK2" t="str">
        <f>'Design HV &amp; WD'!A4</f>
        <v>SFP</v>
      </c>
    </row>
    <row r="3" spans="1:37" ht="15.75" customHeight="1" x14ac:dyDescent="0.25">
      <c r="A3" t="s">
        <v>360</v>
      </c>
      <c r="U3" s="336" t="s">
        <v>40</v>
      </c>
      <c r="V3" s="337" t="s">
        <v>460</v>
      </c>
      <c r="AK3" t="str">
        <f>'Design HV &amp; WD'!A5</f>
        <v>Veg 08</v>
      </c>
    </row>
    <row r="4" spans="1:37" ht="15.75" customHeight="1" x14ac:dyDescent="0.25">
      <c r="A4" t="s">
        <v>361</v>
      </c>
      <c r="U4" s="336" t="s">
        <v>198</v>
      </c>
      <c r="V4" s="337" t="s">
        <v>463</v>
      </c>
      <c r="AK4" t="str">
        <f>'Design HV &amp; WD'!A6</f>
        <v>Veg 11</v>
      </c>
    </row>
    <row r="5" spans="1:37" ht="15.75" customHeight="1" x14ac:dyDescent="0.25">
      <c r="A5" t="s">
        <v>362</v>
      </c>
      <c r="U5" s="336" t="s">
        <v>105</v>
      </c>
      <c r="V5" s="337" t="s">
        <v>466</v>
      </c>
      <c r="AK5" t="str">
        <f>'Design HV &amp; WD'!A7</f>
        <v>ENV</v>
      </c>
    </row>
    <row r="6" spans="1:37" ht="15.75" customHeight="1" x14ac:dyDescent="0.25">
      <c r="A6" t="s">
        <v>363</v>
      </c>
      <c r="U6" s="336" t="s">
        <v>31</v>
      </c>
      <c r="V6" s="337" t="s">
        <v>468</v>
      </c>
      <c r="AK6" t="str">
        <f>'Design HV &amp; WD'!A8</f>
        <v>SFL</v>
      </c>
    </row>
    <row r="7" spans="1:37" ht="15.75" customHeight="1" x14ac:dyDescent="0.25">
      <c r="A7" t="s">
        <v>364</v>
      </c>
      <c r="U7" s="336" t="s">
        <v>48</v>
      </c>
      <c r="V7" s="337" t="s">
        <v>461</v>
      </c>
      <c r="AK7" t="str">
        <f>'Design HV &amp; WD'!A9</f>
        <v>DWM_Jan</v>
      </c>
    </row>
    <row r="8" spans="1:37" ht="15.75" customHeight="1" x14ac:dyDescent="0.25">
      <c r="A8" t="s">
        <v>365</v>
      </c>
      <c r="U8" s="336" t="s">
        <v>42</v>
      </c>
      <c r="V8" s="337" t="s">
        <v>473</v>
      </c>
      <c r="AK8" t="str">
        <f>'Design HV &amp; WD'!A10</f>
        <v>DWM_Oct</v>
      </c>
    </row>
    <row r="9" spans="1:37" ht="15.75" customHeight="1" x14ac:dyDescent="0.25">
      <c r="A9" t="s">
        <v>366</v>
      </c>
      <c r="U9" s="336" t="s">
        <v>100</v>
      </c>
      <c r="V9" s="337" t="s">
        <v>475</v>
      </c>
      <c r="AK9" t="str">
        <f>'Design HV &amp; WD'!A11</f>
        <v>DWM_Dec</v>
      </c>
    </row>
    <row r="10" spans="1:37" ht="15.75" customHeight="1" x14ac:dyDescent="0.25">
      <c r="U10" s="336" t="s">
        <v>41</v>
      </c>
      <c r="V10" s="337" t="s">
        <v>478</v>
      </c>
      <c r="AK10" t="str">
        <f>'Design HV &amp; WD'!A12</f>
        <v>BWF</v>
      </c>
    </row>
    <row r="11" spans="1:37" ht="15.75" customHeight="1" x14ac:dyDescent="0.25">
      <c r="U11" s="336" t="s">
        <v>1</v>
      </c>
      <c r="V11" s="337" t="s">
        <v>479</v>
      </c>
      <c r="AK11" t="str">
        <f>'Design HV &amp; WD'!A13</f>
        <v>MWF</v>
      </c>
    </row>
    <row r="12" spans="1:37" ht="15.75" customHeight="1" x14ac:dyDescent="0.25">
      <c r="A12" s="159" t="s">
        <v>367</v>
      </c>
      <c r="B12" s="159" t="s">
        <v>368</v>
      </c>
      <c r="P12" s="159" t="s">
        <v>369</v>
      </c>
      <c r="U12" s="336" t="s">
        <v>2</v>
      </c>
      <c r="V12" s="337" t="s">
        <v>480</v>
      </c>
      <c r="AK12" t="str">
        <f>'Design HV &amp; WD'!A14</f>
        <v>SNPL_realistic</v>
      </c>
    </row>
    <row r="13" spans="1:37" ht="15.75" customHeight="1" x14ac:dyDescent="0.25">
      <c r="A13" t="s">
        <v>39</v>
      </c>
      <c r="B13" s="234" t="s">
        <v>34</v>
      </c>
      <c r="C13" s="234" t="s">
        <v>57</v>
      </c>
      <c r="D13" s="234" t="s">
        <v>198</v>
      </c>
      <c r="E13" s="234" t="s">
        <v>105</v>
      </c>
      <c r="F13" s="234" t="s">
        <v>48</v>
      </c>
      <c r="G13" s="234"/>
      <c r="H13" s="234"/>
      <c r="I13" s="234"/>
      <c r="J13" s="234"/>
      <c r="K13" s="234"/>
      <c r="L13" s="234"/>
      <c r="M13" s="234"/>
      <c r="N13" s="234"/>
      <c r="P13" t="s">
        <v>370</v>
      </c>
      <c r="Q13" t="s">
        <v>371</v>
      </c>
      <c r="U13" s="336" t="s">
        <v>481</v>
      </c>
      <c r="V13" s="337" t="s">
        <v>482</v>
      </c>
      <c r="AK13" t="str">
        <f>'Design HV &amp; WD'!A15</f>
        <v>SNPL_with gravel</v>
      </c>
    </row>
    <row r="14" spans="1:37" ht="15.75" customHeight="1" x14ac:dyDescent="0.25">
      <c r="A14" t="s">
        <v>43</v>
      </c>
      <c r="B14" s="234" t="s">
        <v>34</v>
      </c>
      <c r="C14" s="234" t="s">
        <v>57</v>
      </c>
      <c r="D14" s="234" t="s">
        <v>198</v>
      </c>
      <c r="E14" s="234" t="s">
        <v>105</v>
      </c>
      <c r="F14" s="234" t="s">
        <v>48</v>
      </c>
      <c r="G14" s="234"/>
      <c r="H14" s="234"/>
      <c r="I14" s="234"/>
      <c r="J14" s="234"/>
      <c r="K14" s="234"/>
      <c r="L14" s="234"/>
      <c r="M14" s="234"/>
      <c r="N14" s="234"/>
      <c r="U14" s="336" t="s">
        <v>483</v>
      </c>
      <c r="V14" s="337" t="s">
        <v>484</v>
      </c>
    </row>
    <row r="15" spans="1:37" ht="15.75" customHeight="1" x14ac:dyDescent="0.25">
      <c r="A15" t="s">
        <v>44</v>
      </c>
      <c r="B15" s="234" t="s">
        <v>34</v>
      </c>
      <c r="C15" s="234" t="s">
        <v>57</v>
      </c>
      <c r="D15" s="234" t="s">
        <v>198</v>
      </c>
      <c r="E15" s="234" t="s">
        <v>105</v>
      </c>
      <c r="F15" s="234" t="s">
        <v>48</v>
      </c>
      <c r="G15" s="234"/>
      <c r="H15" s="234"/>
      <c r="I15" s="234"/>
      <c r="J15" s="234"/>
      <c r="K15" s="234"/>
      <c r="L15" s="234"/>
      <c r="M15" s="234"/>
      <c r="N15" s="234"/>
      <c r="U15" s="336" t="s">
        <v>4</v>
      </c>
      <c r="V15" s="337" t="s">
        <v>485</v>
      </c>
    </row>
    <row r="16" spans="1:37" ht="15.75" customHeight="1" x14ac:dyDescent="0.25">
      <c r="A16" s="234" t="s">
        <v>45</v>
      </c>
      <c r="B16" s="234" t="s">
        <v>198</v>
      </c>
      <c r="C16" s="234" t="s">
        <v>105</v>
      </c>
      <c r="D16" s="234" t="s">
        <v>34</v>
      </c>
      <c r="E16" s="234" t="s">
        <v>48</v>
      </c>
      <c r="F16" s="234" t="s">
        <v>57</v>
      </c>
      <c r="G16" s="234" t="s">
        <v>52</v>
      </c>
      <c r="H16" s="234"/>
      <c r="I16" s="234"/>
      <c r="J16" s="234"/>
      <c r="K16" s="234"/>
      <c r="L16" s="234"/>
      <c r="M16" s="234"/>
      <c r="N16" s="234"/>
      <c r="P16" t="s">
        <v>372</v>
      </c>
      <c r="Q16" t="s">
        <v>373</v>
      </c>
      <c r="U16" s="336" t="s">
        <v>5</v>
      </c>
      <c r="V16" s="337" t="s">
        <v>5</v>
      </c>
      <c r="AK16" t="str">
        <f>'Design HV &amp; WD'!A16</f>
        <v>MSB</v>
      </c>
    </row>
    <row r="17" spans="1:37" ht="15.75" customHeight="1" x14ac:dyDescent="0.25">
      <c r="A17" s="234" t="s">
        <v>46</v>
      </c>
      <c r="B17" s="234" t="s">
        <v>198</v>
      </c>
      <c r="C17" s="234" t="s">
        <v>105</v>
      </c>
      <c r="D17" s="234"/>
      <c r="E17" s="234"/>
      <c r="F17" s="234"/>
      <c r="G17" s="234"/>
      <c r="H17" s="234"/>
      <c r="I17" s="234"/>
      <c r="J17" s="234"/>
      <c r="K17" s="234"/>
      <c r="L17" s="234"/>
      <c r="M17" s="234"/>
      <c r="N17" s="234"/>
      <c r="P17" t="s">
        <v>374</v>
      </c>
      <c r="Q17" t="s">
        <v>375</v>
      </c>
      <c r="U17" s="336" t="s">
        <v>55</v>
      </c>
      <c r="V17" s="337" t="s">
        <v>486</v>
      </c>
      <c r="AK17" t="str">
        <f>'Design HV &amp; WD'!A17</f>
        <v>Meadow</v>
      </c>
    </row>
    <row r="18" spans="1:37" ht="15.75" customHeight="1" x14ac:dyDescent="0.25">
      <c r="A18" s="234" t="s">
        <v>47</v>
      </c>
      <c r="B18" s="234" t="s">
        <v>198</v>
      </c>
      <c r="C18" s="234" t="s">
        <v>105</v>
      </c>
      <c r="D18" s="234"/>
      <c r="E18" s="234"/>
      <c r="F18" s="234"/>
      <c r="G18" s="234"/>
      <c r="H18" s="234"/>
      <c r="I18" s="234"/>
      <c r="J18" s="234"/>
      <c r="K18" s="234"/>
      <c r="L18" s="234"/>
      <c r="M18" s="234"/>
      <c r="N18" s="234"/>
      <c r="U18" s="336" t="s">
        <v>487</v>
      </c>
      <c r="V18" s="337" t="s">
        <v>488</v>
      </c>
      <c r="AK18" t="str">
        <f>'Design HV &amp; WD'!A18</f>
        <v>MWF and MSB</v>
      </c>
    </row>
    <row r="19" spans="1:37" ht="15.75" customHeight="1" x14ac:dyDescent="0.25">
      <c r="A19" s="234" t="s">
        <v>50</v>
      </c>
      <c r="B19" s="234" t="s">
        <v>198</v>
      </c>
      <c r="C19" s="234" t="s">
        <v>105</v>
      </c>
      <c r="D19" s="234"/>
      <c r="E19" s="234"/>
      <c r="F19" s="234"/>
      <c r="G19" s="234"/>
      <c r="H19" s="234"/>
      <c r="I19" s="234"/>
      <c r="J19" s="234"/>
      <c r="K19" s="234"/>
      <c r="L19" s="234"/>
      <c r="M19" s="234"/>
      <c r="N19" s="234"/>
      <c r="P19" t="s">
        <v>376</v>
      </c>
      <c r="Q19" t="s">
        <v>375</v>
      </c>
      <c r="U19" s="336" t="s">
        <v>489</v>
      </c>
      <c r="V19" s="337" t="s">
        <v>490</v>
      </c>
      <c r="AK19" t="str">
        <f>'Design HV &amp; WD'!A19</f>
        <v>MSB and SNPL</v>
      </c>
    </row>
    <row r="20" spans="1:37" ht="15.75" customHeight="1" x14ac:dyDescent="0.25">
      <c r="A20" s="234" t="s">
        <v>51</v>
      </c>
      <c r="B20" s="234" t="s">
        <v>198</v>
      </c>
      <c r="C20" s="234" t="s">
        <v>105</v>
      </c>
      <c r="D20" s="234"/>
      <c r="E20" s="234"/>
      <c r="F20" s="234"/>
      <c r="G20" s="234"/>
      <c r="H20" s="234"/>
      <c r="I20" s="234"/>
      <c r="J20" s="234"/>
      <c r="K20" s="234"/>
      <c r="L20" s="234"/>
      <c r="M20" s="234"/>
      <c r="N20" s="234"/>
      <c r="P20" t="s">
        <v>377</v>
      </c>
      <c r="Q20" t="s">
        <v>375</v>
      </c>
      <c r="U20" s="336" t="s">
        <v>491</v>
      </c>
      <c r="V20" s="337" t="s">
        <v>492</v>
      </c>
      <c r="AK20" t="str">
        <f>'Design HV &amp; WD'!A20</f>
        <v>MSB and SNPL_gravel</v>
      </c>
    </row>
    <row r="21" spans="1:37" ht="15.75" customHeight="1" x14ac:dyDescent="0.25">
      <c r="A21" s="234" t="s">
        <v>53</v>
      </c>
      <c r="B21" s="234" t="s">
        <v>198</v>
      </c>
      <c r="C21" s="234" t="s">
        <v>105</v>
      </c>
      <c r="D21" s="234"/>
      <c r="E21" s="234"/>
      <c r="F21" s="234"/>
      <c r="G21" s="234"/>
      <c r="H21" s="234"/>
      <c r="I21" s="234"/>
      <c r="J21" s="234"/>
      <c r="K21" s="234"/>
      <c r="L21" s="234"/>
      <c r="M21" s="234"/>
      <c r="N21" s="234"/>
      <c r="P21" t="s">
        <v>53</v>
      </c>
      <c r="Q21" t="s">
        <v>375</v>
      </c>
      <c r="U21" s="336" t="s">
        <v>493</v>
      </c>
      <c r="V21" s="337" t="s">
        <v>494</v>
      </c>
      <c r="AK21" t="str">
        <f>'Design HV &amp; WD'!A21</f>
        <v>MSB and SNPL_gravel_MWF</v>
      </c>
    </row>
    <row r="22" spans="1:37" ht="15.75" customHeight="1" x14ac:dyDescent="0.25">
      <c r="A22" t="s">
        <v>60</v>
      </c>
      <c r="B22" s="234" t="s">
        <v>34</v>
      </c>
      <c r="C22" s="234" t="s">
        <v>57</v>
      </c>
      <c r="D22" s="234" t="s">
        <v>48</v>
      </c>
      <c r="E22" s="234" t="s">
        <v>52</v>
      </c>
      <c r="F22" s="234"/>
      <c r="G22" s="234"/>
      <c r="H22" s="234"/>
      <c r="I22" s="234"/>
      <c r="J22" s="234"/>
      <c r="K22" s="234"/>
      <c r="L22" s="234"/>
      <c r="M22" s="234"/>
      <c r="N22" s="234"/>
      <c r="P22" t="s">
        <v>378</v>
      </c>
      <c r="Q22" t="s">
        <v>379</v>
      </c>
      <c r="U22" s="336" t="s">
        <v>495</v>
      </c>
      <c r="V22" s="337" t="s">
        <v>496</v>
      </c>
      <c r="AK22" t="str">
        <f>'Design HV &amp; WD'!A22</f>
        <v>MWF and SNPL</v>
      </c>
    </row>
    <row r="23" spans="1:37" ht="15.75" customHeight="1" x14ac:dyDescent="0.25">
      <c r="A23" t="s">
        <v>61</v>
      </c>
      <c r="B23" s="234" t="s">
        <v>34</v>
      </c>
      <c r="C23" s="234" t="s">
        <v>57</v>
      </c>
      <c r="D23" s="234" t="s">
        <v>48</v>
      </c>
      <c r="E23" s="234" t="s">
        <v>52</v>
      </c>
      <c r="F23" s="234"/>
      <c r="G23" s="234"/>
      <c r="H23" s="234"/>
      <c r="I23" s="234"/>
      <c r="J23" s="234"/>
      <c r="K23" s="234"/>
      <c r="L23" s="234"/>
      <c r="M23" s="234"/>
      <c r="N23" s="234"/>
      <c r="U23" s="336" t="s">
        <v>497</v>
      </c>
      <c r="V23" s="337" t="s">
        <v>473</v>
      </c>
    </row>
    <row r="24" spans="1:37" ht="15.75" customHeight="1" x14ac:dyDescent="0.25">
      <c r="A24" t="s">
        <v>62</v>
      </c>
      <c r="B24" s="234" t="s">
        <v>34</v>
      </c>
      <c r="C24" s="234" t="s">
        <v>57</v>
      </c>
      <c r="D24" s="234" t="s">
        <v>48</v>
      </c>
      <c r="E24" s="234" t="s">
        <v>52</v>
      </c>
      <c r="F24" s="234"/>
      <c r="G24" s="234"/>
      <c r="H24" s="234"/>
      <c r="I24" s="234"/>
      <c r="J24" s="234"/>
      <c r="K24" s="234"/>
      <c r="L24" s="234"/>
      <c r="M24" s="234"/>
      <c r="N24" s="234"/>
      <c r="U24" s="336" t="s">
        <v>79</v>
      </c>
      <c r="V24" s="337" t="s">
        <v>498</v>
      </c>
    </row>
    <row r="25" spans="1:37" ht="15.75" customHeight="1" x14ac:dyDescent="0.25">
      <c r="A25" t="s">
        <v>63</v>
      </c>
      <c r="B25" s="234" t="s">
        <v>34</v>
      </c>
      <c r="C25" s="234" t="s">
        <v>57</v>
      </c>
      <c r="D25" s="234" t="s">
        <v>48</v>
      </c>
      <c r="E25" s="234" t="s">
        <v>52</v>
      </c>
      <c r="F25" s="234"/>
      <c r="G25" s="234"/>
      <c r="H25" s="234"/>
      <c r="I25" s="234"/>
      <c r="J25" s="234"/>
      <c r="K25" s="234"/>
      <c r="L25" s="234"/>
      <c r="M25" s="234"/>
      <c r="N25" s="234"/>
      <c r="U25" s="336" t="s">
        <v>499</v>
      </c>
      <c r="V25" s="337" t="s">
        <v>475</v>
      </c>
    </row>
    <row r="26" spans="1:37" ht="15.75" customHeight="1" x14ac:dyDescent="0.25">
      <c r="A26" t="s">
        <v>64</v>
      </c>
      <c r="B26" s="234" t="s">
        <v>34</v>
      </c>
      <c r="C26" s="234" t="s">
        <v>57</v>
      </c>
      <c r="D26" s="234" t="s">
        <v>48</v>
      </c>
      <c r="E26" s="234" t="s">
        <v>52</v>
      </c>
      <c r="F26" s="234"/>
      <c r="G26" s="234"/>
      <c r="H26" s="234"/>
      <c r="I26" s="234"/>
      <c r="J26" s="234"/>
      <c r="K26" s="234"/>
      <c r="L26" s="234"/>
      <c r="M26" s="234"/>
      <c r="N26" s="234"/>
      <c r="U26" s="336" t="s">
        <v>97</v>
      </c>
      <c r="V26" s="337" t="s">
        <v>500</v>
      </c>
    </row>
    <row r="27" spans="1:37" ht="15.75" customHeight="1" x14ac:dyDescent="0.25">
      <c r="A27" t="s">
        <v>58</v>
      </c>
      <c r="B27" s="234" t="s">
        <v>34</v>
      </c>
      <c r="C27" s="234" t="s">
        <v>57</v>
      </c>
      <c r="D27" s="234"/>
      <c r="E27" s="234"/>
      <c r="F27" s="234"/>
      <c r="G27" s="234"/>
      <c r="H27" s="234"/>
      <c r="I27" s="234"/>
      <c r="J27" s="234"/>
      <c r="K27" s="234"/>
      <c r="L27" s="234"/>
      <c r="M27" s="234"/>
      <c r="N27" s="234"/>
      <c r="P27" t="s">
        <v>380</v>
      </c>
      <c r="Q27" t="s">
        <v>381</v>
      </c>
      <c r="U27" s="336" t="s">
        <v>34</v>
      </c>
      <c r="V27" s="337" t="s">
        <v>34</v>
      </c>
      <c r="AK27" t="str">
        <f>'Design HV &amp; WD'!A23</f>
        <v>MWF and SNPL_with gravel</v>
      </c>
    </row>
    <row r="28" spans="1:37" ht="15.75" customHeight="1" x14ac:dyDescent="0.25">
      <c r="A28" t="s">
        <v>59</v>
      </c>
      <c r="B28" s="234" t="s">
        <v>34</v>
      </c>
      <c r="C28" s="234" t="s">
        <v>57</v>
      </c>
      <c r="D28" s="234"/>
      <c r="E28" s="234"/>
      <c r="F28" s="234"/>
      <c r="G28" s="234"/>
      <c r="H28" s="234"/>
      <c r="I28" s="234"/>
      <c r="J28" s="234"/>
      <c r="K28" s="234"/>
      <c r="L28" s="234"/>
      <c r="M28" s="234"/>
      <c r="N28" s="234"/>
      <c r="P28" t="s">
        <v>382</v>
      </c>
      <c r="Q28" t="s">
        <v>381</v>
      </c>
      <c r="U28" s="336" t="s">
        <v>57</v>
      </c>
      <c r="V28" s="337" t="s">
        <v>57</v>
      </c>
      <c r="AK28" t="str">
        <f>'Design HV &amp; WD'!A24</f>
        <v>DWM_Dust Control</v>
      </c>
    </row>
    <row r="29" spans="1:37" ht="15.75" customHeight="1" x14ac:dyDescent="0.25">
      <c r="A29" t="s">
        <v>69</v>
      </c>
      <c r="B29" s="234" t="s">
        <v>198</v>
      </c>
      <c r="C29" s="234" t="s">
        <v>105</v>
      </c>
      <c r="D29" s="234"/>
      <c r="E29" s="234"/>
      <c r="F29" s="234"/>
      <c r="G29" s="234"/>
      <c r="H29" s="234"/>
      <c r="I29" s="234"/>
      <c r="J29" s="234"/>
      <c r="K29" s="234"/>
      <c r="L29" s="234"/>
      <c r="M29" s="234"/>
      <c r="N29" s="234"/>
      <c r="P29" t="s">
        <v>383</v>
      </c>
      <c r="Q29" t="s">
        <v>375</v>
      </c>
      <c r="U29" s="336" t="s">
        <v>354</v>
      </c>
      <c r="V29" s="337" t="s">
        <v>354</v>
      </c>
      <c r="AK29" t="str">
        <f>'Design HV &amp; WD'!A25</f>
        <v>DWM_Plovers</v>
      </c>
    </row>
    <row r="30" spans="1:37" ht="15.75" customHeight="1" x14ac:dyDescent="0.25">
      <c r="A30" t="s">
        <v>70</v>
      </c>
      <c r="B30" s="234" t="s">
        <v>198</v>
      </c>
      <c r="C30" s="234" t="s">
        <v>105</v>
      </c>
      <c r="D30" s="234"/>
      <c r="E30" s="234"/>
      <c r="F30" s="234"/>
      <c r="G30" s="234"/>
      <c r="H30" s="234"/>
      <c r="I30" s="234"/>
      <c r="J30" s="234"/>
      <c r="K30" s="234"/>
      <c r="L30" s="234"/>
      <c r="M30" s="234"/>
      <c r="N30" s="234"/>
      <c r="U30" s="336" t="s">
        <v>87</v>
      </c>
      <c r="V30" s="337" t="s">
        <v>87</v>
      </c>
    </row>
    <row r="31" spans="1:37" ht="15.75" customHeight="1" x14ac:dyDescent="0.25">
      <c r="A31" t="s">
        <v>71</v>
      </c>
      <c r="B31" s="234" t="s">
        <v>198</v>
      </c>
      <c r="C31" s="234" t="s">
        <v>105</v>
      </c>
      <c r="D31" s="234"/>
      <c r="E31" s="234"/>
      <c r="F31" s="234"/>
      <c r="G31" s="234"/>
      <c r="H31" s="234"/>
      <c r="I31" s="234"/>
      <c r="J31" s="234"/>
      <c r="K31" s="234"/>
      <c r="L31" s="234"/>
      <c r="M31" s="234"/>
      <c r="N31" s="234"/>
      <c r="U31" s="336" t="s">
        <v>52</v>
      </c>
      <c r="V31" s="337" t="s">
        <v>52</v>
      </c>
    </row>
    <row r="32" spans="1:37" ht="15.75" customHeight="1" x14ac:dyDescent="0.25">
      <c r="A32" t="s">
        <v>72</v>
      </c>
      <c r="B32" s="234" t="s">
        <v>198</v>
      </c>
      <c r="C32" s="234" t="s">
        <v>105</v>
      </c>
      <c r="D32" s="234"/>
      <c r="E32" s="234"/>
      <c r="F32" s="234"/>
      <c r="G32" s="234"/>
      <c r="H32" s="234"/>
      <c r="I32" s="234"/>
      <c r="J32" s="234"/>
      <c r="K32" s="234"/>
      <c r="L32" s="234"/>
      <c r="M32" s="234"/>
      <c r="N32" s="234"/>
      <c r="U32" s="336" t="s">
        <v>157</v>
      </c>
      <c r="V32" s="337" t="s">
        <v>157</v>
      </c>
    </row>
    <row r="33" spans="1:37" ht="15.75" customHeight="1" x14ac:dyDescent="0.25">
      <c r="A33" t="s">
        <v>73</v>
      </c>
      <c r="B33" s="234" t="s">
        <v>198</v>
      </c>
      <c r="C33" s="234" t="s">
        <v>105</v>
      </c>
      <c r="D33" s="234"/>
      <c r="E33" s="234"/>
      <c r="F33" s="234"/>
      <c r="G33" s="234"/>
      <c r="H33" s="234"/>
      <c r="I33" s="234"/>
      <c r="J33" s="234"/>
      <c r="K33" s="234"/>
      <c r="L33" s="234"/>
      <c r="M33" s="234"/>
      <c r="N33" s="234"/>
    </row>
    <row r="34" spans="1:37" ht="15.75" customHeight="1" x14ac:dyDescent="0.25">
      <c r="A34" t="s">
        <v>74</v>
      </c>
      <c r="B34" s="234" t="s">
        <v>198</v>
      </c>
      <c r="C34" s="234" t="s">
        <v>105</v>
      </c>
      <c r="D34" s="234"/>
      <c r="E34" s="234"/>
      <c r="F34" s="234"/>
      <c r="G34" s="234"/>
      <c r="H34" s="234"/>
      <c r="I34" s="234"/>
      <c r="J34" s="234"/>
      <c r="K34" s="234"/>
      <c r="L34" s="234"/>
      <c r="M34" s="234"/>
      <c r="N34" s="234"/>
    </row>
    <row r="35" spans="1:37" ht="15.75" customHeight="1" x14ac:dyDescent="0.25">
      <c r="A35" t="s">
        <v>75</v>
      </c>
      <c r="B35" s="234" t="s">
        <v>198</v>
      </c>
      <c r="C35" s="234" t="s">
        <v>105</v>
      </c>
      <c r="D35" s="234"/>
      <c r="E35" s="234"/>
      <c r="F35" s="234"/>
      <c r="G35" s="234"/>
      <c r="H35" s="234"/>
      <c r="I35" s="234"/>
      <c r="J35" s="234"/>
      <c r="K35" s="234"/>
      <c r="L35" s="234"/>
      <c r="M35" s="234"/>
      <c r="N35" s="234"/>
    </row>
    <row r="36" spans="1:37" ht="15.75" customHeight="1" x14ac:dyDescent="0.25">
      <c r="A36" t="s">
        <v>76</v>
      </c>
      <c r="B36" s="234" t="s">
        <v>198</v>
      </c>
      <c r="C36" s="234" t="s">
        <v>105</v>
      </c>
      <c r="D36" s="234"/>
      <c r="E36" s="234"/>
      <c r="F36" s="234"/>
      <c r="G36" s="234"/>
      <c r="H36" s="234"/>
      <c r="I36" s="234"/>
      <c r="J36" s="234"/>
      <c r="K36" s="234"/>
      <c r="L36" s="234"/>
      <c r="M36" s="234"/>
      <c r="N36" s="234"/>
    </row>
    <row r="37" spans="1:37" ht="15.75" customHeight="1" x14ac:dyDescent="0.25">
      <c r="A37" t="s">
        <v>77</v>
      </c>
      <c r="B37" s="234" t="s">
        <v>198</v>
      </c>
      <c r="C37" s="234" t="s">
        <v>105</v>
      </c>
      <c r="D37" s="234"/>
      <c r="E37" s="234"/>
      <c r="F37" s="234"/>
      <c r="G37" s="234"/>
      <c r="H37" s="234"/>
      <c r="I37" s="234"/>
      <c r="J37" s="234"/>
      <c r="K37" s="234"/>
      <c r="L37" s="234"/>
      <c r="M37" s="234"/>
      <c r="N37" s="234"/>
    </row>
    <row r="38" spans="1:37" ht="15.75" customHeight="1" x14ac:dyDescent="0.25">
      <c r="A38" s="234" t="s">
        <v>78</v>
      </c>
      <c r="B38" s="234" t="s">
        <v>48</v>
      </c>
      <c r="C38" s="234" t="s">
        <v>34</v>
      </c>
      <c r="D38" s="234" t="s">
        <v>57</v>
      </c>
      <c r="E38" s="234" t="s">
        <v>52</v>
      </c>
      <c r="F38" s="234" t="s">
        <v>198</v>
      </c>
      <c r="G38" s="234" t="s">
        <v>105</v>
      </c>
      <c r="H38" s="234"/>
      <c r="I38" s="234"/>
      <c r="J38" s="234"/>
      <c r="K38" s="234"/>
      <c r="L38" s="234"/>
      <c r="M38" s="234"/>
      <c r="N38" s="234"/>
      <c r="P38" t="s">
        <v>384</v>
      </c>
      <c r="Q38" t="s">
        <v>385</v>
      </c>
      <c r="AK38" t="str">
        <f>'Design HV &amp; WD'!A26</f>
        <v>DWM_Spring_only</v>
      </c>
    </row>
    <row r="39" spans="1:37" ht="15.75" customHeight="1" x14ac:dyDescent="0.25">
      <c r="A39" s="234" t="s">
        <v>80</v>
      </c>
      <c r="B39" s="234" t="s">
        <v>48</v>
      </c>
      <c r="C39" s="234" t="s">
        <v>34</v>
      </c>
      <c r="D39" s="234" t="s">
        <v>57</v>
      </c>
      <c r="E39" s="234" t="s">
        <v>52</v>
      </c>
      <c r="F39" s="234" t="s">
        <v>198</v>
      </c>
      <c r="G39" s="234" t="s">
        <v>105</v>
      </c>
      <c r="H39" s="234"/>
      <c r="I39" s="234"/>
      <c r="J39" s="234"/>
      <c r="K39" s="234"/>
      <c r="L39" s="234"/>
      <c r="M39" s="234"/>
      <c r="N39" s="234"/>
      <c r="AK39" t="str">
        <f>'Design HV &amp; WD'!A27</f>
        <v>SFLS</v>
      </c>
    </row>
    <row r="40" spans="1:37" ht="15.75" customHeight="1" x14ac:dyDescent="0.25">
      <c r="A40" t="s">
        <v>84</v>
      </c>
      <c r="B40" s="234" t="s">
        <v>198</v>
      </c>
      <c r="C40" s="234" t="s">
        <v>105</v>
      </c>
      <c r="D40" s="234" t="s">
        <v>34</v>
      </c>
      <c r="E40" s="234"/>
      <c r="F40" s="234"/>
      <c r="G40" s="234"/>
      <c r="H40" s="234"/>
      <c r="I40" s="234"/>
      <c r="J40" s="234"/>
      <c r="K40" s="234"/>
      <c r="L40" s="234"/>
      <c r="M40" s="234"/>
      <c r="N40" s="234"/>
      <c r="P40" t="s">
        <v>386</v>
      </c>
      <c r="Q40" t="s">
        <v>387</v>
      </c>
      <c r="AK40" t="str">
        <f>'Design HV &amp; WD'!A28</f>
        <v>Gravel</v>
      </c>
    </row>
    <row r="41" spans="1:37" ht="15.75" customHeight="1" x14ac:dyDescent="0.25">
      <c r="A41" t="s">
        <v>85</v>
      </c>
      <c r="B41" s="234" t="s">
        <v>198</v>
      </c>
      <c r="C41" s="234" t="s">
        <v>105</v>
      </c>
      <c r="D41" s="234" t="s">
        <v>34</v>
      </c>
      <c r="E41" s="234"/>
      <c r="F41" s="234"/>
      <c r="G41" s="234"/>
      <c r="H41" s="234"/>
      <c r="I41" s="234"/>
      <c r="J41" s="234"/>
      <c r="K41" s="234"/>
      <c r="L41" s="234"/>
      <c r="M41" s="234"/>
      <c r="N41" s="234"/>
    </row>
    <row r="42" spans="1:37" ht="15.75" customHeight="1" x14ac:dyDescent="0.25">
      <c r="A42" s="234" t="s">
        <v>96</v>
      </c>
      <c r="B42" s="234" t="s">
        <v>198</v>
      </c>
      <c r="C42" s="234" t="s">
        <v>105</v>
      </c>
      <c r="D42" s="234"/>
      <c r="E42" s="234"/>
      <c r="F42" s="234"/>
      <c r="G42" s="234"/>
      <c r="H42" s="234"/>
      <c r="I42" s="234"/>
      <c r="J42" s="234"/>
      <c r="K42" s="234"/>
      <c r="L42" s="234"/>
      <c r="M42" s="234"/>
      <c r="N42" s="234"/>
      <c r="P42" t="s">
        <v>96</v>
      </c>
      <c r="Q42" t="s">
        <v>388</v>
      </c>
      <c r="AK42" t="str">
        <f>'Design HV &amp; WD'!A29</f>
        <v>Tillage</v>
      </c>
    </row>
    <row r="43" spans="1:37" ht="15.75" customHeight="1" x14ac:dyDescent="0.25">
      <c r="A43" s="234" t="s">
        <v>113</v>
      </c>
      <c r="B43" s="234" t="s">
        <v>198</v>
      </c>
      <c r="C43" s="234" t="s">
        <v>105</v>
      </c>
      <c r="D43" s="234" t="s">
        <v>57</v>
      </c>
      <c r="E43" s="234"/>
      <c r="F43" s="234"/>
      <c r="G43" s="234"/>
      <c r="H43" s="234"/>
      <c r="I43" s="234"/>
      <c r="J43" s="234"/>
      <c r="K43" s="234"/>
      <c r="L43" s="234"/>
      <c r="M43" s="234"/>
      <c r="N43" s="234"/>
      <c r="P43" t="s">
        <v>113</v>
      </c>
      <c r="Q43" t="s">
        <v>375</v>
      </c>
      <c r="AK43" t="str">
        <f>'Design HV &amp; WD'!A30</f>
        <v>Till-Brine</v>
      </c>
    </row>
    <row r="44" spans="1:37" ht="15.75" customHeight="1" x14ac:dyDescent="0.25">
      <c r="A44" t="s">
        <v>114</v>
      </c>
      <c r="B44" s="234" t="s">
        <v>198</v>
      </c>
      <c r="C44" s="234" t="s">
        <v>105</v>
      </c>
      <c r="D44" s="234"/>
      <c r="E44" s="234"/>
      <c r="F44" s="234"/>
      <c r="G44" s="234"/>
      <c r="H44" s="234"/>
      <c r="I44" s="234"/>
      <c r="J44" s="234"/>
      <c r="K44" s="234"/>
      <c r="L44" s="234"/>
      <c r="M44" s="234"/>
      <c r="N44" s="234"/>
      <c r="P44" t="s">
        <v>389</v>
      </c>
      <c r="Q44" t="s">
        <v>375</v>
      </c>
      <c r="AK44" t="str">
        <f>'Design HV &amp; WD'!A31</f>
        <v>Sand Fences</v>
      </c>
    </row>
    <row r="45" spans="1:37" ht="15.75" customHeight="1" x14ac:dyDescent="0.25">
      <c r="A45" t="s">
        <v>115</v>
      </c>
      <c r="B45" s="234" t="s">
        <v>198</v>
      </c>
      <c r="C45" s="234" t="s">
        <v>105</v>
      </c>
      <c r="D45" s="234"/>
      <c r="E45" s="234"/>
      <c r="F45" s="234"/>
      <c r="G45" s="234"/>
      <c r="H45" s="234"/>
      <c r="I45" s="234"/>
      <c r="J45" s="234"/>
      <c r="K45" s="234"/>
      <c r="L45" s="234"/>
      <c r="M45" s="234"/>
      <c r="N45" s="234"/>
    </row>
    <row r="46" spans="1:37" ht="15.75" customHeight="1" x14ac:dyDescent="0.25">
      <c r="A46" t="s">
        <v>116</v>
      </c>
      <c r="B46" s="234" t="s">
        <v>198</v>
      </c>
      <c r="C46" s="234" t="s">
        <v>105</v>
      </c>
      <c r="D46" s="234"/>
      <c r="E46" s="234"/>
      <c r="F46" s="234"/>
      <c r="G46" s="234"/>
      <c r="H46" s="234"/>
      <c r="I46" s="234"/>
      <c r="J46" s="234"/>
      <c r="K46" s="234"/>
      <c r="L46" s="234"/>
      <c r="M46" s="234"/>
      <c r="N46" s="234"/>
    </row>
    <row r="47" spans="1:37" ht="15.75" customHeight="1" x14ac:dyDescent="0.25">
      <c r="A47" t="s">
        <v>117</v>
      </c>
      <c r="B47" s="234" t="s">
        <v>198</v>
      </c>
      <c r="C47" s="234" t="s">
        <v>105</v>
      </c>
      <c r="D47" s="234"/>
      <c r="E47" s="234"/>
      <c r="F47" s="234"/>
      <c r="G47" s="234"/>
      <c r="H47" s="234"/>
      <c r="I47" s="234"/>
      <c r="J47" s="234"/>
      <c r="K47" s="234"/>
      <c r="L47" s="234"/>
      <c r="M47" s="234"/>
      <c r="N47" s="234"/>
    </row>
    <row r="48" spans="1:37" ht="15.75" customHeight="1" x14ac:dyDescent="0.25">
      <c r="A48" t="s">
        <v>118</v>
      </c>
      <c r="B48" s="234" t="s">
        <v>198</v>
      </c>
      <c r="C48" s="234" t="s">
        <v>105</v>
      </c>
      <c r="D48" s="234"/>
      <c r="E48" s="234"/>
      <c r="F48" s="234"/>
      <c r="G48" s="234"/>
      <c r="H48" s="234"/>
      <c r="I48" s="234"/>
      <c r="J48" s="234"/>
      <c r="K48" s="234"/>
      <c r="L48" s="234"/>
      <c r="M48" s="234"/>
      <c r="N48" s="234"/>
    </row>
    <row r="49" spans="1:37" ht="15.75" customHeight="1" x14ac:dyDescent="0.25">
      <c r="A49" t="s">
        <v>119</v>
      </c>
      <c r="B49" s="234" t="s">
        <v>198</v>
      </c>
      <c r="C49" s="234" t="s">
        <v>105</v>
      </c>
      <c r="D49" s="234"/>
      <c r="E49" s="234"/>
      <c r="F49" s="234"/>
      <c r="G49" s="234"/>
      <c r="H49" s="234"/>
      <c r="I49" s="234"/>
      <c r="J49" s="234"/>
      <c r="K49" s="234"/>
      <c r="L49" s="234"/>
      <c r="M49" s="234"/>
      <c r="N49" s="234"/>
      <c r="P49" t="s">
        <v>390</v>
      </c>
      <c r="Q49" t="s">
        <v>375</v>
      </c>
      <c r="AK49" t="str">
        <f>'Design HV &amp; WD'!A32</f>
        <v>Brine</v>
      </c>
    </row>
    <row r="50" spans="1:37" ht="15.75" customHeight="1" x14ac:dyDescent="0.25">
      <c r="A50" s="234" t="s">
        <v>120</v>
      </c>
      <c r="B50" s="234" t="s">
        <v>198</v>
      </c>
      <c r="C50" s="234" t="s">
        <v>105</v>
      </c>
      <c r="D50" s="234"/>
      <c r="E50" s="234"/>
      <c r="F50" s="234"/>
      <c r="G50" s="234"/>
      <c r="H50" s="234"/>
      <c r="I50" s="234"/>
      <c r="J50" s="234"/>
      <c r="K50" s="234"/>
      <c r="L50" s="234"/>
      <c r="M50" s="234"/>
      <c r="N50" s="234"/>
      <c r="AK50" t="str">
        <f>'Design HV &amp; WD'!A33</f>
        <v>Breeding Waterfowl &amp; Meadow</v>
      </c>
    </row>
    <row r="51" spans="1:37" ht="15.75" customHeight="1" x14ac:dyDescent="0.25">
      <c r="A51" s="234" t="s">
        <v>121</v>
      </c>
      <c r="B51" s="234" t="s">
        <v>198</v>
      </c>
      <c r="C51" s="234" t="s">
        <v>105</v>
      </c>
      <c r="D51" s="234"/>
      <c r="E51" s="234"/>
      <c r="F51" s="234"/>
      <c r="G51" s="234"/>
      <c r="H51" s="234"/>
      <c r="I51" s="234"/>
      <c r="J51" s="234"/>
      <c r="K51" s="234"/>
      <c r="L51" s="234"/>
      <c r="M51" s="234"/>
      <c r="N51" s="234"/>
      <c r="AK51" t="str">
        <f>'Design HV &amp; WD'!A34</f>
        <v>None</v>
      </c>
    </row>
    <row r="52" spans="1:37" ht="15.75" customHeight="1" x14ac:dyDescent="0.25">
      <c r="A52" t="s">
        <v>124</v>
      </c>
      <c r="B52" s="234" t="s">
        <v>198</v>
      </c>
      <c r="C52" s="234" t="s">
        <v>105</v>
      </c>
      <c r="D52" s="234"/>
      <c r="E52" s="234"/>
      <c r="F52" s="234"/>
      <c r="G52" s="234"/>
      <c r="H52" s="234"/>
      <c r="I52" s="234"/>
      <c r="J52" s="234"/>
      <c r="K52" s="234"/>
      <c r="L52" s="234"/>
      <c r="M52" s="234"/>
      <c r="N52" s="234"/>
      <c r="P52" t="s">
        <v>391</v>
      </c>
      <c r="Q52" t="s">
        <v>388</v>
      </c>
    </row>
    <row r="53" spans="1:37" ht="15.75" customHeight="1" x14ac:dyDescent="0.25">
      <c r="A53" t="s">
        <v>125</v>
      </c>
      <c r="B53" s="234" t="s">
        <v>198</v>
      </c>
      <c r="C53" s="234" t="s">
        <v>105</v>
      </c>
      <c r="D53" s="234"/>
      <c r="E53" s="234"/>
      <c r="F53" s="234"/>
      <c r="G53" s="234"/>
      <c r="H53" s="234"/>
      <c r="I53" s="234"/>
      <c r="J53" s="234"/>
      <c r="K53" s="234"/>
      <c r="L53" s="234"/>
      <c r="M53" s="234"/>
      <c r="N53" s="234"/>
    </row>
    <row r="54" spans="1:37" ht="15.75" customHeight="1" x14ac:dyDescent="0.25">
      <c r="A54" t="s">
        <v>126</v>
      </c>
      <c r="B54" s="234" t="s">
        <v>198</v>
      </c>
      <c r="C54" s="234" t="s">
        <v>105</v>
      </c>
      <c r="D54" s="234"/>
      <c r="E54" s="234"/>
      <c r="F54" s="234"/>
      <c r="G54" s="234"/>
      <c r="H54" s="234"/>
      <c r="I54" s="234"/>
      <c r="J54" s="234"/>
      <c r="K54" s="234"/>
      <c r="L54" s="234"/>
      <c r="M54" s="234"/>
      <c r="N54" s="234"/>
    </row>
    <row r="55" spans="1:37" ht="15.75" customHeight="1" x14ac:dyDescent="0.25">
      <c r="A55" s="234" t="s">
        <v>128</v>
      </c>
      <c r="B55" s="234" t="s">
        <v>198</v>
      </c>
      <c r="C55" s="234" t="s">
        <v>105</v>
      </c>
      <c r="D55" s="234" t="s">
        <v>57</v>
      </c>
      <c r="E55" s="234"/>
      <c r="F55" s="234"/>
      <c r="G55" s="234"/>
      <c r="H55" s="234"/>
      <c r="I55" s="234"/>
      <c r="J55" s="234"/>
      <c r="K55" s="234"/>
      <c r="L55" s="234"/>
      <c r="M55" s="234"/>
      <c r="N55" s="234"/>
      <c r="P55" t="s">
        <v>128</v>
      </c>
      <c r="Q55" t="s">
        <v>392</v>
      </c>
    </row>
    <row r="56" spans="1:37" ht="15.75" customHeight="1" x14ac:dyDescent="0.25">
      <c r="A56" s="234" t="s">
        <v>129</v>
      </c>
      <c r="B56" s="234" t="s">
        <v>198</v>
      </c>
      <c r="C56" s="234" t="s">
        <v>105</v>
      </c>
      <c r="D56" s="234"/>
      <c r="E56" s="234"/>
      <c r="F56" s="234"/>
      <c r="G56" s="234"/>
      <c r="H56" s="234"/>
      <c r="I56" s="234"/>
      <c r="J56" s="234"/>
      <c r="K56" s="234"/>
      <c r="L56" s="234"/>
      <c r="M56" s="234"/>
      <c r="N56" s="234"/>
      <c r="P56" t="s">
        <v>129</v>
      </c>
      <c r="Q56" t="s">
        <v>375</v>
      </c>
    </row>
    <row r="57" spans="1:37" ht="15.75" customHeight="1" x14ac:dyDescent="0.25">
      <c r="A57" s="234" t="s">
        <v>130</v>
      </c>
      <c r="B57" s="234" t="s">
        <v>198</v>
      </c>
      <c r="C57" s="234" t="s">
        <v>105</v>
      </c>
      <c r="D57" s="234"/>
      <c r="E57" s="234"/>
      <c r="F57" s="234"/>
      <c r="G57" s="234"/>
      <c r="H57" s="234"/>
      <c r="I57" s="234"/>
      <c r="J57" s="234"/>
      <c r="K57" s="234"/>
      <c r="L57" s="234"/>
      <c r="M57" s="234"/>
      <c r="N57" s="234"/>
      <c r="P57" t="s">
        <v>393</v>
      </c>
      <c r="Q57" t="s">
        <v>375</v>
      </c>
    </row>
    <row r="58" spans="1:37" ht="15.75" customHeight="1" x14ac:dyDescent="0.25">
      <c r="A58" s="234" t="s">
        <v>131</v>
      </c>
      <c r="B58" s="234" t="s">
        <v>198</v>
      </c>
      <c r="C58" s="234" t="s">
        <v>105</v>
      </c>
      <c r="D58" s="234"/>
      <c r="E58" s="234"/>
      <c r="F58" s="234"/>
      <c r="G58" s="234"/>
      <c r="H58" s="234"/>
      <c r="I58" s="234"/>
      <c r="J58" s="234"/>
      <c r="K58" s="234"/>
      <c r="L58" s="234"/>
      <c r="M58" s="234"/>
      <c r="N58" s="234"/>
    </row>
    <row r="59" spans="1:37" ht="15.75" customHeight="1" x14ac:dyDescent="0.25">
      <c r="A59" t="s">
        <v>132</v>
      </c>
      <c r="B59" s="234" t="s">
        <v>57</v>
      </c>
      <c r="C59" s="234"/>
      <c r="D59" s="234"/>
      <c r="E59" s="234"/>
      <c r="F59" s="234"/>
      <c r="G59" s="234"/>
      <c r="H59" s="234"/>
      <c r="I59" s="234"/>
      <c r="J59" s="234"/>
      <c r="K59" s="234"/>
      <c r="L59" s="234"/>
      <c r="M59" s="234"/>
      <c r="N59" s="234"/>
      <c r="P59" t="s">
        <v>394</v>
      </c>
      <c r="Q59" t="s">
        <v>395</v>
      </c>
    </row>
    <row r="60" spans="1:37" ht="15.75" customHeight="1" x14ac:dyDescent="0.25">
      <c r="A60" t="s">
        <v>133</v>
      </c>
      <c r="B60" s="234" t="s">
        <v>57</v>
      </c>
      <c r="C60" s="234"/>
      <c r="D60" s="234"/>
      <c r="E60" s="234"/>
      <c r="F60" s="234"/>
      <c r="G60" s="234"/>
      <c r="H60" s="234"/>
      <c r="I60" s="234"/>
      <c r="J60" s="234"/>
      <c r="K60" s="234"/>
      <c r="L60" s="234"/>
      <c r="M60" s="234"/>
      <c r="N60" s="234"/>
    </row>
    <row r="61" spans="1:37" ht="15.75" customHeight="1" x14ac:dyDescent="0.25">
      <c r="A61" s="234" t="s">
        <v>134</v>
      </c>
      <c r="B61" s="234" t="s">
        <v>198</v>
      </c>
      <c r="C61" s="234" t="s">
        <v>105</v>
      </c>
      <c r="D61" s="234" t="s">
        <v>48</v>
      </c>
      <c r="E61" s="234" t="s">
        <v>57</v>
      </c>
      <c r="F61" s="234" t="s">
        <v>34</v>
      </c>
      <c r="G61" s="234" t="s">
        <v>97</v>
      </c>
      <c r="H61" s="234"/>
      <c r="I61" s="234"/>
      <c r="J61" s="234"/>
      <c r="K61" s="234"/>
      <c r="L61" s="234"/>
      <c r="M61" s="234"/>
      <c r="N61" s="234"/>
      <c r="P61" t="s">
        <v>396</v>
      </c>
      <c r="Q61" t="s">
        <v>397</v>
      </c>
    </row>
    <row r="62" spans="1:37" ht="15.75" customHeight="1" x14ac:dyDescent="0.25">
      <c r="A62" s="234" t="s">
        <v>135</v>
      </c>
      <c r="B62" s="234" t="s">
        <v>198</v>
      </c>
      <c r="C62" s="234" t="s">
        <v>105</v>
      </c>
      <c r="D62" s="234"/>
      <c r="E62" s="234"/>
      <c r="F62" s="234"/>
      <c r="G62" s="234"/>
      <c r="H62" s="234"/>
      <c r="I62" s="234"/>
      <c r="J62" s="234"/>
      <c r="K62" s="234"/>
      <c r="L62" s="234"/>
      <c r="M62" s="234"/>
      <c r="N62" s="234"/>
      <c r="P62" t="s">
        <v>398</v>
      </c>
      <c r="Q62" t="s">
        <v>375</v>
      </c>
    </row>
    <row r="63" spans="1:37" ht="15.75" customHeight="1" x14ac:dyDescent="0.25">
      <c r="A63" s="234" t="s">
        <v>136</v>
      </c>
      <c r="B63" s="234" t="s">
        <v>198</v>
      </c>
      <c r="C63" s="234" t="s">
        <v>105</v>
      </c>
      <c r="D63" s="234"/>
      <c r="E63" s="234"/>
      <c r="F63" s="234"/>
      <c r="G63" s="234"/>
      <c r="H63" s="234"/>
      <c r="I63" s="234"/>
      <c r="J63" s="234"/>
      <c r="K63" s="234"/>
      <c r="L63" s="234"/>
      <c r="M63" s="234"/>
      <c r="N63" s="234"/>
    </row>
    <row r="64" spans="1:37" ht="15.75" customHeight="1" x14ac:dyDescent="0.25">
      <c r="A64" t="s">
        <v>137</v>
      </c>
      <c r="B64" s="234" t="s">
        <v>57</v>
      </c>
      <c r="C64" s="234"/>
      <c r="D64" s="234"/>
      <c r="E64" s="234"/>
      <c r="F64" s="234"/>
      <c r="G64" s="234"/>
      <c r="H64" s="234"/>
      <c r="I64" s="234"/>
      <c r="J64" s="234"/>
      <c r="K64" s="234"/>
      <c r="L64" s="234"/>
      <c r="M64" s="234"/>
      <c r="N64" s="234"/>
      <c r="P64" t="s">
        <v>399</v>
      </c>
      <c r="Q64" t="s">
        <v>395</v>
      </c>
    </row>
    <row r="65" spans="1:17" ht="15.75" customHeight="1" x14ac:dyDescent="0.25">
      <c r="A65" t="s">
        <v>138</v>
      </c>
      <c r="B65" s="234" t="s">
        <v>57</v>
      </c>
      <c r="C65" s="234"/>
      <c r="D65" s="234"/>
      <c r="E65" s="234"/>
      <c r="F65" s="234"/>
      <c r="G65" s="234"/>
      <c r="H65" s="234"/>
      <c r="I65" s="234"/>
      <c r="J65" s="234"/>
      <c r="K65" s="234"/>
      <c r="L65" s="234"/>
      <c r="M65" s="234"/>
      <c r="N65" s="234"/>
    </row>
    <row r="66" spans="1:17" ht="15.75" customHeight="1" x14ac:dyDescent="0.25">
      <c r="A66" t="s">
        <v>139</v>
      </c>
      <c r="B66" s="234" t="s">
        <v>57</v>
      </c>
      <c r="C66" s="234"/>
      <c r="D66" s="234"/>
      <c r="E66" s="234"/>
      <c r="F66" s="234"/>
      <c r="G66" s="234"/>
      <c r="H66" s="234"/>
      <c r="I66" s="234"/>
      <c r="J66" s="234"/>
      <c r="K66" s="234"/>
      <c r="L66" s="234"/>
      <c r="M66" s="234"/>
      <c r="N66" s="234"/>
    </row>
    <row r="67" spans="1:17" ht="15.75" customHeight="1" x14ac:dyDescent="0.25">
      <c r="A67" t="s">
        <v>140</v>
      </c>
      <c r="B67" s="234" t="s">
        <v>57</v>
      </c>
      <c r="C67" s="234"/>
      <c r="D67" s="234"/>
      <c r="E67" s="234"/>
      <c r="F67" s="234"/>
      <c r="G67" s="234"/>
      <c r="H67" s="234"/>
      <c r="I67" s="234"/>
      <c r="J67" s="234"/>
      <c r="K67" s="234"/>
      <c r="L67" s="234"/>
      <c r="M67" s="234"/>
      <c r="N67" s="234"/>
    </row>
    <row r="68" spans="1:17" ht="15.75" customHeight="1" x14ac:dyDescent="0.25">
      <c r="A68" t="s">
        <v>141</v>
      </c>
      <c r="B68" s="234" t="s">
        <v>57</v>
      </c>
      <c r="C68" s="234"/>
      <c r="D68" s="234"/>
      <c r="E68" s="234"/>
      <c r="F68" s="234"/>
      <c r="G68" s="234"/>
      <c r="H68" s="234"/>
      <c r="I68" s="234"/>
      <c r="J68" s="234"/>
      <c r="K68" s="234"/>
      <c r="L68" s="234"/>
      <c r="M68" s="234"/>
      <c r="N68" s="234"/>
    </row>
    <row r="69" spans="1:17" ht="15.75" customHeight="1" x14ac:dyDescent="0.25">
      <c r="A69" t="s">
        <v>142</v>
      </c>
      <c r="B69" s="234" t="s">
        <v>57</v>
      </c>
      <c r="C69" s="234"/>
      <c r="D69" s="234"/>
      <c r="E69" s="234"/>
      <c r="F69" s="234"/>
      <c r="G69" s="234"/>
      <c r="H69" s="234"/>
      <c r="I69" s="234"/>
      <c r="J69" s="234"/>
      <c r="K69" s="234"/>
      <c r="L69" s="234"/>
      <c r="M69" s="234"/>
      <c r="N69" s="234"/>
    </row>
    <row r="70" spans="1:17" ht="15.75" customHeight="1" x14ac:dyDescent="0.25">
      <c r="A70" t="s">
        <v>143</v>
      </c>
      <c r="B70" s="234" t="s">
        <v>57</v>
      </c>
      <c r="C70" s="234"/>
      <c r="D70" s="234"/>
      <c r="E70" s="234"/>
      <c r="F70" s="234"/>
      <c r="G70" s="234"/>
      <c r="H70" s="234"/>
      <c r="I70" s="234"/>
      <c r="J70" s="234"/>
      <c r="K70" s="234"/>
      <c r="L70" s="234"/>
      <c r="M70" s="234"/>
      <c r="N70" s="234"/>
    </row>
    <row r="71" spans="1:17" ht="15.75" customHeight="1" x14ac:dyDescent="0.25">
      <c r="A71" t="s">
        <v>144</v>
      </c>
      <c r="B71" s="234" t="s">
        <v>57</v>
      </c>
      <c r="C71" s="234"/>
      <c r="D71" s="234"/>
      <c r="E71" s="234"/>
      <c r="F71" s="234"/>
      <c r="G71" s="234"/>
      <c r="H71" s="234"/>
      <c r="I71" s="234"/>
      <c r="J71" s="234"/>
      <c r="K71" s="234"/>
      <c r="L71" s="234"/>
      <c r="M71" s="234"/>
      <c r="N71" s="234"/>
    </row>
    <row r="72" spans="1:17" ht="15.75" customHeight="1" x14ac:dyDescent="0.25">
      <c r="A72" t="s">
        <v>145</v>
      </c>
      <c r="B72" s="234" t="s">
        <v>57</v>
      </c>
      <c r="C72" s="234"/>
      <c r="D72" s="234"/>
      <c r="E72" s="234"/>
      <c r="F72" s="234"/>
      <c r="G72" s="234"/>
      <c r="H72" s="234"/>
      <c r="I72" s="234"/>
      <c r="J72" s="234"/>
      <c r="K72" s="234"/>
      <c r="L72" s="234"/>
      <c r="M72" s="234"/>
      <c r="N72" s="234"/>
    </row>
    <row r="73" spans="1:17" ht="15.75" customHeight="1" x14ac:dyDescent="0.25">
      <c r="A73" t="s">
        <v>146</v>
      </c>
      <c r="B73" s="234" t="s">
        <v>57</v>
      </c>
      <c r="C73" s="234"/>
      <c r="D73" s="234"/>
      <c r="E73" s="234"/>
      <c r="F73" s="234"/>
      <c r="G73" s="234"/>
      <c r="H73" s="234"/>
      <c r="I73" s="234"/>
      <c r="J73" s="234"/>
      <c r="K73" s="234"/>
      <c r="L73" s="234"/>
      <c r="M73" s="234"/>
      <c r="N73" s="234"/>
      <c r="P73" t="s">
        <v>400</v>
      </c>
      <c r="Q73" t="s">
        <v>395</v>
      </c>
    </row>
    <row r="74" spans="1:17" ht="15.75" customHeight="1" x14ac:dyDescent="0.25">
      <c r="A74" t="s">
        <v>147</v>
      </c>
      <c r="B74" s="234" t="s">
        <v>57</v>
      </c>
      <c r="C74" s="234"/>
      <c r="D74" s="234"/>
      <c r="E74" s="234"/>
      <c r="F74" s="234"/>
      <c r="G74" s="234"/>
      <c r="H74" s="234"/>
      <c r="I74" s="234"/>
      <c r="J74" s="234"/>
      <c r="K74" s="234"/>
      <c r="L74" s="234"/>
      <c r="M74" s="234"/>
      <c r="N74" s="234"/>
    </row>
    <row r="75" spans="1:17" ht="15.75" customHeight="1" x14ac:dyDescent="0.25">
      <c r="A75" t="s">
        <v>148</v>
      </c>
      <c r="B75" s="234" t="s">
        <v>57</v>
      </c>
      <c r="C75" s="234"/>
      <c r="D75" s="234"/>
      <c r="E75" s="234"/>
      <c r="F75" s="234"/>
      <c r="G75" s="234"/>
      <c r="H75" s="234"/>
      <c r="I75" s="234"/>
      <c r="J75" s="234"/>
      <c r="K75" s="234"/>
      <c r="L75" s="234"/>
      <c r="M75" s="234"/>
      <c r="N75" s="234"/>
    </row>
    <row r="76" spans="1:17" ht="15.75" customHeight="1" x14ac:dyDescent="0.25">
      <c r="A76" t="s">
        <v>149</v>
      </c>
      <c r="B76" s="234" t="s">
        <v>57</v>
      </c>
      <c r="C76" s="234"/>
      <c r="D76" s="234"/>
      <c r="E76" s="234"/>
      <c r="F76" s="234"/>
      <c r="G76" s="234"/>
      <c r="H76" s="234"/>
      <c r="I76" s="234"/>
      <c r="J76" s="234"/>
      <c r="K76" s="234"/>
      <c r="L76" s="234"/>
      <c r="M76" s="234"/>
      <c r="N76" s="234"/>
    </row>
    <row r="77" spans="1:17" ht="15.75" customHeight="1" x14ac:dyDescent="0.25">
      <c r="A77" s="234" t="s">
        <v>150</v>
      </c>
      <c r="B77" s="234" t="s">
        <v>57</v>
      </c>
      <c r="C77" s="234"/>
      <c r="D77" s="234"/>
      <c r="E77" s="234"/>
      <c r="F77" s="234"/>
      <c r="G77" s="234"/>
      <c r="H77" s="234"/>
      <c r="I77" s="234"/>
      <c r="J77" s="234"/>
      <c r="K77" s="234"/>
      <c r="L77" s="234"/>
      <c r="M77" s="234"/>
      <c r="N77" s="234"/>
      <c r="P77" t="s">
        <v>150</v>
      </c>
      <c r="Q77" t="s">
        <v>395</v>
      </c>
    </row>
    <row r="78" spans="1:17" ht="15.75" customHeight="1" x14ac:dyDescent="0.25">
      <c r="A78" t="s">
        <v>151</v>
      </c>
      <c r="B78" s="234" t="s">
        <v>57</v>
      </c>
      <c r="C78" s="234"/>
      <c r="D78" s="234"/>
      <c r="E78" s="234"/>
      <c r="F78" s="234"/>
      <c r="G78" s="234"/>
      <c r="H78" s="234"/>
      <c r="I78" s="234"/>
      <c r="J78" s="234"/>
      <c r="K78" s="234"/>
      <c r="L78" s="234"/>
      <c r="M78" s="234"/>
      <c r="N78" s="234"/>
      <c r="P78" t="s">
        <v>401</v>
      </c>
      <c r="Q78" t="s">
        <v>395</v>
      </c>
    </row>
    <row r="79" spans="1:17" ht="15.75" customHeight="1" x14ac:dyDescent="0.25">
      <c r="A79" t="s">
        <v>152</v>
      </c>
      <c r="B79" s="234" t="s">
        <v>57</v>
      </c>
      <c r="C79" s="234"/>
      <c r="D79" s="234"/>
      <c r="E79" s="234"/>
      <c r="F79" s="234"/>
      <c r="G79" s="234"/>
      <c r="H79" s="234"/>
      <c r="I79" s="234"/>
      <c r="J79" s="234"/>
      <c r="K79" s="234"/>
      <c r="L79" s="234"/>
      <c r="M79" s="234"/>
      <c r="N79" s="234"/>
    </row>
    <row r="80" spans="1:17" ht="15.75" customHeight="1" x14ac:dyDescent="0.25">
      <c r="A80" s="234" t="s">
        <v>153</v>
      </c>
      <c r="B80" s="234" t="s">
        <v>57</v>
      </c>
      <c r="C80" s="234" t="s">
        <v>198</v>
      </c>
      <c r="D80" s="234" t="s">
        <v>105</v>
      </c>
      <c r="E80" s="234"/>
      <c r="F80" s="234"/>
      <c r="G80" s="234"/>
      <c r="H80" s="234"/>
      <c r="I80" s="234"/>
      <c r="J80" s="234"/>
      <c r="K80" s="234"/>
      <c r="L80" s="234"/>
      <c r="M80" s="234"/>
      <c r="N80" s="234"/>
      <c r="P80" t="s">
        <v>153</v>
      </c>
      <c r="Q80" t="s">
        <v>402</v>
      </c>
    </row>
    <row r="81" spans="1:17" ht="15.75" customHeight="1" x14ac:dyDescent="0.25">
      <c r="A81" t="s">
        <v>154</v>
      </c>
      <c r="B81" s="234" t="s">
        <v>57</v>
      </c>
      <c r="C81" s="234" t="s">
        <v>198</v>
      </c>
      <c r="D81" s="234" t="s">
        <v>105</v>
      </c>
      <c r="E81" s="234"/>
      <c r="F81" s="234"/>
      <c r="G81" s="234"/>
      <c r="H81" s="234"/>
      <c r="I81" s="234"/>
      <c r="J81" s="234"/>
      <c r="K81" s="234"/>
      <c r="L81" s="234"/>
      <c r="M81" s="234"/>
      <c r="N81" s="234"/>
      <c r="P81" t="s">
        <v>403</v>
      </c>
      <c r="Q81" t="s">
        <v>404</v>
      </c>
    </row>
    <row r="82" spans="1:17" ht="15.75" customHeight="1" x14ac:dyDescent="0.25">
      <c r="A82" t="s">
        <v>155</v>
      </c>
      <c r="B82" s="234" t="s">
        <v>57</v>
      </c>
      <c r="C82" s="234"/>
      <c r="D82" s="234"/>
      <c r="E82" s="234"/>
      <c r="F82" s="234"/>
      <c r="G82" s="234"/>
      <c r="H82" s="234"/>
      <c r="I82" s="234"/>
      <c r="J82" s="234"/>
      <c r="K82" s="234"/>
      <c r="L82" s="234"/>
      <c r="M82" s="234"/>
      <c r="N82" s="234"/>
    </row>
    <row r="83" spans="1:17" ht="15.75" customHeight="1" x14ac:dyDescent="0.25">
      <c r="A83" t="s">
        <v>156</v>
      </c>
      <c r="B83" s="234" t="s">
        <v>57</v>
      </c>
      <c r="C83" s="234"/>
      <c r="D83" s="234"/>
      <c r="E83" s="234"/>
      <c r="F83" s="234"/>
      <c r="G83" s="234"/>
      <c r="H83" s="234"/>
      <c r="I83" s="234"/>
      <c r="J83" s="234"/>
      <c r="K83" s="234"/>
      <c r="L83" s="234"/>
      <c r="M83" s="234"/>
      <c r="N83" s="234"/>
      <c r="P83" t="s">
        <v>405</v>
      </c>
      <c r="Q83" t="s">
        <v>395</v>
      </c>
    </row>
    <row r="84" spans="1:17" ht="15.75" customHeight="1" x14ac:dyDescent="0.25">
      <c r="A84" t="s">
        <v>158</v>
      </c>
      <c r="B84" s="234" t="s">
        <v>57</v>
      </c>
      <c r="C84" s="234"/>
      <c r="D84" s="234"/>
      <c r="E84" s="234"/>
      <c r="F84" s="234"/>
      <c r="G84" s="234"/>
      <c r="H84" s="234"/>
      <c r="I84" s="234"/>
      <c r="J84" s="234"/>
      <c r="K84" s="234"/>
      <c r="L84" s="234"/>
      <c r="M84" s="234"/>
      <c r="N84" s="234"/>
    </row>
    <row r="85" spans="1:17" ht="15.75" customHeight="1" x14ac:dyDescent="0.25">
      <c r="A85" t="s">
        <v>159</v>
      </c>
      <c r="B85" s="234" t="s">
        <v>57</v>
      </c>
      <c r="C85" s="234"/>
      <c r="D85" s="234"/>
      <c r="E85" s="234"/>
      <c r="F85" s="234"/>
      <c r="G85" s="234"/>
      <c r="H85" s="234"/>
      <c r="I85" s="234"/>
      <c r="J85" s="234"/>
      <c r="K85" s="234"/>
      <c r="L85" s="234"/>
      <c r="M85" s="234"/>
      <c r="N85" s="234"/>
    </row>
    <row r="86" spans="1:17" ht="15.75" customHeight="1" x14ac:dyDescent="0.25">
      <c r="A86" s="234" t="s">
        <v>160</v>
      </c>
      <c r="B86" s="234" t="s">
        <v>57</v>
      </c>
      <c r="C86" s="234"/>
      <c r="D86" s="234"/>
      <c r="E86" s="234"/>
      <c r="F86" s="234"/>
      <c r="G86" s="234"/>
      <c r="H86" s="234"/>
      <c r="I86" s="234"/>
      <c r="J86" s="234"/>
      <c r="K86" s="234"/>
      <c r="L86" s="234"/>
      <c r="M86" s="234"/>
      <c r="N86" s="234"/>
      <c r="P86" t="s">
        <v>160</v>
      </c>
      <c r="Q86" t="s">
        <v>395</v>
      </c>
    </row>
    <row r="87" spans="1:17" ht="15.75" customHeight="1" x14ac:dyDescent="0.25">
      <c r="A87" s="234" t="s">
        <v>161</v>
      </c>
      <c r="B87" s="234" t="s">
        <v>57</v>
      </c>
      <c r="C87" s="234"/>
      <c r="D87" s="234"/>
      <c r="E87" s="234"/>
      <c r="F87" s="234"/>
      <c r="G87" s="234"/>
      <c r="H87" s="234"/>
      <c r="I87" s="234"/>
      <c r="J87" s="234"/>
      <c r="K87" s="234"/>
      <c r="L87" s="234"/>
      <c r="M87" s="234"/>
      <c r="N87" s="234"/>
      <c r="P87" t="s">
        <v>161</v>
      </c>
      <c r="Q87" t="s">
        <v>395</v>
      </c>
    </row>
    <row r="88" spans="1:17" ht="15.75" customHeight="1" x14ac:dyDescent="0.25">
      <c r="A88" t="s">
        <v>168</v>
      </c>
      <c r="B88" s="234" t="s">
        <v>57</v>
      </c>
      <c r="C88" s="234"/>
      <c r="D88" s="234"/>
      <c r="E88" s="234"/>
      <c r="F88" s="234"/>
      <c r="G88" s="234"/>
      <c r="H88" s="234"/>
      <c r="I88" s="234"/>
      <c r="J88" s="234"/>
      <c r="K88" s="234"/>
      <c r="L88" s="234"/>
      <c r="M88" s="234"/>
      <c r="N88" s="234"/>
      <c r="P88" t="s">
        <v>406</v>
      </c>
      <c r="Q88" t="s">
        <v>395</v>
      </c>
    </row>
    <row r="89" spans="1:17" ht="15.75" customHeight="1" x14ac:dyDescent="0.25">
      <c r="A89" t="s">
        <v>169</v>
      </c>
      <c r="B89" s="234" t="s">
        <v>57</v>
      </c>
      <c r="C89" s="234"/>
      <c r="D89" s="234"/>
      <c r="E89" s="234"/>
      <c r="F89" s="234"/>
      <c r="G89" s="234"/>
      <c r="H89" s="234"/>
      <c r="I89" s="234"/>
      <c r="J89" s="234"/>
      <c r="K89" s="234"/>
      <c r="L89" s="234"/>
      <c r="M89" s="234"/>
      <c r="N89" s="234"/>
    </row>
    <row r="90" spans="1:17" ht="15.75" customHeight="1" x14ac:dyDescent="0.25">
      <c r="A90" t="s">
        <v>170</v>
      </c>
      <c r="B90" s="234" t="s">
        <v>57</v>
      </c>
      <c r="C90" s="234"/>
      <c r="D90" s="234"/>
      <c r="E90" s="234"/>
      <c r="F90" s="234"/>
      <c r="G90" s="234"/>
      <c r="H90" s="234"/>
      <c r="I90" s="234"/>
      <c r="J90" s="234"/>
      <c r="K90" s="234"/>
      <c r="L90" s="234"/>
      <c r="M90" s="234"/>
      <c r="N90" s="234"/>
      <c r="P90" t="s">
        <v>407</v>
      </c>
      <c r="Q90" t="s">
        <v>395</v>
      </c>
    </row>
    <row r="91" spans="1:17" ht="15.75" customHeight="1" x14ac:dyDescent="0.25">
      <c r="A91" t="s">
        <v>171</v>
      </c>
      <c r="B91" s="234" t="s">
        <v>57</v>
      </c>
      <c r="C91" s="234"/>
      <c r="D91" s="234"/>
      <c r="E91" s="234"/>
      <c r="F91" s="234"/>
      <c r="G91" s="234"/>
      <c r="H91" s="234"/>
      <c r="I91" s="234"/>
      <c r="J91" s="234"/>
      <c r="K91" s="234"/>
      <c r="L91" s="234"/>
      <c r="M91" s="234"/>
      <c r="N91" s="234"/>
    </row>
    <row r="92" spans="1:17" ht="15.75" customHeight="1" x14ac:dyDescent="0.25">
      <c r="A92" s="234" t="s">
        <v>172</v>
      </c>
      <c r="B92" s="234" t="s">
        <v>57</v>
      </c>
      <c r="C92" s="234" t="s">
        <v>198</v>
      </c>
      <c r="D92" s="234" t="s">
        <v>105</v>
      </c>
      <c r="E92" s="234"/>
      <c r="F92" s="234"/>
      <c r="G92" s="234"/>
      <c r="H92" s="234"/>
      <c r="I92" s="234"/>
      <c r="J92" s="234"/>
      <c r="K92" s="234"/>
      <c r="L92" s="234"/>
      <c r="M92" s="234"/>
      <c r="N92" s="234"/>
      <c r="P92" t="s">
        <v>408</v>
      </c>
      <c r="Q92" t="s">
        <v>409</v>
      </c>
    </row>
    <row r="93" spans="1:17" ht="15.75" customHeight="1" x14ac:dyDescent="0.25">
      <c r="A93" t="s">
        <v>173</v>
      </c>
      <c r="B93" s="234" t="s">
        <v>57</v>
      </c>
      <c r="C93" s="234" t="s">
        <v>198</v>
      </c>
      <c r="D93" s="234" t="s">
        <v>105</v>
      </c>
      <c r="E93" s="234"/>
      <c r="F93" s="234"/>
      <c r="G93" s="234"/>
      <c r="H93" s="234"/>
      <c r="I93" s="234"/>
      <c r="J93" s="234"/>
      <c r="K93" s="234"/>
      <c r="L93" s="234"/>
      <c r="M93" s="234"/>
      <c r="N93" s="234"/>
      <c r="P93" t="s">
        <v>410</v>
      </c>
      <c r="Q93" t="s">
        <v>402</v>
      </c>
    </row>
    <row r="94" spans="1:17" ht="15.75" customHeight="1" x14ac:dyDescent="0.25">
      <c r="A94" t="s">
        <v>174</v>
      </c>
      <c r="B94" s="234" t="s">
        <v>57</v>
      </c>
      <c r="C94" s="234" t="s">
        <v>198</v>
      </c>
      <c r="D94" s="234" t="s">
        <v>105</v>
      </c>
      <c r="E94" s="234"/>
      <c r="F94" s="234"/>
      <c r="G94" s="234"/>
      <c r="H94" s="234"/>
      <c r="I94" s="234"/>
      <c r="J94" s="234"/>
      <c r="K94" s="234"/>
      <c r="L94" s="234"/>
      <c r="M94" s="234"/>
      <c r="N94" s="234"/>
    </row>
    <row r="95" spans="1:17" ht="15.75" customHeight="1" x14ac:dyDescent="0.25">
      <c r="A95" s="234" t="s">
        <v>176</v>
      </c>
      <c r="B95" s="234" t="s">
        <v>57</v>
      </c>
      <c r="C95" s="234" t="s">
        <v>198</v>
      </c>
      <c r="D95" s="234" t="s">
        <v>105</v>
      </c>
      <c r="E95" s="234"/>
      <c r="F95" s="234"/>
      <c r="G95" s="234"/>
      <c r="H95" s="234"/>
      <c r="I95" s="234"/>
      <c r="J95" s="234"/>
      <c r="K95" s="234"/>
      <c r="L95" s="234"/>
      <c r="M95" s="234"/>
      <c r="N95" s="234"/>
      <c r="P95" t="s">
        <v>411</v>
      </c>
      <c r="Q95" t="s">
        <v>402</v>
      </c>
    </row>
    <row r="96" spans="1:17" ht="15.75" customHeight="1" x14ac:dyDescent="0.25">
      <c r="A96" s="234" t="s">
        <v>175</v>
      </c>
      <c r="B96" s="234" t="s">
        <v>57</v>
      </c>
      <c r="C96" s="234" t="s">
        <v>198</v>
      </c>
      <c r="D96" s="234" t="s">
        <v>105</v>
      </c>
      <c r="E96" s="234"/>
      <c r="F96" s="234"/>
      <c r="G96" s="234"/>
      <c r="H96" s="234"/>
      <c r="I96" s="234"/>
      <c r="J96" s="234"/>
      <c r="K96" s="234"/>
      <c r="L96" s="234"/>
      <c r="M96" s="234"/>
      <c r="N96" s="234"/>
    </row>
    <row r="97" spans="1:17" ht="15.75" customHeight="1" x14ac:dyDescent="0.25">
      <c r="A97" s="234" t="s">
        <v>177</v>
      </c>
      <c r="B97" s="234" t="s">
        <v>57</v>
      </c>
      <c r="C97" s="234" t="s">
        <v>198</v>
      </c>
      <c r="D97" s="234" t="s">
        <v>105</v>
      </c>
      <c r="E97" s="234"/>
      <c r="F97" s="234"/>
      <c r="G97" s="234"/>
      <c r="H97" s="234"/>
      <c r="I97" s="234"/>
      <c r="J97" s="234"/>
      <c r="K97" s="234"/>
      <c r="L97" s="234"/>
      <c r="M97" s="234"/>
      <c r="N97" s="234"/>
    </row>
    <row r="98" spans="1:17" ht="15.75" customHeight="1" x14ac:dyDescent="0.25">
      <c r="A98" t="s">
        <v>180</v>
      </c>
      <c r="B98" s="234" t="s">
        <v>198</v>
      </c>
      <c r="C98" s="234" t="s">
        <v>105</v>
      </c>
      <c r="D98" s="234" t="s">
        <v>48</v>
      </c>
      <c r="E98" s="234" t="s">
        <v>57</v>
      </c>
      <c r="F98" s="234"/>
      <c r="G98" s="234"/>
      <c r="H98" s="234"/>
      <c r="I98" s="234"/>
      <c r="J98" s="234"/>
      <c r="K98" s="234"/>
      <c r="L98" s="234"/>
      <c r="M98" s="234"/>
      <c r="N98" s="234"/>
      <c r="P98" t="s">
        <v>412</v>
      </c>
      <c r="Q98" t="s">
        <v>413</v>
      </c>
    </row>
    <row r="99" spans="1:17" ht="15.75" customHeight="1" x14ac:dyDescent="0.25">
      <c r="A99" t="s">
        <v>181</v>
      </c>
      <c r="B99" s="234" t="s">
        <v>198</v>
      </c>
      <c r="C99" s="234" t="s">
        <v>105</v>
      </c>
      <c r="D99" s="234" t="s">
        <v>48</v>
      </c>
      <c r="E99" s="234" t="s">
        <v>57</v>
      </c>
      <c r="F99" s="234"/>
      <c r="G99" s="234"/>
      <c r="H99" s="234"/>
      <c r="I99" s="234"/>
      <c r="J99" s="234"/>
      <c r="K99" s="234"/>
      <c r="L99" s="234"/>
      <c r="M99" s="234"/>
      <c r="N99" s="234"/>
    </row>
    <row r="100" spans="1:17" ht="15.75" customHeight="1" x14ac:dyDescent="0.25">
      <c r="A100" t="s">
        <v>182</v>
      </c>
      <c r="B100" s="234" t="s">
        <v>198</v>
      </c>
      <c r="C100" s="234" t="s">
        <v>105</v>
      </c>
      <c r="D100" s="234" t="s">
        <v>48</v>
      </c>
      <c r="E100" s="234" t="s">
        <v>57</v>
      </c>
      <c r="F100" s="234"/>
      <c r="G100" s="234"/>
      <c r="H100" s="234"/>
      <c r="I100" s="234"/>
      <c r="J100" s="234"/>
      <c r="K100" s="234"/>
      <c r="L100" s="234"/>
      <c r="M100" s="234"/>
      <c r="N100" s="234"/>
    </row>
    <row r="101" spans="1:17" ht="15.75" customHeight="1" x14ac:dyDescent="0.25">
      <c r="A101" s="234" t="s">
        <v>675</v>
      </c>
      <c r="B101" s="234" t="s">
        <v>198</v>
      </c>
      <c r="C101" s="234" t="s">
        <v>105</v>
      </c>
      <c r="D101" s="234" t="s">
        <v>48</v>
      </c>
      <c r="E101" s="234" t="s">
        <v>57</v>
      </c>
      <c r="F101" s="234"/>
      <c r="G101" s="234"/>
      <c r="H101" s="234"/>
      <c r="I101" s="234"/>
      <c r="J101" s="234"/>
      <c r="K101" s="234"/>
      <c r="L101" s="234"/>
      <c r="M101" s="234"/>
      <c r="N101" s="234"/>
      <c r="P101" t="s">
        <v>414</v>
      </c>
      <c r="Q101" t="s">
        <v>415</v>
      </c>
    </row>
    <row r="102" spans="1:17" s="242" customFormat="1" ht="15.75" customHeight="1" x14ac:dyDescent="0.25">
      <c r="A102" s="234" t="s">
        <v>676</v>
      </c>
      <c r="B102" s="234" t="s">
        <v>198</v>
      </c>
      <c r="C102" s="234" t="s">
        <v>105</v>
      </c>
      <c r="D102" s="234" t="s">
        <v>48</v>
      </c>
      <c r="E102" s="234" t="s">
        <v>57</v>
      </c>
      <c r="F102" s="234"/>
      <c r="G102" s="234"/>
      <c r="H102" s="234"/>
      <c r="I102" s="234"/>
      <c r="J102" s="234"/>
      <c r="K102" s="234"/>
      <c r="L102" s="234"/>
      <c r="M102" s="234"/>
      <c r="N102" s="234"/>
    </row>
    <row r="103" spans="1:17" ht="15.75" customHeight="1" x14ac:dyDescent="0.25">
      <c r="A103" s="234" t="s">
        <v>184</v>
      </c>
      <c r="B103" s="234" t="s">
        <v>198</v>
      </c>
      <c r="C103" s="234" t="s">
        <v>105</v>
      </c>
      <c r="D103" s="234" t="s">
        <v>48</v>
      </c>
      <c r="E103" s="234" t="s">
        <v>57</v>
      </c>
      <c r="F103" s="234" t="s">
        <v>34</v>
      </c>
      <c r="G103" s="234"/>
      <c r="H103" s="234"/>
      <c r="I103" s="234"/>
      <c r="J103" s="234"/>
      <c r="K103" s="234"/>
      <c r="L103" s="234"/>
      <c r="M103" s="234"/>
      <c r="N103" s="234"/>
      <c r="P103" t="s">
        <v>416</v>
      </c>
      <c r="Q103" t="s">
        <v>417</v>
      </c>
    </row>
    <row r="104" spans="1:17" ht="15.75" customHeight="1" x14ac:dyDescent="0.25">
      <c r="A104" s="234" t="s">
        <v>185</v>
      </c>
      <c r="B104" s="234" t="s">
        <v>198</v>
      </c>
      <c r="C104" s="234" t="s">
        <v>105</v>
      </c>
      <c r="D104" s="234" t="s">
        <v>48</v>
      </c>
      <c r="E104" s="234" t="s">
        <v>57</v>
      </c>
      <c r="F104" s="234" t="s">
        <v>34</v>
      </c>
      <c r="G104" s="234"/>
      <c r="H104" s="234"/>
      <c r="I104" s="234"/>
      <c r="J104" s="234"/>
      <c r="K104" s="234"/>
      <c r="L104" s="234"/>
      <c r="M104" s="234"/>
      <c r="N104" s="234"/>
      <c r="P104" t="s">
        <v>418</v>
      </c>
      <c r="Q104" t="s">
        <v>417</v>
      </c>
    </row>
    <row r="105" spans="1:17" ht="15.75" customHeight="1" x14ac:dyDescent="0.25">
      <c r="A105" s="234" t="s">
        <v>677</v>
      </c>
      <c r="B105" s="234" t="s">
        <v>198</v>
      </c>
      <c r="C105" s="234" t="s">
        <v>105</v>
      </c>
      <c r="D105" s="234" t="s">
        <v>48</v>
      </c>
      <c r="E105" s="234" t="s">
        <v>57</v>
      </c>
      <c r="F105" s="234"/>
      <c r="G105" s="234"/>
      <c r="H105" s="234"/>
      <c r="I105" s="234"/>
      <c r="J105" s="234"/>
      <c r="K105" s="234"/>
      <c r="L105" s="234"/>
      <c r="M105" s="234"/>
      <c r="N105" s="234"/>
      <c r="P105" t="s">
        <v>419</v>
      </c>
      <c r="Q105" t="s">
        <v>415</v>
      </c>
    </row>
    <row r="106" spans="1:17" s="242" customFormat="1" ht="15.75" customHeight="1" x14ac:dyDescent="0.25">
      <c r="A106" s="234" t="s">
        <v>678</v>
      </c>
      <c r="B106" s="234" t="s">
        <v>198</v>
      </c>
      <c r="C106" s="234" t="s">
        <v>105</v>
      </c>
      <c r="D106" s="234" t="s">
        <v>48</v>
      </c>
      <c r="E106" s="234" t="s">
        <v>57</v>
      </c>
      <c r="F106" s="234"/>
      <c r="G106" s="234"/>
      <c r="H106" s="234"/>
      <c r="I106" s="234"/>
      <c r="J106" s="234"/>
      <c r="K106" s="234"/>
      <c r="L106" s="234"/>
      <c r="M106" s="234"/>
      <c r="N106" s="234"/>
    </row>
    <row r="107" spans="1:17" ht="15.75" customHeight="1" x14ac:dyDescent="0.25">
      <c r="A107" s="234" t="s">
        <v>190</v>
      </c>
      <c r="B107" s="234" t="s">
        <v>34</v>
      </c>
      <c r="C107" s="234" t="s">
        <v>57</v>
      </c>
      <c r="D107" s="234" t="s">
        <v>198</v>
      </c>
      <c r="E107" s="234" t="s">
        <v>105</v>
      </c>
      <c r="F107" s="234" t="s">
        <v>52</v>
      </c>
      <c r="G107" s="234"/>
      <c r="H107" s="234"/>
      <c r="I107" s="234"/>
      <c r="J107" s="234"/>
      <c r="K107" s="234"/>
      <c r="L107" s="234"/>
      <c r="M107" s="234"/>
      <c r="N107" s="234"/>
      <c r="P107" t="s">
        <v>420</v>
      </c>
      <c r="Q107" t="s">
        <v>421</v>
      </c>
    </row>
    <row r="108" spans="1:17" ht="15.75" customHeight="1" x14ac:dyDescent="0.25">
      <c r="A108" s="234" t="s">
        <v>192</v>
      </c>
      <c r="B108" s="234" t="s">
        <v>34</v>
      </c>
      <c r="C108" s="234" t="s">
        <v>57</v>
      </c>
      <c r="D108" s="234" t="s">
        <v>198</v>
      </c>
      <c r="E108" s="234" t="s">
        <v>105</v>
      </c>
      <c r="F108" s="234" t="s">
        <v>52</v>
      </c>
      <c r="G108" s="234"/>
      <c r="H108" s="234"/>
      <c r="I108" s="234"/>
      <c r="J108" s="234"/>
      <c r="K108" s="234"/>
      <c r="L108" s="234"/>
      <c r="M108" s="234"/>
      <c r="N108" s="234"/>
      <c r="P108" t="s">
        <v>192</v>
      </c>
      <c r="Q108" t="s">
        <v>421</v>
      </c>
    </row>
    <row r="109" spans="1:17" ht="15.75" customHeight="1" x14ac:dyDescent="0.25">
      <c r="A109" s="234" t="s">
        <v>193</v>
      </c>
      <c r="B109" s="234" t="s">
        <v>34</v>
      </c>
      <c r="C109" s="234" t="s">
        <v>57</v>
      </c>
      <c r="D109" s="234" t="s">
        <v>198</v>
      </c>
      <c r="E109" s="234" t="s">
        <v>105</v>
      </c>
      <c r="F109" s="234" t="s">
        <v>52</v>
      </c>
      <c r="G109" s="234"/>
      <c r="H109" s="234"/>
      <c r="I109" s="234"/>
      <c r="J109" s="234"/>
      <c r="K109" s="234"/>
      <c r="L109" s="234"/>
      <c r="M109" s="234"/>
      <c r="N109" s="234"/>
      <c r="P109" t="s">
        <v>193</v>
      </c>
      <c r="Q109" t="s">
        <v>421</v>
      </c>
    </row>
    <row r="110" spans="1:17" ht="15.75" customHeight="1" x14ac:dyDescent="0.25">
      <c r="A110" s="234" t="s">
        <v>194</v>
      </c>
      <c r="B110" s="234" t="s">
        <v>34</v>
      </c>
      <c r="C110" s="234" t="s">
        <v>57</v>
      </c>
      <c r="D110" s="234" t="s">
        <v>198</v>
      </c>
      <c r="E110" s="234" t="s">
        <v>105</v>
      </c>
      <c r="F110" s="234" t="s">
        <v>52</v>
      </c>
      <c r="G110" s="234"/>
      <c r="H110" s="234"/>
      <c r="I110" s="234"/>
      <c r="J110" s="234"/>
      <c r="K110" s="234"/>
      <c r="L110" s="234"/>
      <c r="M110" s="234"/>
      <c r="N110" s="234"/>
      <c r="P110" t="s">
        <v>194</v>
      </c>
      <c r="Q110" t="s">
        <v>421</v>
      </c>
    </row>
    <row r="111" spans="1:17" ht="15.75" customHeight="1" x14ac:dyDescent="0.25">
      <c r="A111" s="234" t="s">
        <v>195</v>
      </c>
      <c r="B111" s="234" t="s">
        <v>34</v>
      </c>
      <c r="C111" s="234" t="s">
        <v>57</v>
      </c>
      <c r="D111" s="234" t="s">
        <v>198</v>
      </c>
      <c r="E111" s="234" t="s">
        <v>105</v>
      </c>
      <c r="F111" s="234" t="s">
        <v>52</v>
      </c>
      <c r="G111" s="234"/>
      <c r="H111" s="234"/>
      <c r="I111" s="234"/>
      <c r="J111" s="234"/>
      <c r="K111" s="234"/>
      <c r="L111" s="234"/>
      <c r="M111" s="234"/>
      <c r="N111" s="234"/>
      <c r="P111" t="s">
        <v>195</v>
      </c>
      <c r="Q111" t="s">
        <v>421</v>
      </c>
    </row>
    <row r="112" spans="1:17" ht="15.75" customHeight="1" x14ac:dyDescent="0.25">
      <c r="A112" s="234" t="s">
        <v>196</v>
      </c>
      <c r="B112" s="234" t="s">
        <v>34</v>
      </c>
      <c r="C112" s="234" t="s">
        <v>57</v>
      </c>
      <c r="D112" s="234" t="s">
        <v>52</v>
      </c>
      <c r="E112" s="234"/>
      <c r="F112" s="234"/>
      <c r="G112" s="234"/>
      <c r="H112" s="234"/>
      <c r="I112" s="234"/>
      <c r="J112" s="234"/>
      <c r="K112" s="234"/>
      <c r="L112" s="234"/>
      <c r="M112" s="234"/>
      <c r="N112" s="234"/>
      <c r="P112" t="s">
        <v>422</v>
      </c>
      <c r="Q112" t="s">
        <v>423</v>
      </c>
    </row>
    <row r="113" spans="1:17" ht="15.75" customHeight="1" x14ac:dyDescent="0.25">
      <c r="A113" s="234" t="s">
        <v>197</v>
      </c>
      <c r="B113" s="234" t="s">
        <v>34</v>
      </c>
      <c r="C113" s="234" t="s">
        <v>57</v>
      </c>
      <c r="D113" s="234" t="s">
        <v>52</v>
      </c>
      <c r="E113" s="234" t="s">
        <v>40</v>
      </c>
      <c r="F113" s="234" t="s">
        <v>97</v>
      </c>
      <c r="G113" s="234" t="s">
        <v>52</v>
      </c>
      <c r="H113" s="234" t="s">
        <v>198</v>
      </c>
      <c r="I113" s="234" t="s">
        <v>105</v>
      </c>
      <c r="J113" s="234"/>
      <c r="K113" s="234"/>
      <c r="L113" s="234"/>
      <c r="M113" s="234"/>
      <c r="N113" s="234"/>
      <c r="P113" t="s">
        <v>424</v>
      </c>
      <c r="Q113" t="s">
        <v>425</v>
      </c>
    </row>
    <row r="114" spans="1:17" ht="15.75" customHeight="1" x14ac:dyDescent="0.25">
      <c r="A114" s="234" t="s">
        <v>199</v>
      </c>
      <c r="B114" s="234" t="s">
        <v>198</v>
      </c>
      <c r="C114" s="234" t="s">
        <v>105</v>
      </c>
      <c r="D114" s="234"/>
      <c r="E114" s="234"/>
      <c r="F114" s="234"/>
      <c r="G114" s="234"/>
      <c r="H114" s="234"/>
      <c r="I114" s="234"/>
      <c r="J114" s="234"/>
      <c r="K114" s="234"/>
      <c r="L114" s="234"/>
      <c r="M114" s="234"/>
      <c r="N114" s="234"/>
      <c r="P114" t="s">
        <v>426</v>
      </c>
      <c r="Q114" t="s">
        <v>388</v>
      </c>
    </row>
    <row r="115" spans="1:17" ht="15.75" customHeight="1" x14ac:dyDescent="0.25">
      <c r="A115" s="234" t="s">
        <v>200</v>
      </c>
      <c r="B115" s="234" t="s">
        <v>198</v>
      </c>
      <c r="C115" s="234" t="s">
        <v>105</v>
      </c>
      <c r="D115" s="234" t="s">
        <v>57</v>
      </c>
      <c r="E115" s="234"/>
      <c r="F115" s="234"/>
      <c r="G115" s="234"/>
      <c r="H115" s="234"/>
      <c r="I115" s="234"/>
      <c r="J115" s="234"/>
      <c r="K115" s="234"/>
      <c r="L115" s="234"/>
      <c r="M115" s="234"/>
      <c r="N115" s="234"/>
      <c r="P115" t="s">
        <v>427</v>
      </c>
      <c r="Q115" t="s">
        <v>428</v>
      </c>
    </row>
    <row r="116" spans="1:17" ht="15.75" customHeight="1" x14ac:dyDescent="0.25">
      <c r="A116" s="234" t="s">
        <v>201</v>
      </c>
      <c r="B116" s="234" t="s">
        <v>198</v>
      </c>
      <c r="C116" s="234" t="s">
        <v>105</v>
      </c>
      <c r="D116" s="234" t="s">
        <v>57</v>
      </c>
      <c r="E116" s="234"/>
      <c r="F116" s="234"/>
      <c r="G116" s="234"/>
      <c r="H116" s="234"/>
      <c r="I116" s="234"/>
      <c r="J116" s="234"/>
      <c r="K116" s="234"/>
      <c r="L116" s="234"/>
      <c r="M116" s="234"/>
      <c r="N116" s="234"/>
    </row>
    <row r="117" spans="1:17" ht="15.75" customHeight="1" x14ac:dyDescent="0.25">
      <c r="A117" s="234" t="s">
        <v>202</v>
      </c>
      <c r="B117" s="234" t="s">
        <v>34</v>
      </c>
      <c r="C117" s="234" t="s">
        <v>57</v>
      </c>
      <c r="D117" s="234" t="s">
        <v>198</v>
      </c>
      <c r="E117" s="234" t="s">
        <v>105</v>
      </c>
      <c r="F117" s="234"/>
      <c r="G117" s="234"/>
      <c r="H117" s="234"/>
      <c r="I117" s="234"/>
      <c r="J117" s="234"/>
      <c r="K117" s="234"/>
      <c r="L117" s="234"/>
      <c r="M117" s="234"/>
      <c r="N117" s="234"/>
      <c r="P117" t="s">
        <v>429</v>
      </c>
      <c r="Q117" t="s">
        <v>430</v>
      </c>
    </row>
    <row r="118" spans="1:17" ht="15.75" customHeight="1" x14ac:dyDescent="0.25">
      <c r="A118" s="234" t="s">
        <v>203</v>
      </c>
      <c r="B118" s="234" t="s">
        <v>34</v>
      </c>
      <c r="C118" s="234" t="s">
        <v>57</v>
      </c>
      <c r="D118" s="234" t="s">
        <v>198</v>
      </c>
      <c r="E118" s="234" t="s">
        <v>105</v>
      </c>
      <c r="F118" s="234"/>
      <c r="G118" s="234"/>
      <c r="H118" s="234"/>
      <c r="I118" s="234"/>
      <c r="J118" s="234"/>
      <c r="K118" s="234"/>
      <c r="L118" s="234"/>
      <c r="M118" s="234"/>
      <c r="N118" s="234"/>
      <c r="P118" t="s">
        <v>431</v>
      </c>
      <c r="Q118" t="s">
        <v>430</v>
      </c>
    </row>
    <row r="119" spans="1:17" ht="15.75" customHeight="1" x14ac:dyDescent="0.25">
      <c r="A119" s="234" t="s">
        <v>204</v>
      </c>
      <c r="B119" s="234" t="s">
        <v>198</v>
      </c>
      <c r="C119" s="234" t="s">
        <v>105</v>
      </c>
      <c r="D119" s="234"/>
      <c r="E119" s="234"/>
      <c r="F119" s="234"/>
      <c r="G119" s="234"/>
      <c r="H119" s="234"/>
      <c r="I119" s="234"/>
      <c r="J119" s="234"/>
      <c r="K119" s="234"/>
      <c r="L119" s="234"/>
      <c r="M119" s="234"/>
      <c r="N119" s="234"/>
      <c r="P119" t="s">
        <v>204</v>
      </c>
      <c r="Q119" t="s">
        <v>388</v>
      </c>
    </row>
    <row r="120" spans="1:17" ht="15.75" customHeight="1" x14ac:dyDescent="0.25">
      <c r="A120" s="234" t="s">
        <v>260</v>
      </c>
      <c r="B120" s="234" t="s">
        <v>198</v>
      </c>
      <c r="C120" s="234" t="s">
        <v>105</v>
      </c>
      <c r="D120" s="234"/>
      <c r="E120" s="234"/>
      <c r="F120" s="234"/>
      <c r="G120" s="234"/>
      <c r="H120" s="234"/>
      <c r="I120" s="234"/>
      <c r="J120" s="234"/>
      <c r="K120" s="234"/>
      <c r="L120" s="234"/>
      <c r="M120" s="234"/>
      <c r="N120" s="234"/>
      <c r="P120" t="s">
        <v>260</v>
      </c>
      <c r="Q120" t="s">
        <v>375</v>
      </c>
    </row>
    <row r="121" spans="1:17" ht="15.75" customHeight="1" x14ac:dyDescent="0.25">
      <c r="A121" s="234" t="s">
        <v>261</v>
      </c>
      <c r="B121" s="234" t="s">
        <v>34</v>
      </c>
      <c r="C121" s="234" t="s">
        <v>57</v>
      </c>
      <c r="D121" s="234" t="s">
        <v>198</v>
      </c>
      <c r="E121" s="234" t="s">
        <v>105</v>
      </c>
      <c r="F121" s="234"/>
      <c r="G121" s="234"/>
      <c r="H121" s="234"/>
      <c r="I121" s="234"/>
      <c r="J121" s="234"/>
      <c r="K121" s="234"/>
      <c r="L121" s="234"/>
      <c r="M121" s="234"/>
      <c r="N121" s="234"/>
      <c r="P121" t="s">
        <v>261</v>
      </c>
      <c r="Q121" t="s">
        <v>432</v>
      </c>
    </row>
    <row r="122" spans="1:17" ht="15.75" customHeight="1" x14ac:dyDescent="0.25">
      <c r="A122" s="234"/>
      <c r="B122" s="234"/>
      <c r="C122" s="234"/>
      <c r="D122" s="234"/>
      <c r="E122" s="234"/>
      <c r="F122" s="234"/>
      <c r="G122" s="234"/>
      <c r="H122" s="234"/>
      <c r="I122" s="234"/>
      <c r="J122" s="234"/>
      <c r="K122" s="234"/>
      <c r="L122" s="234"/>
      <c r="M122" s="234"/>
      <c r="N122" s="234"/>
    </row>
    <row r="123" spans="1:17" ht="15.75" customHeight="1" x14ac:dyDescent="0.25">
      <c r="A123" s="234"/>
      <c r="B123" s="234"/>
      <c r="C123" s="234"/>
      <c r="D123" s="234"/>
      <c r="E123" s="234"/>
      <c r="F123" s="234"/>
      <c r="G123" s="234"/>
      <c r="H123" s="234"/>
      <c r="I123" s="234"/>
      <c r="J123" s="234"/>
      <c r="K123" s="234"/>
      <c r="L123" s="234"/>
      <c r="M123" s="234"/>
      <c r="N123" s="234"/>
    </row>
    <row r="124" spans="1:17" ht="15.75" customHeight="1" x14ac:dyDescent="0.25">
      <c r="A124" s="234"/>
      <c r="B124" s="234"/>
      <c r="C124" s="234"/>
      <c r="D124" s="234"/>
      <c r="E124" s="234"/>
      <c r="F124" s="234"/>
      <c r="G124" s="234"/>
      <c r="H124" s="234"/>
      <c r="I124" s="234"/>
      <c r="J124" s="234"/>
      <c r="K124" s="234"/>
      <c r="L124" s="234"/>
      <c r="M124" s="234"/>
      <c r="N124" s="234"/>
    </row>
    <row r="125" spans="1:17" ht="15.75" customHeight="1" x14ac:dyDescent="0.25">
      <c r="A125" s="234"/>
      <c r="B125" s="234"/>
      <c r="C125" s="234"/>
      <c r="D125" s="234"/>
      <c r="E125" s="234"/>
      <c r="F125" s="234"/>
      <c r="G125" s="234"/>
      <c r="H125" s="234"/>
      <c r="I125" s="234"/>
      <c r="J125" s="234"/>
      <c r="K125" s="234"/>
      <c r="L125" s="234"/>
      <c r="M125" s="234"/>
      <c r="N125" s="234"/>
    </row>
    <row r="126" spans="1:17" ht="15.75" customHeight="1" x14ac:dyDescent="0.25">
      <c r="A126" s="234"/>
      <c r="B126" s="234"/>
      <c r="C126" s="234"/>
      <c r="D126" s="234"/>
      <c r="E126" s="234"/>
      <c r="F126" s="234"/>
      <c r="G126" s="234"/>
      <c r="H126" s="234"/>
      <c r="I126" s="234"/>
      <c r="J126" s="234"/>
      <c r="K126" s="234"/>
      <c r="L126" s="234"/>
      <c r="M126" s="234"/>
      <c r="N126" s="234"/>
    </row>
    <row r="127" spans="1:17" ht="15.75" customHeight="1" x14ac:dyDescent="0.25">
      <c r="A127" s="234"/>
      <c r="B127" s="234"/>
      <c r="C127" s="234"/>
      <c r="D127" s="234"/>
      <c r="E127" s="234"/>
      <c r="F127" s="234"/>
      <c r="G127" s="234"/>
      <c r="H127" s="234"/>
      <c r="I127" s="234"/>
      <c r="J127" s="234"/>
      <c r="K127" s="234"/>
      <c r="L127" s="234"/>
      <c r="M127" s="234"/>
      <c r="N127" s="234"/>
    </row>
    <row r="128" spans="1:17" ht="15.75" customHeight="1" x14ac:dyDescent="0.25">
      <c r="A128" s="234"/>
      <c r="B128" s="234"/>
      <c r="C128" s="234"/>
      <c r="D128" s="234"/>
      <c r="E128" s="234"/>
      <c r="F128" s="234"/>
      <c r="G128" s="234"/>
      <c r="H128" s="234"/>
      <c r="I128" s="234"/>
      <c r="J128" s="234"/>
      <c r="K128" s="234"/>
      <c r="L128" s="234"/>
      <c r="M128" s="234"/>
      <c r="N128" s="234"/>
    </row>
    <row r="129" spans="1:16" ht="15.75" customHeight="1" x14ac:dyDescent="0.25"/>
    <row r="130" spans="1:16" ht="15.75" customHeight="1" x14ac:dyDescent="0.25">
      <c r="A130" s="159" t="s">
        <v>433</v>
      </c>
      <c r="B130" s="159" t="s">
        <v>434</v>
      </c>
    </row>
    <row r="131" spans="1:16" ht="15.75" customHeight="1" x14ac:dyDescent="0.25">
      <c r="A131" s="234" t="s">
        <v>33</v>
      </c>
      <c r="B131" s="234">
        <v>1</v>
      </c>
      <c r="C131" s="234">
        <v>2</v>
      </c>
      <c r="D131" s="234">
        <v>3</v>
      </c>
      <c r="E131" s="234"/>
      <c r="F131" s="234"/>
    </row>
    <row r="132" spans="1:16" ht="15.75" customHeight="1" x14ac:dyDescent="0.25">
      <c r="A132" s="234" t="s">
        <v>45</v>
      </c>
      <c r="B132" s="234">
        <v>1</v>
      </c>
      <c r="C132" s="234">
        <v>2</v>
      </c>
      <c r="D132" s="234">
        <v>3</v>
      </c>
      <c r="E132" s="234"/>
      <c r="F132" s="234"/>
      <c r="P132" t="s">
        <v>435</v>
      </c>
    </row>
    <row r="133" spans="1:16" ht="15.75" customHeight="1" x14ac:dyDescent="0.25">
      <c r="A133" s="234" t="s">
        <v>49</v>
      </c>
      <c r="B133" s="234">
        <v>1</v>
      </c>
      <c r="C133" s="234">
        <v>2</v>
      </c>
      <c r="D133" s="234">
        <v>3</v>
      </c>
      <c r="E133" s="234"/>
      <c r="F133" s="234"/>
      <c r="P133" t="s">
        <v>436</v>
      </c>
    </row>
    <row r="134" spans="1:16" ht="15.75" customHeight="1" x14ac:dyDescent="0.25">
      <c r="A134" s="234" t="s">
        <v>56</v>
      </c>
      <c r="B134" s="234">
        <v>1</v>
      </c>
      <c r="C134" s="234">
        <v>2</v>
      </c>
      <c r="D134" s="234">
        <v>3</v>
      </c>
      <c r="E134" s="234"/>
      <c r="F134" s="234"/>
    </row>
    <row r="135" spans="1:16" ht="15.75" customHeight="1" x14ac:dyDescent="0.25">
      <c r="A135" s="234" t="s">
        <v>68</v>
      </c>
      <c r="B135" s="234">
        <v>1</v>
      </c>
      <c r="C135" s="234">
        <v>2</v>
      </c>
      <c r="D135" s="234">
        <v>3</v>
      </c>
      <c r="E135" s="234"/>
      <c r="F135" s="234"/>
    </row>
    <row r="136" spans="1:16" ht="15.75" customHeight="1" x14ac:dyDescent="0.25">
      <c r="A136" t="s">
        <v>84</v>
      </c>
      <c r="B136" s="234">
        <v>3</v>
      </c>
      <c r="C136" s="234">
        <v>4</v>
      </c>
      <c r="D136" s="234">
        <v>5</v>
      </c>
      <c r="F136" s="234"/>
      <c r="P136" t="s">
        <v>437</v>
      </c>
    </row>
    <row r="137" spans="1:16" ht="15.75" customHeight="1" x14ac:dyDescent="0.25">
      <c r="A137" t="s">
        <v>85</v>
      </c>
      <c r="B137" s="234">
        <v>2</v>
      </c>
      <c r="C137" s="234">
        <v>3</v>
      </c>
      <c r="D137" s="234">
        <v>4</v>
      </c>
      <c r="E137" s="234">
        <v>5</v>
      </c>
      <c r="F137" s="234"/>
    </row>
    <row r="138" spans="1:16" ht="15.75" customHeight="1" x14ac:dyDescent="0.25">
      <c r="A138" t="s">
        <v>88</v>
      </c>
      <c r="B138" s="234">
        <v>3</v>
      </c>
      <c r="C138" s="234">
        <v>4</v>
      </c>
      <c r="D138" s="234">
        <v>5</v>
      </c>
      <c r="E138" s="234"/>
      <c r="F138" s="234"/>
    </row>
    <row r="139" spans="1:16" ht="15.75" customHeight="1" x14ac:dyDescent="0.25">
      <c r="A139" t="s">
        <v>89</v>
      </c>
      <c r="B139" s="234">
        <v>3</v>
      </c>
      <c r="C139" s="234">
        <v>4</v>
      </c>
      <c r="D139" s="234">
        <v>5</v>
      </c>
      <c r="E139" s="234"/>
      <c r="F139" s="234"/>
    </row>
    <row r="140" spans="1:16" ht="15.75" customHeight="1" x14ac:dyDescent="0.25">
      <c r="A140" t="s">
        <v>90</v>
      </c>
      <c r="B140" s="234">
        <v>3</v>
      </c>
      <c r="C140" s="234">
        <v>4</v>
      </c>
      <c r="D140" s="234">
        <v>5</v>
      </c>
      <c r="E140" s="234"/>
      <c r="F140" s="234"/>
    </row>
    <row r="141" spans="1:16" ht="15.75" customHeight="1" x14ac:dyDescent="0.25">
      <c r="A141" t="s">
        <v>91</v>
      </c>
      <c r="B141" s="234">
        <v>3</v>
      </c>
      <c r="C141" s="234">
        <v>4</v>
      </c>
      <c r="D141" s="234">
        <v>5</v>
      </c>
      <c r="E141" s="234"/>
      <c r="F141" s="234"/>
    </row>
    <row r="142" spans="1:16" ht="15.75" customHeight="1" x14ac:dyDescent="0.25">
      <c r="A142" t="s">
        <v>92</v>
      </c>
      <c r="B142" s="234">
        <v>3</v>
      </c>
      <c r="C142" s="234">
        <v>4</v>
      </c>
      <c r="D142" s="234">
        <v>5</v>
      </c>
      <c r="E142" s="234"/>
      <c r="F142" s="234"/>
    </row>
    <row r="143" spans="1:16" ht="15.75" customHeight="1" x14ac:dyDescent="0.25">
      <c r="A143" t="s">
        <v>93</v>
      </c>
      <c r="B143" s="234">
        <v>1</v>
      </c>
      <c r="C143" s="234">
        <v>2</v>
      </c>
      <c r="D143" s="234">
        <v>3</v>
      </c>
      <c r="E143" s="234"/>
      <c r="F143" s="234"/>
    </row>
    <row r="144" spans="1:16" ht="15.75" customHeight="1" x14ac:dyDescent="0.25">
      <c r="A144" t="s">
        <v>94</v>
      </c>
      <c r="B144" s="234">
        <v>1</v>
      </c>
      <c r="C144" s="234">
        <v>2</v>
      </c>
      <c r="D144" s="234">
        <v>3</v>
      </c>
      <c r="E144" s="234"/>
      <c r="F144" s="234"/>
    </row>
    <row r="145" spans="1:6" ht="15.75" customHeight="1" x14ac:dyDescent="0.25">
      <c r="A145" t="s">
        <v>95</v>
      </c>
      <c r="B145" s="234">
        <v>1</v>
      </c>
      <c r="C145" s="234">
        <v>2</v>
      </c>
      <c r="D145" s="234">
        <v>3</v>
      </c>
      <c r="E145" s="234"/>
      <c r="F145" s="234"/>
    </row>
    <row r="146" spans="1:6" ht="15.75" customHeight="1" x14ac:dyDescent="0.25">
      <c r="A146" s="234" t="s">
        <v>96</v>
      </c>
      <c r="B146" s="234">
        <v>1</v>
      </c>
      <c r="C146" s="234">
        <v>2</v>
      </c>
      <c r="D146" s="234">
        <v>3</v>
      </c>
      <c r="E146" s="234"/>
      <c r="F146" s="234"/>
    </row>
    <row r="147" spans="1:6" ht="15.75" customHeight="1" x14ac:dyDescent="0.25">
      <c r="A147" s="234" t="s">
        <v>98</v>
      </c>
      <c r="B147" s="234">
        <v>1</v>
      </c>
      <c r="C147" s="234">
        <v>2</v>
      </c>
      <c r="D147" s="234">
        <v>3</v>
      </c>
      <c r="E147" s="234"/>
      <c r="F147" s="234"/>
    </row>
    <row r="148" spans="1:6" ht="15.75" customHeight="1" x14ac:dyDescent="0.25">
      <c r="A148" s="234" t="s">
        <v>102</v>
      </c>
      <c r="B148" s="234">
        <v>1</v>
      </c>
      <c r="C148" s="234">
        <v>2</v>
      </c>
      <c r="D148" s="234">
        <v>3</v>
      </c>
      <c r="E148" s="234"/>
      <c r="F148" s="234"/>
    </row>
    <row r="149" spans="1:6" ht="15.75" customHeight="1" x14ac:dyDescent="0.25">
      <c r="A149" s="234" t="s">
        <v>103</v>
      </c>
      <c r="B149" s="234">
        <v>1</v>
      </c>
      <c r="C149" s="234">
        <v>2</v>
      </c>
      <c r="D149" s="234">
        <v>3</v>
      </c>
      <c r="E149" s="234"/>
      <c r="F149" s="234"/>
    </row>
    <row r="150" spans="1:6" ht="15.75" customHeight="1" x14ac:dyDescent="0.25">
      <c r="A150" s="234" t="s">
        <v>104</v>
      </c>
      <c r="B150" s="234">
        <v>1</v>
      </c>
      <c r="C150" s="234">
        <v>2</v>
      </c>
      <c r="D150" s="234">
        <v>3</v>
      </c>
      <c r="E150" s="234"/>
      <c r="F150" s="234"/>
    </row>
    <row r="151" spans="1:6" ht="15.75" customHeight="1" x14ac:dyDescent="0.25">
      <c r="A151" s="234" t="s">
        <v>106</v>
      </c>
      <c r="B151" s="234">
        <v>1</v>
      </c>
      <c r="C151" s="234">
        <v>2</v>
      </c>
      <c r="D151" s="234">
        <v>3</v>
      </c>
      <c r="E151" s="234"/>
      <c r="F151" s="234"/>
    </row>
    <row r="152" spans="1:6" ht="15.75" customHeight="1" x14ac:dyDescent="0.25">
      <c r="A152" s="234" t="s">
        <v>109</v>
      </c>
      <c r="B152" s="234">
        <v>1</v>
      </c>
      <c r="C152" s="234">
        <v>2</v>
      </c>
      <c r="D152" s="234">
        <v>3</v>
      </c>
      <c r="E152" s="234"/>
      <c r="F152" s="234"/>
    </row>
    <row r="153" spans="1:6" ht="15.75" customHeight="1" x14ac:dyDescent="0.25">
      <c r="A153" t="s">
        <v>137</v>
      </c>
      <c r="B153" s="234">
        <v>1</v>
      </c>
      <c r="C153" s="234">
        <v>2</v>
      </c>
      <c r="D153" s="234">
        <v>3</v>
      </c>
      <c r="E153" s="234"/>
      <c r="F153" s="234"/>
    </row>
    <row r="154" spans="1:6" ht="15.75" customHeight="1" x14ac:dyDescent="0.25">
      <c r="A154" t="s">
        <v>138</v>
      </c>
      <c r="B154" s="234">
        <v>1</v>
      </c>
      <c r="C154" s="234">
        <v>2</v>
      </c>
      <c r="D154" s="234">
        <v>3</v>
      </c>
      <c r="E154" s="234"/>
      <c r="F154" s="234"/>
    </row>
    <row r="155" spans="1:6" ht="15.75" customHeight="1" x14ac:dyDescent="0.25">
      <c r="A155" t="s">
        <v>139</v>
      </c>
      <c r="B155" s="234">
        <v>1</v>
      </c>
      <c r="C155" s="234">
        <v>2</v>
      </c>
      <c r="D155" s="234">
        <v>3</v>
      </c>
      <c r="E155" s="234"/>
      <c r="F155" s="234"/>
    </row>
    <row r="156" spans="1:6" ht="15.75" customHeight="1" x14ac:dyDescent="0.25">
      <c r="A156" t="s">
        <v>140</v>
      </c>
      <c r="B156" s="234">
        <v>1</v>
      </c>
      <c r="C156" s="234">
        <v>2</v>
      </c>
      <c r="D156" s="234">
        <v>3</v>
      </c>
      <c r="E156" s="234"/>
      <c r="F156" s="234"/>
    </row>
    <row r="157" spans="1:6" ht="15.75" customHeight="1" x14ac:dyDescent="0.25">
      <c r="A157" t="s">
        <v>141</v>
      </c>
      <c r="B157" s="234">
        <v>1</v>
      </c>
      <c r="C157" s="234">
        <v>2</v>
      </c>
      <c r="D157" s="234">
        <v>3</v>
      </c>
      <c r="E157" s="234"/>
      <c r="F157" s="234"/>
    </row>
    <row r="158" spans="1:6" ht="15.75" customHeight="1" x14ac:dyDescent="0.25">
      <c r="A158" t="s">
        <v>142</v>
      </c>
      <c r="B158" s="234">
        <v>1</v>
      </c>
      <c r="C158" s="234">
        <v>2</v>
      </c>
      <c r="D158" s="234">
        <v>3</v>
      </c>
      <c r="E158" s="234"/>
      <c r="F158" s="234"/>
    </row>
    <row r="159" spans="1:6" ht="15.75" customHeight="1" x14ac:dyDescent="0.25">
      <c r="A159" t="s">
        <v>143</v>
      </c>
      <c r="B159" s="234">
        <v>1</v>
      </c>
      <c r="C159" s="234">
        <v>2</v>
      </c>
      <c r="D159" s="234">
        <v>3</v>
      </c>
      <c r="E159" s="234"/>
      <c r="F159" s="234"/>
    </row>
    <row r="160" spans="1:6" ht="15.75" customHeight="1" x14ac:dyDescent="0.25">
      <c r="A160" t="s">
        <v>144</v>
      </c>
      <c r="B160" s="234">
        <v>1</v>
      </c>
      <c r="C160" s="234">
        <v>2</v>
      </c>
      <c r="D160" s="234">
        <v>3</v>
      </c>
      <c r="E160" s="234"/>
      <c r="F160" s="234"/>
    </row>
    <row r="161" spans="1:6" ht="15.75" customHeight="1" x14ac:dyDescent="0.25">
      <c r="A161" t="s">
        <v>145</v>
      </c>
      <c r="B161" s="234">
        <v>1</v>
      </c>
      <c r="C161" s="234">
        <v>2</v>
      </c>
      <c r="D161" s="234">
        <v>3</v>
      </c>
      <c r="E161" s="234"/>
      <c r="F161" s="234"/>
    </row>
    <row r="162" spans="1:6" ht="15.75" customHeight="1" x14ac:dyDescent="0.25">
      <c r="A162" t="s">
        <v>146</v>
      </c>
      <c r="B162" s="234">
        <v>1</v>
      </c>
      <c r="C162" s="234">
        <v>2</v>
      </c>
      <c r="D162" s="234">
        <v>3</v>
      </c>
      <c r="E162" s="234"/>
      <c r="F162" s="234"/>
    </row>
    <row r="163" spans="1:6" ht="15.75" customHeight="1" x14ac:dyDescent="0.25">
      <c r="A163" t="s">
        <v>147</v>
      </c>
      <c r="B163" s="234">
        <v>1</v>
      </c>
      <c r="C163" s="234">
        <v>2</v>
      </c>
      <c r="D163" s="234">
        <v>3</v>
      </c>
      <c r="E163" s="234"/>
      <c r="F163" s="234"/>
    </row>
    <row r="164" spans="1:6" ht="15.75" customHeight="1" x14ac:dyDescent="0.25">
      <c r="A164" t="s">
        <v>148</v>
      </c>
      <c r="B164" s="234">
        <v>1</v>
      </c>
      <c r="C164" s="234">
        <v>2</v>
      </c>
      <c r="D164" s="234">
        <v>3</v>
      </c>
      <c r="E164" s="234"/>
      <c r="F164" s="234"/>
    </row>
    <row r="165" spans="1:6" ht="15.75" customHeight="1" x14ac:dyDescent="0.25">
      <c r="A165" t="s">
        <v>149</v>
      </c>
      <c r="B165" s="234">
        <v>1</v>
      </c>
      <c r="C165" s="234">
        <v>2</v>
      </c>
      <c r="D165" s="234">
        <v>3</v>
      </c>
      <c r="E165" s="234"/>
      <c r="F165" s="234"/>
    </row>
    <row r="166" spans="1:6" ht="15.75" customHeight="1" x14ac:dyDescent="0.25">
      <c r="A166" t="s">
        <v>156</v>
      </c>
      <c r="B166" s="234">
        <v>1</v>
      </c>
      <c r="C166" s="234">
        <v>2</v>
      </c>
      <c r="D166" s="234">
        <v>3</v>
      </c>
      <c r="E166" s="234"/>
      <c r="F166" s="234"/>
    </row>
    <row r="167" spans="1:6" ht="15.75" customHeight="1" x14ac:dyDescent="0.25">
      <c r="A167" t="s">
        <v>158</v>
      </c>
      <c r="B167" s="234">
        <v>1</v>
      </c>
      <c r="C167" s="234">
        <v>2</v>
      </c>
      <c r="D167" s="234">
        <v>3</v>
      </c>
      <c r="E167" s="234"/>
      <c r="F167" s="234"/>
    </row>
    <row r="168" spans="1:6" ht="15.75" customHeight="1" x14ac:dyDescent="0.25">
      <c r="A168" t="s">
        <v>159</v>
      </c>
      <c r="B168" s="234">
        <v>1</v>
      </c>
      <c r="C168" s="234">
        <v>2</v>
      </c>
      <c r="D168" s="234">
        <v>3</v>
      </c>
      <c r="E168" s="234"/>
      <c r="F168" s="234"/>
    </row>
    <row r="169" spans="1:6" ht="15.75" customHeight="1" x14ac:dyDescent="0.25">
      <c r="A169" t="s">
        <v>162</v>
      </c>
      <c r="B169" s="234">
        <v>1</v>
      </c>
      <c r="C169" s="234">
        <v>2</v>
      </c>
      <c r="D169" s="234">
        <v>3</v>
      </c>
      <c r="E169" s="234"/>
      <c r="F169" s="234"/>
    </row>
    <row r="170" spans="1:6" ht="15.75" customHeight="1" x14ac:dyDescent="0.25">
      <c r="A170" t="s">
        <v>163</v>
      </c>
      <c r="B170" s="234">
        <v>1</v>
      </c>
      <c r="C170" s="234">
        <v>2</v>
      </c>
      <c r="D170" s="234">
        <v>3</v>
      </c>
      <c r="E170" s="234"/>
      <c r="F170" s="234"/>
    </row>
    <row r="171" spans="1:6" ht="15.75" customHeight="1" x14ac:dyDescent="0.25">
      <c r="A171" s="234" t="s">
        <v>164</v>
      </c>
      <c r="B171" s="234">
        <v>1</v>
      </c>
      <c r="C171" s="234">
        <v>2</v>
      </c>
      <c r="D171" s="234">
        <v>3</v>
      </c>
      <c r="E171" s="234"/>
      <c r="F171" s="234"/>
    </row>
    <row r="172" spans="1:6" ht="15.75" customHeight="1" x14ac:dyDescent="0.25">
      <c r="A172" s="234" t="s">
        <v>167</v>
      </c>
      <c r="B172" s="234">
        <v>1</v>
      </c>
      <c r="C172" s="234">
        <v>2</v>
      </c>
      <c r="D172" s="234">
        <v>3</v>
      </c>
      <c r="E172" s="234"/>
      <c r="F172" s="234"/>
    </row>
    <row r="173" spans="1:6" ht="15.75" customHeight="1" x14ac:dyDescent="0.25">
      <c r="A173" t="s">
        <v>168</v>
      </c>
      <c r="B173" s="234">
        <v>1</v>
      </c>
      <c r="C173" s="234">
        <v>2</v>
      </c>
      <c r="D173" s="234">
        <v>3</v>
      </c>
      <c r="E173" s="234"/>
      <c r="F173" s="234"/>
    </row>
    <row r="174" spans="1:6" ht="15.75" customHeight="1" x14ac:dyDescent="0.25">
      <c r="A174" t="s">
        <v>169</v>
      </c>
      <c r="B174" s="234">
        <v>1</v>
      </c>
      <c r="C174" s="234">
        <v>2</v>
      </c>
      <c r="D174" s="234">
        <v>3</v>
      </c>
      <c r="E174" s="234"/>
      <c r="F174" s="234"/>
    </row>
    <row r="175" spans="1:6" ht="15.75" customHeight="1" x14ac:dyDescent="0.25">
      <c r="A175" t="s">
        <v>170</v>
      </c>
      <c r="B175" s="234">
        <v>1</v>
      </c>
      <c r="C175" s="234">
        <v>2</v>
      </c>
      <c r="D175" s="234">
        <v>3</v>
      </c>
      <c r="E175" s="234"/>
      <c r="F175" s="234"/>
    </row>
    <row r="176" spans="1:6" ht="15.75" customHeight="1" x14ac:dyDescent="0.25">
      <c r="A176" t="s">
        <v>171</v>
      </c>
      <c r="B176" s="234">
        <v>1</v>
      </c>
      <c r="C176" s="234">
        <v>2</v>
      </c>
      <c r="D176" s="234">
        <v>3</v>
      </c>
      <c r="E176" s="234"/>
      <c r="F176" s="234"/>
    </row>
    <row r="177" spans="1:6" ht="15.75" customHeight="1" x14ac:dyDescent="0.25">
      <c r="A177" s="234" t="s">
        <v>177</v>
      </c>
      <c r="B177" s="234">
        <v>1</v>
      </c>
      <c r="C177" s="234">
        <v>2</v>
      </c>
      <c r="D177" s="234">
        <v>3</v>
      </c>
      <c r="E177" s="234"/>
      <c r="F177" s="234"/>
    </row>
    <row r="178" spans="1:6" ht="15.75" customHeight="1" x14ac:dyDescent="0.25">
      <c r="A178" s="234" t="s">
        <v>179</v>
      </c>
      <c r="B178" s="234">
        <v>1</v>
      </c>
      <c r="C178" s="234">
        <v>2</v>
      </c>
      <c r="D178" s="234">
        <v>3</v>
      </c>
      <c r="E178" s="234"/>
      <c r="F178" s="234"/>
    </row>
    <row r="179" spans="1:6" ht="15.75" customHeight="1" x14ac:dyDescent="0.25">
      <c r="A179" t="s">
        <v>180</v>
      </c>
      <c r="B179" s="234">
        <v>1</v>
      </c>
      <c r="C179" s="234">
        <v>2</v>
      </c>
      <c r="D179" s="234"/>
      <c r="E179" s="234"/>
      <c r="F179" s="234"/>
    </row>
    <row r="180" spans="1:6" ht="15.75" customHeight="1" x14ac:dyDescent="0.25">
      <c r="A180" t="s">
        <v>181</v>
      </c>
      <c r="B180" s="234">
        <v>1</v>
      </c>
      <c r="C180" s="234">
        <v>2</v>
      </c>
      <c r="D180" s="234"/>
      <c r="E180" s="234"/>
      <c r="F180" s="234"/>
    </row>
    <row r="181" spans="1:6" ht="15.75" customHeight="1" x14ac:dyDescent="0.25">
      <c r="A181" t="s">
        <v>182</v>
      </c>
      <c r="B181" s="234">
        <v>1</v>
      </c>
      <c r="C181" s="234">
        <v>2</v>
      </c>
      <c r="D181" s="234"/>
      <c r="E181" s="234"/>
      <c r="F181" s="234"/>
    </row>
    <row r="182" spans="1:6" ht="15.75" customHeight="1" x14ac:dyDescent="0.25">
      <c r="A182" s="234" t="s">
        <v>675</v>
      </c>
      <c r="B182" s="234">
        <v>1</v>
      </c>
      <c r="C182" s="234">
        <v>2</v>
      </c>
      <c r="D182" s="234"/>
      <c r="E182" s="234"/>
      <c r="F182" s="234"/>
    </row>
    <row r="183" spans="1:6" s="242" customFormat="1" ht="15.75" customHeight="1" x14ac:dyDescent="0.25">
      <c r="A183" s="234" t="s">
        <v>676</v>
      </c>
      <c r="B183" s="234">
        <v>1</v>
      </c>
      <c r="C183" s="234">
        <v>2</v>
      </c>
      <c r="D183" s="234"/>
      <c r="E183" s="234"/>
      <c r="F183" s="234"/>
    </row>
    <row r="184" spans="1:6" ht="15.75" customHeight="1" x14ac:dyDescent="0.25">
      <c r="A184" s="234" t="s">
        <v>185</v>
      </c>
      <c r="B184" s="234">
        <v>1</v>
      </c>
      <c r="C184" s="234">
        <v>2</v>
      </c>
      <c r="D184" s="234"/>
      <c r="E184" s="234"/>
      <c r="F184" s="234"/>
    </row>
    <row r="185" spans="1:6" ht="15.75" customHeight="1" x14ac:dyDescent="0.25">
      <c r="A185" s="234" t="s">
        <v>677</v>
      </c>
      <c r="B185" s="234">
        <v>1</v>
      </c>
      <c r="C185" s="234">
        <v>2</v>
      </c>
      <c r="D185" s="234"/>
      <c r="E185" s="234"/>
      <c r="F185" s="234"/>
    </row>
    <row r="186" spans="1:6" ht="15.75" customHeight="1" x14ac:dyDescent="0.25">
      <c r="A186" s="234" t="s">
        <v>678</v>
      </c>
      <c r="B186" s="234">
        <v>1</v>
      </c>
      <c r="C186" s="234">
        <v>2</v>
      </c>
      <c r="D186" s="234"/>
      <c r="E186" s="234"/>
      <c r="F186" s="234"/>
    </row>
    <row r="187" spans="1:6" ht="15.75" customHeight="1" x14ac:dyDescent="0.25">
      <c r="A187" s="234"/>
      <c r="B187" s="234"/>
      <c r="C187" s="234"/>
      <c r="D187" s="234"/>
      <c r="E187" s="234"/>
      <c r="F187" s="234"/>
    </row>
    <row r="188" spans="1:6" ht="15.75" customHeight="1" x14ac:dyDescent="0.25">
      <c r="A188" s="234"/>
      <c r="B188" s="234"/>
      <c r="C188" s="234"/>
      <c r="D188" s="234"/>
      <c r="E188" s="234"/>
      <c r="F188" s="234"/>
    </row>
    <row r="189" spans="1:6" ht="15.75" customHeight="1" x14ac:dyDescent="0.25">
      <c r="A189" s="234"/>
      <c r="B189" s="234"/>
      <c r="C189" s="234"/>
      <c r="D189" s="234"/>
      <c r="E189" s="234"/>
      <c r="F189" s="234"/>
    </row>
    <row r="190" spans="1:6" ht="15.75" customHeight="1" x14ac:dyDescent="0.25">
      <c r="A190" s="234"/>
      <c r="B190" s="234"/>
      <c r="C190" s="234"/>
      <c r="D190" s="234"/>
      <c r="E190" s="234"/>
      <c r="F190" s="234"/>
    </row>
    <row r="191" spans="1:6" ht="15.75" customHeight="1" x14ac:dyDescent="0.25">
      <c r="A191" s="234"/>
      <c r="B191" s="234"/>
      <c r="C191" s="234"/>
      <c r="D191" s="234"/>
      <c r="E191" s="234"/>
      <c r="F191" s="234"/>
    </row>
    <row r="192" spans="1:6" ht="15.75" customHeight="1" x14ac:dyDescent="0.25">
      <c r="A192" s="234"/>
      <c r="B192" s="234"/>
      <c r="C192" s="234"/>
      <c r="D192" s="234"/>
      <c r="E192" s="234"/>
      <c r="F192" s="234"/>
    </row>
    <row r="193" spans="1:6" ht="15.75" customHeight="1" x14ac:dyDescent="0.25">
      <c r="A193" s="234"/>
      <c r="B193" s="234"/>
      <c r="C193" s="234"/>
      <c r="D193" s="234"/>
      <c r="E193" s="234"/>
      <c r="F193" s="234"/>
    </row>
  </sheetData>
  <conditionalFormatting sqref="P77:Q77 P81:Q92 P104:Q104 P107:Q108 P110:Q111 P113:Q113 P115:Q121 P95:Q102 P13:Q72 A131:F135 F136 A136:D136 A137:F193 A13:N128">
    <cfRule type="expression" dxfId="0" priority="3">
      <formula>MOD(ROW(), 2)=1</formula>
    </cfRule>
  </conditionalFormatting>
  <dataValidations count="3">
    <dataValidation type="list" showInputMessage="1" showErrorMessage="1" sqref="D13:N21 H22:N26 D22:E26 D27:N128 C13:C128 B16:B128">
      <formula1>$AK$2:$AK$56</formula1>
    </dataValidation>
    <dataValidation type="list" showInputMessage="1" showErrorMessage="1" sqref="B13:B15">
      <formula1>$AK$2:$AK$51</formula1>
    </dataValidation>
    <dataValidation type="list" showInputMessage="1" showErrorMessage="1" sqref="B136:D136 B131:F135 F136 B137:F193">
      <formula1>"1, 2, 3, 4, 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35"/>
  <sheetViews>
    <sheetView workbookViewId="0">
      <selection activeCell="F150" sqref="F150"/>
    </sheetView>
  </sheetViews>
  <sheetFormatPr defaultRowHeight="15" x14ac:dyDescent="0.25"/>
  <cols>
    <col min="1" max="1" width="17.28515625" style="242" customWidth="1"/>
    <col min="2" max="2" width="19.7109375" style="242" customWidth="1"/>
    <col min="3" max="16384" width="9.140625" style="242"/>
  </cols>
  <sheetData>
    <row r="1" spans="1:14" ht="26.25" customHeight="1" x14ac:dyDescent="0.25">
      <c r="A1" s="235" t="s">
        <v>22</v>
      </c>
      <c r="B1" s="235" t="s">
        <v>438</v>
      </c>
      <c r="C1" s="236" t="s">
        <v>439</v>
      </c>
      <c r="D1" s="237" t="s">
        <v>440</v>
      </c>
      <c r="E1" s="237" t="s">
        <v>441</v>
      </c>
      <c r="F1" s="237" t="s">
        <v>442</v>
      </c>
      <c r="G1" s="237" t="s">
        <v>443</v>
      </c>
      <c r="H1" s="238" t="s">
        <v>444</v>
      </c>
      <c r="I1" s="385" t="s">
        <v>445</v>
      </c>
      <c r="J1" s="386"/>
      <c r="K1" s="386"/>
      <c r="L1" s="386"/>
      <c r="M1" s="386"/>
      <c r="N1" s="386"/>
    </row>
    <row r="2" spans="1:14" x14ac:dyDescent="0.25">
      <c r="A2" s="245" t="s">
        <v>30</v>
      </c>
      <c r="B2" s="245" t="s">
        <v>31</v>
      </c>
      <c r="C2" s="245">
        <v>0.1619548872180451</v>
      </c>
      <c r="D2" s="245">
        <v>6.4285714285714293E-2</v>
      </c>
      <c r="E2" s="245">
        <v>0</v>
      </c>
      <c r="F2" s="245">
        <v>6.7593984962406012E-2</v>
      </c>
      <c r="G2" s="245">
        <v>9.0225563909774437E-4</v>
      </c>
      <c r="H2" s="239" t="e">
        <f>NA()</f>
        <v>#N/A</v>
      </c>
      <c r="I2" s="386"/>
      <c r="J2" s="386"/>
      <c r="K2" s="386"/>
      <c r="L2" s="386"/>
      <c r="M2" s="386"/>
      <c r="N2" s="386"/>
    </row>
    <row r="3" spans="1:14" x14ac:dyDescent="0.25">
      <c r="A3" s="245" t="s">
        <v>32</v>
      </c>
      <c r="B3" s="245" t="s">
        <v>31</v>
      </c>
      <c r="C3" s="245">
        <v>0.24035532994923861</v>
      </c>
      <c r="D3" s="245">
        <v>5.5076142131979693E-2</v>
      </c>
      <c r="E3" s="245">
        <v>0</v>
      </c>
      <c r="F3" s="245">
        <v>5.5025380710659898E-2</v>
      </c>
      <c r="G3" s="245">
        <v>3.1472081218274109E-3</v>
      </c>
      <c r="H3" s="239" t="e">
        <f>NA()</f>
        <v>#N/A</v>
      </c>
      <c r="I3" s="386"/>
      <c r="J3" s="386"/>
      <c r="K3" s="386"/>
      <c r="L3" s="386"/>
      <c r="M3" s="386"/>
      <c r="N3" s="386"/>
    </row>
    <row r="4" spans="1:14" x14ac:dyDescent="0.25">
      <c r="A4" s="245" t="s">
        <v>33</v>
      </c>
      <c r="B4" s="245" t="s">
        <v>34</v>
      </c>
      <c r="C4" s="245">
        <v>0</v>
      </c>
      <c r="D4" s="245">
        <v>2.0819112627986351E-2</v>
      </c>
      <c r="E4" s="245">
        <v>0</v>
      </c>
      <c r="F4" s="245">
        <v>5.3014789533560862E-2</v>
      </c>
      <c r="G4" s="245">
        <v>0</v>
      </c>
      <c r="H4" s="239" t="e">
        <f>NA()</f>
        <v>#N/A</v>
      </c>
      <c r="I4" s="386"/>
      <c r="J4" s="386"/>
      <c r="K4" s="386"/>
      <c r="L4" s="386"/>
      <c r="M4" s="386"/>
      <c r="N4" s="386"/>
    </row>
    <row r="5" spans="1:14" x14ac:dyDescent="0.25">
      <c r="A5" t="s">
        <v>37</v>
      </c>
      <c r="B5" s="245" t="s">
        <v>34</v>
      </c>
      <c r="C5" s="245">
        <v>0</v>
      </c>
      <c r="D5" s="245">
        <v>2.083301076101262E-2</v>
      </c>
      <c r="E5" s="245">
        <v>0</v>
      </c>
      <c r="F5" s="245">
        <v>5.3030889525431599E-2</v>
      </c>
      <c r="G5" s="245">
        <v>0</v>
      </c>
      <c r="H5" s="239" t="e">
        <f>NA()</f>
        <v>#N/A</v>
      </c>
      <c r="I5" s="386"/>
      <c r="J5" s="386"/>
      <c r="K5" s="386"/>
      <c r="L5" s="386"/>
      <c r="M5" s="386"/>
      <c r="N5" s="386"/>
    </row>
    <row r="6" spans="1:14" x14ac:dyDescent="0.25">
      <c r="A6" t="s">
        <v>38</v>
      </c>
      <c r="B6" s="245" t="s">
        <v>34</v>
      </c>
      <c r="C6" s="245">
        <v>0</v>
      </c>
      <c r="D6" s="245">
        <v>2.083301076101262E-2</v>
      </c>
      <c r="E6" s="245">
        <v>0</v>
      </c>
      <c r="F6" s="245">
        <v>5.3030889525431599E-2</v>
      </c>
      <c r="G6" s="245">
        <v>0</v>
      </c>
      <c r="H6" s="239" t="e">
        <f>NA()</f>
        <v>#N/A</v>
      </c>
      <c r="I6" s="386"/>
      <c r="J6" s="386"/>
      <c r="K6" s="386"/>
      <c r="L6" s="386"/>
      <c r="M6" s="386"/>
      <c r="N6" s="386"/>
    </row>
    <row r="7" spans="1:14" x14ac:dyDescent="0.25">
      <c r="A7" t="s">
        <v>39</v>
      </c>
      <c r="B7" s="245" t="s">
        <v>40</v>
      </c>
      <c r="C7" s="245">
        <v>0</v>
      </c>
      <c r="D7" s="245">
        <v>0.36048225050234428</v>
      </c>
      <c r="E7" s="245">
        <v>0.28613529805760213</v>
      </c>
      <c r="F7" s="245">
        <v>0.57885688769814692</v>
      </c>
      <c r="G7" s="245">
        <v>0</v>
      </c>
      <c r="H7" s="239" t="e">
        <f>NA()</f>
        <v>#N/A</v>
      </c>
      <c r="I7" s="386"/>
      <c r="J7" s="386"/>
      <c r="K7" s="386"/>
      <c r="L7" s="386"/>
      <c r="M7" s="386"/>
      <c r="N7" s="386"/>
    </row>
    <row r="8" spans="1:14" x14ac:dyDescent="0.25">
      <c r="A8" t="s">
        <v>43</v>
      </c>
      <c r="B8" s="342" t="s">
        <v>40</v>
      </c>
      <c r="C8" s="342">
        <v>0</v>
      </c>
      <c r="D8" s="342">
        <v>0.36048225050234428</v>
      </c>
      <c r="E8" s="342">
        <v>0.28613529805760213</v>
      </c>
      <c r="F8" s="342">
        <v>0.57885688769814692</v>
      </c>
      <c r="G8" s="342">
        <v>0</v>
      </c>
      <c r="H8" s="239" t="e">
        <f>NA()</f>
        <v>#N/A</v>
      </c>
      <c r="I8" s="386"/>
      <c r="J8" s="386"/>
      <c r="K8" s="386"/>
      <c r="L8" s="386"/>
      <c r="M8" s="386"/>
      <c r="N8" s="386"/>
    </row>
    <row r="9" spans="1:14" x14ac:dyDescent="0.25">
      <c r="A9" t="s">
        <v>44</v>
      </c>
      <c r="B9" s="245" t="s">
        <v>40</v>
      </c>
      <c r="C9" s="245">
        <v>0</v>
      </c>
      <c r="D9" s="245">
        <v>0.36048225050234428</v>
      </c>
      <c r="E9" s="245">
        <v>0.28613529805760213</v>
      </c>
      <c r="F9" s="245">
        <v>0.57885688769814692</v>
      </c>
      <c r="G9" s="245">
        <v>0</v>
      </c>
      <c r="H9" s="239" t="e">
        <f>NA()</f>
        <v>#N/A</v>
      </c>
      <c r="I9" s="386"/>
      <c r="J9" s="386"/>
      <c r="K9" s="386"/>
      <c r="L9" s="386"/>
      <c r="M9" s="386"/>
      <c r="N9" s="386"/>
    </row>
    <row r="10" spans="1:14" x14ac:dyDescent="0.25">
      <c r="A10" s="342" t="s">
        <v>45</v>
      </c>
      <c r="B10" s="342" t="s">
        <v>36</v>
      </c>
      <c r="C10" s="342">
        <v>0</v>
      </c>
      <c r="D10" s="342">
        <v>4.4066834146605831E-2</v>
      </c>
      <c r="E10" s="342">
        <v>3.8467181188749838E-2</v>
      </c>
      <c r="F10" s="342">
        <v>0.28558230085065539</v>
      </c>
      <c r="G10" s="342">
        <v>6.0865793020173798E-3</v>
      </c>
      <c r="H10" s="239" t="e">
        <f>NA()</f>
        <v>#N/A</v>
      </c>
      <c r="I10" s="386"/>
      <c r="J10" s="386"/>
      <c r="K10" s="386"/>
      <c r="L10" s="386"/>
      <c r="M10" s="386"/>
      <c r="N10" s="386"/>
    </row>
    <row r="11" spans="1:14" x14ac:dyDescent="0.25">
      <c r="A11" s="342" t="s">
        <v>46</v>
      </c>
      <c r="B11" s="245" t="s">
        <v>40</v>
      </c>
      <c r="C11" s="245">
        <v>0</v>
      </c>
      <c r="D11" s="245">
        <v>0.29089552238805971</v>
      </c>
      <c r="E11" s="245">
        <v>0.35</v>
      </c>
      <c r="F11" s="245">
        <v>0.61412935323383089</v>
      </c>
      <c r="G11" s="245">
        <v>0</v>
      </c>
      <c r="H11" s="239" t="e">
        <f>NA()</f>
        <v>#N/A</v>
      </c>
      <c r="I11" s="386"/>
      <c r="J11" s="386"/>
      <c r="K11" s="386"/>
      <c r="L11" s="386"/>
      <c r="M11" s="386"/>
      <c r="N11" s="386"/>
    </row>
    <row r="12" spans="1:14" x14ac:dyDescent="0.25">
      <c r="A12" s="342" t="s">
        <v>47</v>
      </c>
      <c r="B12" s="342" t="s">
        <v>48</v>
      </c>
      <c r="C12" s="342">
        <v>0</v>
      </c>
      <c r="D12" s="342">
        <v>0.44058739255014318</v>
      </c>
      <c r="E12" s="342">
        <v>0.2229083094555874</v>
      </c>
      <c r="F12" s="342">
        <v>0.64273638968481372</v>
      </c>
      <c r="G12" s="342">
        <v>2.865329512893983E-5</v>
      </c>
      <c r="H12" s="239" t="e">
        <f>NA()</f>
        <v>#N/A</v>
      </c>
      <c r="I12" s="386"/>
      <c r="J12" s="386"/>
      <c r="K12" s="386"/>
      <c r="L12" s="386"/>
      <c r="M12" s="386"/>
      <c r="N12" s="386"/>
    </row>
    <row r="13" spans="1:14" x14ac:dyDescent="0.25">
      <c r="A13" s="245" t="s">
        <v>49</v>
      </c>
      <c r="B13" s="245" t="s">
        <v>36</v>
      </c>
      <c r="C13" s="245">
        <v>0</v>
      </c>
      <c r="D13" s="245">
        <v>2.0950183244904299E-3</v>
      </c>
      <c r="E13" s="245">
        <v>0</v>
      </c>
      <c r="F13" s="245">
        <v>3.8884809810617829E-2</v>
      </c>
      <c r="G13" s="245">
        <v>0</v>
      </c>
      <c r="H13" s="239" t="e">
        <f>NA()</f>
        <v>#N/A</v>
      </c>
    </row>
    <row r="14" spans="1:14" x14ac:dyDescent="0.25">
      <c r="A14" s="245" t="s">
        <v>50</v>
      </c>
      <c r="B14" s="245" t="s">
        <v>40</v>
      </c>
      <c r="C14" s="245">
        <v>0</v>
      </c>
      <c r="D14" s="245">
        <v>7.7840269966254219E-2</v>
      </c>
      <c r="E14" s="245">
        <v>0.24808773903262091</v>
      </c>
      <c r="F14" s="245">
        <v>0.48498312710911129</v>
      </c>
      <c r="G14" s="245">
        <v>0</v>
      </c>
      <c r="H14" s="239" t="e">
        <f>NA()</f>
        <v>#N/A</v>
      </c>
    </row>
    <row r="15" spans="1:14" x14ac:dyDescent="0.25">
      <c r="A15" s="245" t="s">
        <v>51</v>
      </c>
      <c r="B15" s="245" t="s">
        <v>52</v>
      </c>
      <c r="C15" s="245">
        <v>0</v>
      </c>
      <c r="D15" s="245">
        <v>0</v>
      </c>
      <c r="E15" s="245">
        <v>0</v>
      </c>
      <c r="F15" s="245">
        <v>4.8735408560311277E-2</v>
      </c>
      <c r="G15" s="245">
        <v>0</v>
      </c>
      <c r="H15" s="239" t="e">
        <f>NA()</f>
        <v>#N/A</v>
      </c>
    </row>
    <row r="16" spans="1:14" x14ac:dyDescent="0.25">
      <c r="A16" s="245" t="s">
        <v>53</v>
      </c>
      <c r="B16" s="342" t="s">
        <v>40</v>
      </c>
      <c r="C16" s="342">
        <v>0</v>
      </c>
      <c r="D16" s="342">
        <v>0.14385150812064959</v>
      </c>
      <c r="E16" s="342">
        <v>0.2077494199535963</v>
      </c>
      <c r="F16" s="342">
        <v>0.64846867749419956</v>
      </c>
      <c r="G16" s="342">
        <v>0</v>
      </c>
      <c r="H16" s="239" t="e">
        <f>NA()</f>
        <v>#N/A</v>
      </c>
    </row>
    <row r="17" spans="1:8" x14ac:dyDescent="0.25">
      <c r="A17" s="245" t="s">
        <v>54</v>
      </c>
      <c r="B17" s="245" t="s">
        <v>40</v>
      </c>
      <c r="C17" s="245">
        <v>0</v>
      </c>
      <c r="D17" s="245">
        <v>0.27020997375328082</v>
      </c>
      <c r="E17" s="245">
        <v>0.1098425196850394</v>
      </c>
      <c r="F17" s="245">
        <v>0.62145669291338579</v>
      </c>
      <c r="G17" s="245">
        <v>0</v>
      </c>
      <c r="H17" s="239" t="e">
        <f>NA()</f>
        <v>#N/A</v>
      </c>
    </row>
    <row r="18" spans="1:8" x14ac:dyDescent="0.25">
      <c r="A18" s="245" t="s">
        <v>56</v>
      </c>
      <c r="B18" s="342" t="s">
        <v>36</v>
      </c>
      <c r="C18" s="342">
        <v>0</v>
      </c>
      <c r="D18" s="342">
        <v>2.039870190078813E-3</v>
      </c>
      <c r="E18" s="342">
        <v>0</v>
      </c>
      <c r="F18" s="342">
        <v>2.5915623551228562E-2</v>
      </c>
      <c r="G18" s="342">
        <v>0</v>
      </c>
      <c r="H18" s="239" t="e">
        <f>NA()</f>
        <v>#N/A</v>
      </c>
    </row>
    <row r="19" spans="1:8" x14ac:dyDescent="0.25">
      <c r="A19" s="242" t="s">
        <v>60</v>
      </c>
      <c r="B19" s="245" t="s">
        <v>48</v>
      </c>
      <c r="C19" s="245">
        <v>0</v>
      </c>
      <c r="D19" s="245">
        <v>4.3914680050188204E-3</v>
      </c>
      <c r="E19" s="245">
        <v>4.6800501882057713E-2</v>
      </c>
      <c r="F19" s="245">
        <v>0.16461731493099119</v>
      </c>
      <c r="G19" s="245">
        <v>4.0150564617314928E-3</v>
      </c>
      <c r="H19" s="239" t="e">
        <f>NA()</f>
        <v>#N/A</v>
      </c>
    </row>
    <row r="20" spans="1:8" x14ac:dyDescent="0.25">
      <c r="A20" s="242" t="s">
        <v>61</v>
      </c>
      <c r="B20" s="245" t="s">
        <v>48</v>
      </c>
      <c r="C20" s="245">
        <v>0</v>
      </c>
      <c r="D20" s="245">
        <v>4.3914680050188204E-3</v>
      </c>
      <c r="E20" s="245">
        <v>4.6800501882057713E-2</v>
      </c>
      <c r="F20" s="245">
        <v>0.16461731493099119</v>
      </c>
      <c r="G20" s="245">
        <v>4.0150564617314928E-3</v>
      </c>
      <c r="H20" s="239" t="e">
        <f>NA()</f>
        <v>#N/A</v>
      </c>
    </row>
    <row r="21" spans="1:8" x14ac:dyDescent="0.25">
      <c r="A21" s="242" t="s">
        <v>62</v>
      </c>
      <c r="B21" s="245" t="s">
        <v>48</v>
      </c>
      <c r="C21" s="245">
        <v>0</v>
      </c>
      <c r="D21" s="245">
        <v>4.3914680050188204E-3</v>
      </c>
      <c r="E21" s="245">
        <v>4.6800501882057713E-2</v>
      </c>
      <c r="F21" s="245">
        <v>0.16461731493099119</v>
      </c>
      <c r="G21" s="245">
        <v>4.0150564617314928E-3</v>
      </c>
      <c r="H21" s="239" t="e">
        <f>NA()</f>
        <v>#N/A</v>
      </c>
    </row>
    <row r="22" spans="1:8" x14ac:dyDescent="0.25">
      <c r="A22" s="242" t="s">
        <v>63</v>
      </c>
      <c r="B22" s="342" t="s">
        <v>48</v>
      </c>
      <c r="C22" s="342">
        <v>0</v>
      </c>
      <c r="D22" s="342">
        <v>4.3914680050188204E-3</v>
      </c>
      <c r="E22" s="342">
        <v>4.6800501882057713E-2</v>
      </c>
      <c r="F22" s="342">
        <v>0.16461731493099119</v>
      </c>
      <c r="G22" s="342">
        <v>4.0150564617314928E-3</v>
      </c>
      <c r="H22" s="239" t="e">
        <f>NA()</f>
        <v>#N/A</v>
      </c>
    </row>
    <row r="23" spans="1:8" x14ac:dyDescent="0.25">
      <c r="A23" s="242" t="s">
        <v>64</v>
      </c>
      <c r="B23" s="245" t="s">
        <v>48</v>
      </c>
      <c r="C23" s="245">
        <v>0</v>
      </c>
      <c r="D23" s="245">
        <v>4.3914680050188204E-3</v>
      </c>
      <c r="E23" s="245">
        <v>4.6800501882057713E-2</v>
      </c>
      <c r="F23" s="245">
        <v>0.16461731493099119</v>
      </c>
      <c r="G23" s="245">
        <v>4.0150564617314928E-3</v>
      </c>
      <c r="H23" s="239" t="e">
        <f>NA()</f>
        <v>#N/A</v>
      </c>
    </row>
    <row r="24" spans="1:8" x14ac:dyDescent="0.25">
      <c r="A24" s="242" t="s">
        <v>58</v>
      </c>
      <c r="B24" s="245" t="s">
        <v>48</v>
      </c>
      <c r="C24" s="245">
        <v>0</v>
      </c>
      <c r="D24" s="245">
        <v>0.4997652030993191</v>
      </c>
      <c r="E24" s="245">
        <v>0.19420051655318149</v>
      </c>
      <c r="F24" s="245">
        <v>0.47774125381544968</v>
      </c>
      <c r="G24" s="245">
        <v>1.3101667057994841E-2</v>
      </c>
      <c r="H24" s="241">
        <v>3.9275000000000002</v>
      </c>
    </row>
    <row r="25" spans="1:8" x14ac:dyDescent="0.25">
      <c r="A25" s="242" t="s">
        <v>59</v>
      </c>
      <c r="B25" s="245" t="s">
        <v>48</v>
      </c>
      <c r="C25" s="245">
        <v>0</v>
      </c>
      <c r="D25" s="245">
        <v>0.48439849624060161</v>
      </c>
      <c r="E25" s="245">
        <v>0.19429824561403511</v>
      </c>
      <c r="F25" s="245">
        <v>0.44918546365914791</v>
      </c>
      <c r="G25" s="245">
        <v>1.7481203007518799E-2</v>
      </c>
      <c r="H25" s="241">
        <v>3.9275000000000002</v>
      </c>
    </row>
    <row r="26" spans="1:8" x14ac:dyDescent="0.25">
      <c r="A26" s="245" t="s">
        <v>446</v>
      </c>
      <c r="B26" s="342" t="s">
        <v>40</v>
      </c>
      <c r="C26" s="342">
        <v>0</v>
      </c>
      <c r="D26" s="342">
        <v>0.5209459459459459</v>
      </c>
      <c r="E26" s="342">
        <v>0.2445151033386328</v>
      </c>
      <c r="F26" s="342">
        <v>0.54181240063593006</v>
      </c>
      <c r="G26" s="342">
        <v>0</v>
      </c>
      <c r="H26" s="239" t="e">
        <f>NA()</f>
        <v>#N/A</v>
      </c>
    </row>
    <row r="27" spans="1:8" x14ac:dyDescent="0.25">
      <c r="A27" s="342" t="s">
        <v>447</v>
      </c>
      <c r="B27" s="245" t="s">
        <v>48</v>
      </c>
      <c r="C27" s="245">
        <v>0</v>
      </c>
      <c r="D27" s="245">
        <v>0.40781592403214018</v>
      </c>
      <c r="E27" s="245">
        <v>0.29853907962016069</v>
      </c>
      <c r="F27" s="245">
        <v>0.58802045288531768</v>
      </c>
      <c r="G27" s="245">
        <v>0</v>
      </c>
      <c r="H27" s="239" t="e">
        <f>NA()</f>
        <v>#N/A</v>
      </c>
    </row>
    <row r="28" spans="1:8" x14ac:dyDescent="0.25">
      <c r="A28" s="242" t="s">
        <v>66</v>
      </c>
      <c r="B28" s="245" t="s">
        <v>40</v>
      </c>
      <c r="C28" s="245">
        <v>0</v>
      </c>
      <c r="D28" s="245">
        <v>0.1647274393037105</v>
      </c>
      <c r="E28" s="245">
        <v>0.1176591846083371</v>
      </c>
      <c r="F28" s="245">
        <v>0.54647274393037104</v>
      </c>
      <c r="G28" s="245">
        <v>0</v>
      </c>
      <c r="H28" s="239" t="e">
        <f>NA()</f>
        <v>#N/A</v>
      </c>
    </row>
    <row r="29" spans="1:8" x14ac:dyDescent="0.25">
      <c r="A29" s="242" t="s">
        <v>67</v>
      </c>
      <c r="B29" s="245" t="s">
        <v>40</v>
      </c>
      <c r="C29" s="245">
        <v>0</v>
      </c>
      <c r="D29" s="245">
        <v>0.1647274393037105</v>
      </c>
      <c r="E29" s="245">
        <v>0.1176591846083371</v>
      </c>
      <c r="F29" s="245">
        <v>0.54647274393037104</v>
      </c>
      <c r="G29" s="245">
        <v>0</v>
      </c>
      <c r="H29" s="239" t="e">
        <f>NA()</f>
        <v>#N/A</v>
      </c>
    </row>
    <row r="30" spans="1:8" x14ac:dyDescent="0.25">
      <c r="A30" s="342" t="s">
        <v>68</v>
      </c>
      <c r="B30" s="342" t="s">
        <v>36</v>
      </c>
      <c r="C30" s="342">
        <v>0</v>
      </c>
      <c r="D30" s="342">
        <v>2.102078453719498E-3</v>
      </c>
      <c r="E30" s="342">
        <v>0</v>
      </c>
      <c r="F30" s="342">
        <v>3.8888451393810697E-2</v>
      </c>
      <c r="G30" s="342">
        <v>0</v>
      </c>
      <c r="H30" s="239" t="e">
        <f>NA()</f>
        <v>#N/A</v>
      </c>
    </row>
    <row r="31" spans="1:8" x14ac:dyDescent="0.25">
      <c r="A31" t="s">
        <v>69</v>
      </c>
      <c r="B31" s="245" t="s">
        <v>40</v>
      </c>
      <c r="C31" s="245">
        <v>0</v>
      </c>
      <c r="D31" s="245">
        <v>0.1745311778290993</v>
      </c>
      <c r="E31" s="245">
        <v>8.5533487297921484E-2</v>
      </c>
      <c r="F31" s="245">
        <v>0.4999168591224018</v>
      </c>
      <c r="G31" s="245">
        <v>0</v>
      </c>
      <c r="H31" s="239" t="e">
        <f>NA()</f>
        <v>#N/A</v>
      </c>
    </row>
    <row r="32" spans="1:8" x14ac:dyDescent="0.25">
      <c r="A32" t="s">
        <v>70</v>
      </c>
      <c r="B32" s="342" t="s">
        <v>40</v>
      </c>
      <c r="C32" s="342">
        <v>0</v>
      </c>
      <c r="D32" s="342">
        <v>0.1745311778290993</v>
      </c>
      <c r="E32" s="342">
        <v>8.5533487297921484E-2</v>
      </c>
      <c r="F32" s="342">
        <v>0.4999168591224018</v>
      </c>
      <c r="G32" s="342">
        <v>0</v>
      </c>
      <c r="H32" s="239" t="e">
        <f>NA()</f>
        <v>#N/A</v>
      </c>
    </row>
    <row r="33" spans="1:8" x14ac:dyDescent="0.25">
      <c r="A33" t="s">
        <v>71</v>
      </c>
      <c r="B33" s="245" t="s">
        <v>40</v>
      </c>
      <c r="C33" s="245">
        <v>0</v>
      </c>
      <c r="D33" s="245">
        <v>0.1745311778290993</v>
      </c>
      <c r="E33" s="245">
        <v>8.5533487297921484E-2</v>
      </c>
      <c r="F33" s="245">
        <v>0.4999168591224018</v>
      </c>
      <c r="G33" s="245">
        <v>0</v>
      </c>
      <c r="H33" s="239" t="e">
        <f>NA()</f>
        <v>#N/A</v>
      </c>
    </row>
    <row r="34" spans="1:8" x14ac:dyDescent="0.25">
      <c r="A34" t="s">
        <v>72</v>
      </c>
      <c r="B34" s="342" t="s">
        <v>40</v>
      </c>
      <c r="C34" s="342">
        <v>0</v>
      </c>
      <c r="D34" s="342">
        <v>0.1745311778290993</v>
      </c>
      <c r="E34" s="342">
        <v>8.5533487297921484E-2</v>
      </c>
      <c r="F34" s="342">
        <v>0.4999168591224018</v>
      </c>
      <c r="G34" s="342">
        <v>0</v>
      </c>
      <c r="H34" s="239" t="e">
        <f>NA()</f>
        <v>#N/A</v>
      </c>
    </row>
    <row r="35" spans="1:8" x14ac:dyDescent="0.25">
      <c r="A35" t="s">
        <v>73</v>
      </c>
      <c r="B35" s="245" t="s">
        <v>40</v>
      </c>
      <c r="C35" s="245">
        <v>0</v>
      </c>
      <c r="D35" s="245">
        <v>0.1745311778290993</v>
      </c>
      <c r="E35" s="245">
        <v>8.5533487297921484E-2</v>
      </c>
      <c r="F35" s="245">
        <v>0.4999168591224018</v>
      </c>
      <c r="G35" s="245">
        <v>0</v>
      </c>
      <c r="H35" s="239" t="e">
        <f>NA()</f>
        <v>#N/A</v>
      </c>
    </row>
    <row r="36" spans="1:8" x14ac:dyDescent="0.25">
      <c r="A36" t="s">
        <v>74</v>
      </c>
      <c r="B36" s="342" t="s">
        <v>40</v>
      </c>
      <c r="C36" s="342">
        <v>0</v>
      </c>
      <c r="D36" s="342">
        <v>0.1745311778290993</v>
      </c>
      <c r="E36" s="342">
        <v>8.5533487297921484E-2</v>
      </c>
      <c r="F36" s="342">
        <v>0.4999168591224018</v>
      </c>
      <c r="G36" s="342">
        <v>0</v>
      </c>
      <c r="H36" s="239" t="e">
        <f>NA()</f>
        <v>#N/A</v>
      </c>
    </row>
    <row r="37" spans="1:8" x14ac:dyDescent="0.25">
      <c r="A37" t="s">
        <v>75</v>
      </c>
      <c r="B37" s="245" t="s">
        <v>40</v>
      </c>
      <c r="C37" s="245">
        <v>0</v>
      </c>
      <c r="D37" s="245">
        <v>0.1745311778290993</v>
      </c>
      <c r="E37" s="245">
        <v>8.5533487297921484E-2</v>
      </c>
      <c r="F37" s="245">
        <v>0.4999168591224018</v>
      </c>
      <c r="G37" s="245">
        <v>0</v>
      </c>
      <c r="H37" s="239" t="e">
        <f>NA()</f>
        <v>#N/A</v>
      </c>
    </row>
    <row r="38" spans="1:8" x14ac:dyDescent="0.25">
      <c r="A38" t="s">
        <v>76</v>
      </c>
      <c r="B38" s="342" t="s">
        <v>40</v>
      </c>
      <c r="C38" s="342">
        <v>0</v>
      </c>
      <c r="D38" s="342">
        <v>0.1745311778290993</v>
      </c>
      <c r="E38" s="342">
        <v>8.5533487297921484E-2</v>
      </c>
      <c r="F38" s="342">
        <v>0.4999168591224018</v>
      </c>
      <c r="G38" s="342">
        <v>0</v>
      </c>
      <c r="H38" s="239" t="e">
        <f>NA()</f>
        <v>#N/A</v>
      </c>
    </row>
    <row r="39" spans="1:8" x14ac:dyDescent="0.25">
      <c r="A39" s="242" t="s">
        <v>77</v>
      </c>
      <c r="B39" s="340" t="s">
        <v>40</v>
      </c>
      <c r="C39" s="340">
        <v>0</v>
      </c>
      <c r="D39" s="340">
        <v>0.1745311778290993</v>
      </c>
      <c r="E39" s="340">
        <v>8.5533487297921484E-2</v>
      </c>
      <c r="F39" s="340">
        <v>0.4999168591224018</v>
      </c>
      <c r="G39" s="340">
        <v>0</v>
      </c>
      <c r="H39" s="239" t="e">
        <f>NA()</f>
        <v>#N/A</v>
      </c>
    </row>
    <row r="40" spans="1:8" x14ac:dyDescent="0.25">
      <c r="A40" s="242" t="s">
        <v>672</v>
      </c>
      <c r="B40" s="342" t="s">
        <v>40</v>
      </c>
      <c r="C40" s="342">
        <v>0</v>
      </c>
      <c r="D40" s="342">
        <v>0.1745311778290993</v>
      </c>
      <c r="E40" s="342">
        <v>8.5533487297921484E-2</v>
      </c>
      <c r="F40" s="342">
        <v>0.4999168591224018</v>
      </c>
      <c r="G40" s="342">
        <v>0</v>
      </c>
      <c r="H40" s="239" t="e">
        <f>NA()</f>
        <v>#N/A</v>
      </c>
    </row>
    <row r="41" spans="1:8" x14ac:dyDescent="0.25">
      <c r="A41" s="342" t="s">
        <v>78</v>
      </c>
      <c r="B41" s="245" t="s">
        <v>40</v>
      </c>
      <c r="C41" s="245">
        <v>0</v>
      </c>
      <c r="D41" s="245">
        <v>0.41572819240313041</v>
      </c>
      <c r="E41" s="245">
        <v>0.1913914869249857</v>
      </c>
      <c r="F41" s="245">
        <v>0.53254437869822491</v>
      </c>
      <c r="G41" s="245">
        <v>1.3361328497804931E-4</v>
      </c>
      <c r="H41" s="239" t="e">
        <f>NA()</f>
        <v>#N/A</v>
      </c>
    </row>
    <row r="42" spans="1:8" x14ac:dyDescent="0.25">
      <c r="A42" s="342" t="s">
        <v>80</v>
      </c>
      <c r="B42" s="342" t="s">
        <v>40</v>
      </c>
      <c r="C42" s="342">
        <v>0</v>
      </c>
      <c r="D42" s="342">
        <v>0.54503994673768308</v>
      </c>
      <c r="E42" s="342">
        <v>0.15908788282290279</v>
      </c>
      <c r="F42" s="342">
        <v>0.43034287616511319</v>
      </c>
      <c r="G42" s="342">
        <v>4.3275632490013318E-4</v>
      </c>
      <c r="H42" s="239" t="e">
        <f>NA()</f>
        <v>#N/A</v>
      </c>
    </row>
    <row r="43" spans="1:8" x14ac:dyDescent="0.25">
      <c r="A43" s="245" t="s">
        <v>81</v>
      </c>
      <c r="B43" s="245" t="s">
        <v>40</v>
      </c>
      <c r="C43" s="245">
        <v>0</v>
      </c>
      <c r="D43" s="245">
        <v>0.6426647144948755</v>
      </c>
      <c r="E43" s="245">
        <v>0.10120058565153731</v>
      </c>
      <c r="F43" s="245">
        <v>0.72368960468521226</v>
      </c>
      <c r="G43" s="245">
        <v>0</v>
      </c>
      <c r="H43" s="239" t="e">
        <f>NA()</f>
        <v>#N/A</v>
      </c>
    </row>
    <row r="44" spans="1:8" x14ac:dyDescent="0.25">
      <c r="A44" s="245" t="s">
        <v>82</v>
      </c>
      <c r="B44" s="245" t="s">
        <v>40</v>
      </c>
      <c r="C44" s="245">
        <v>0</v>
      </c>
      <c r="D44" s="245">
        <v>0.40857352671195152</v>
      </c>
      <c r="E44" s="245">
        <v>4.8338534973379838E-2</v>
      </c>
      <c r="F44" s="245">
        <v>0.47853864512575728</v>
      </c>
      <c r="G44" s="245">
        <v>0</v>
      </c>
      <c r="H44" s="239" t="e">
        <f>NA()</f>
        <v>#N/A</v>
      </c>
    </row>
    <row r="45" spans="1:8" x14ac:dyDescent="0.25">
      <c r="A45" s="342" t="s">
        <v>83</v>
      </c>
      <c r="B45" s="245" t="s">
        <v>40</v>
      </c>
      <c r="C45" s="245">
        <v>0</v>
      </c>
      <c r="D45" s="245">
        <v>0.1816901408450704</v>
      </c>
      <c r="E45" s="245">
        <v>7.7934272300469482E-2</v>
      </c>
      <c r="F45" s="245">
        <v>0.5826291079812207</v>
      </c>
      <c r="G45" s="245">
        <v>0</v>
      </c>
      <c r="H45" s="239" t="e">
        <f>NA()</f>
        <v>#N/A</v>
      </c>
    </row>
    <row r="46" spans="1:8" x14ac:dyDescent="0.25">
      <c r="A46" t="s">
        <v>84</v>
      </c>
      <c r="B46" s="245" t="s">
        <v>40</v>
      </c>
      <c r="C46" s="245">
        <v>0</v>
      </c>
      <c r="D46" s="245">
        <v>0.3912800206593785</v>
      </c>
      <c r="E46" s="245">
        <v>0.1636136696221055</v>
      </c>
      <c r="F46" s="245">
        <v>0.54432297495050352</v>
      </c>
      <c r="G46" s="245">
        <v>8.6080743737625887E-6</v>
      </c>
      <c r="H46" s="239" t="e">
        <f>NA()</f>
        <v>#N/A</v>
      </c>
    </row>
    <row r="47" spans="1:8" x14ac:dyDescent="0.25">
      <c r="A47" s="242" t="s">
        <v>85</v>
      </c>
      <c r="B47" s="245" t="s">
        <v>40</v>
      </c>
      <c r="C47" s="245">
        <v>0</v>
      </c>
      <c r="D47" s="245">
        <v>0.3912800206593785</v>
      </c>
      <c r="E47" s="245">
        <v>0.1636136696221055</v>
      </c>
      <c r="F47" s="245">
        <v>0.54432297495050352</v>
      </c>
      <c r="G47" s="245">
        <v>8.6080743737625887E-6</v>
      </c>
      <c r="H47" s="239" t="e">
        <f>NA()</f>
        <v>#N/A</v>
      </c>
    </row>
    <row r="48" spans="1:8" x14ac:dyDescent="0.25">
      <c r="A48" s="342" t="s">
        <v>86</v>
      </c>
      <c r="B48" s="245" t="s">
        <v>87</v>
      </c>
      <c r="C48" s="245">
        <v>0</v>
      </c>
      <c r="D48" s="245">
        <v>4.9154589371980681E-2</v>
      </c>
      <c r="E48" s="245">
        <v>0.1537842190016103</v>
      </c>
      <c r="F48" s="245">
        <v>0.33055555555555549</v>
      </c>
      <c r="G48" s="245">
        <v>1.723027375201288E-2</v>
      </c>
      <c r="H48" s="239" t="e">
        <f>NA()</f>
        <v>#N/A</v>
      </c>
    </row>
    <row r="49" spans="1:8" x14ac:dyDescent="0.25">
      <c r="A49" t="s">
        <v>88</v>
      </c>
      <c r="B49" s="245" t="s">
        <v>48</v>
      </c>
      <c r="C49" s="245">
        <v>0</v>
      </c>
      <c r="D49" s="245">
        <v>0.46690442225392298</v>
      </c>
      <c r="E49" s="245">
        <v>0.1364479315263909</v>
      </c>
      <c r="F49" s="245">
        <v>0.47135520684736087</v>
      </c>
      <c r="G49" s="245">
        <v>1.6690442225392301E-3</v>
      </c>
      <c r="H49" s="239" t="e">
        <f>NA()</f>
        <v>#N/A</v>
      </c>
    </row>
    <row r="50" spans="1:8" x14ac:dyDescent="0.25">
      <c r="A50" t="s">
        <v>89</v>
      </c>
      <c r="B50" s="342" t="s">
        <v>48</v>
      </c>
      <c r="C50" s="342">
        <v>0</v>
      </c>
      <c r="D50" s="342">
        <v>0.46690442225392298</v>
      </c>
      <c r="E50" s="342">
        <v>0.1364479315263909</v>
      </c>
      <c r="F50" s="342">
        <v>0.47135520684736087</v>
      </c>
      <c r="G50" s="342">
        <v>1.6690442225392301E-3</v>
      </c>
      <c r="H50" s="239" t="e">
        <f>NA()</f>
        <v>#N/A</v>
      </c>
    </row>
    <row r="51" spans="1:8" x14ac:dyDescent="0.25">
      <c r="A51" t="s">
        <v>90</v>
      </c>
      <c r="B51" s="245" t="s">
        <v>48</v>
      </c>
      <c r="C51" s="342">
        <v>0</v>
      </c>
      <c r="D51" s="342">
        <v>0.46690442225392298</v>
      </c>
      <c r="E51" s="342">
        <v>0.1364479315263909</v>
      </c>
      <c r="F51" s="342">
        <v>0.47135520684736087</v>
      </c>
      <c r="G51" s="342">
        <v>1.6690442225392301E-3</v>
      </c>
      <c r="H51" s="239" t="e">
        <f>NA()</f>
        <v>#N/A</v>
      </c>
    </row>
    <row r="52" spans="1:8" x14ac:dyDescent="0.25">
      <c r="A52" t="s">
        <v>91</v>
      </c>
      <c r="B52" s="245" t="s">
        <v>48</v>
      </c>
      <c r="C52" s="245">
        <v>0</v>
      </c>
      <c r="D52" s="245">
        <v>0.46690442225392298</v>
      </c>
      <c r="E52" s="245">
        <v>0.1364479315263909</v>
      </c>
      <c r="F52" s="245">
        <v>0.47135520684736087</v>
      </c>
      <c r="G52" s="245">
        <v>1.6690442225392301E-3</v>
      </c>
      <c r="H52" s="239" t="e">
        <f>NA()</f>
        <v>#N/A</v>
      </c>
    </row>
    <row r="53" spans="1:8" x14ac:dyDescent="0.25">
      <c r="A53" t="s">
        <v>92</v>
      </c>
      <c r="B53" s="342" t="s">
        <v>48</v>
      </c>
      <c r="C53" s="342">
        <v>0</v>
      </c>
      <c r="D53" s="342">
        <v>0.46690442225392298</v>
      </c>
      <c r="E53" s="342">
        <v>0.1364479315263909</v>
      </c>
      <c r="F53" s="342">
        <v>0.47135520684736087</v>
      </c>
      <c r="G53" s="342">
        <v>1.6690442225392301E-3</v>
      </c>
      <c r="H53" s="239" t="e">
        <f>NA()</f>
        <v>#N/A</v>
      </c>
    </row>
    <row r="54" spans="1:8" x14ac:dyDescent="0.25">
      <c r="A54" t="s">
        <v>93</v>
      </c>
      <c r="B54" s="245" t="s">
        <v>36</v>
      </c>
      <c r="C54" s="342">
        <v>0</v>
      </c>
      <c r="D54" s="342">
        <v>2.094033978664559E-3</v>
      </c>
      <c r="E54" s="342">
        <v>0</v>
      </c>
      <c r="F54" s="342">
        <v>3.9075464243382069E-2</v>
      </c>
      <c r="G54" s="342">
        <v>0</v>
      </c>
      <c r="H54" s="239" t="e">
        <f>NA()</f>
        <v>#N/A</v>
      </c>
    </row>
    <row r="55" spans="1:8" x14ac:dyDescent="0.25">
      <c r="A55" t="s">
        <v>94</v>
      </c>
      <c r="B55" s="245" t="s">
        <v>36</v>
      </c>
      <c r="C55" s="245">
        <v>0</v>
      </c>
      <c r="D55" s="245">
        <v>2.094033978664559E-3</v>
      </c>
      <c r="E55" s="245">
        <v>0</v>
      </c>
      <c r="F55" s="245">
        <v>3.9075464243382069E-2</v>
      </c>
      <c r="G55" s="245">
        <v>0</v>
      </c>
      <c r="H55" s="239" t="e">
        <f>NA()</f>
        <v>#N/A</v>
      </c>
    </row>
    <row r="56" spans="1:8" x14ac:dyDescent="0.25">
      <c r="A56" s="242" t="s">
        <v>95</v>
      </c>
      <c r="B56" s="342" t="s">
        <v>36</v>
      </c>
      <c r="C56" s="342">
        <v>0</v>
      </c>
      <c r="D56" s="342">
        <v>2.094033978664559E-3</v>
      </c>
      <c r="E56" s="342">
        <v>0</v>
      </c>
      <c r="F56" s="342">
        <v>3.9075464243382069E-2</v>
      </c>
      <c r="G56" s="342">
        <v>0</v>
      </c>
      <c r="H56" s="239" t="e">
        <f>NA()</f>
        <v>#N/A</v>
      </c>
    </row>
    <row r="57" spans="1:8" x14ac:dyDescent="0.25">
      <c r="A57" s="342" t="s">
        <v>96</v>
      </c>
      <c r="B57" s="245" t="s">
        <v>36</v>
      </c>
      <c r="C57" s="342">
        <v>0</v>
      </c>
      <c r="D57" s="342">
        <v>2.0972199642334578E-3</v>
      </c>
      <c r="E57" s="342">
        <v>0</v>
      </c>
      <c r="F57" s="342">
        <v>3.8936758250690942E-2</v>
      </c>
      <c r="G57" s="342">
        <v>0</v>
      </c>
      <c r="H57" s="239" t="e">
        <f>NA()</f>
        <v>#N/A</v>
      </c>
    </row>
    <row r="58" spans="1:8" x14ac:dyDescent="0.25">
      <c r="A58" s="342" t="s">
        <v>98</v>
      </c>
      <c r="B58" s="245" t="s">
        <v>36</v>
      </c>
      <c r="C58" s="245">
        <v>0</v>
      </c>
      <c r="D58" s="245">
        <v>2.0945808866070538E-3</v>
      </c>
      <c r="E58" s="245">
        <v>0</v>
      </c>
      <c r="F58" s="245">
        <v>3.8858086792917072E-2</v>
      </c>
      <c r="G58" s="245">
        <v>7.9449619836819297E-4</v>
      </c>
      <c r="H58" s="239" t="e">
        <f>NA()</f>
        <v>#N/A</v>
      </c>
    </row>
    <row r="59" spans="1:8" x14ac:dyDescent="0.25">
      <c r="A59" s="342" t="s">
        <v>99</v>
      </c>
      <c r="B59" s="342" t="s">
        <v>48</v>
      </c>
      <c r="C59" s="342">
        <v>0</v>
      </c>
      <c r="D59" s="342">
        <v>0.4315694527961515</v>
      </c>
      <c r="E59" s="342">
        <v>0.28854479855682502</v>
      </c>
      <c r="F59" s="342">
        <v>0.5662056524353577</v>
      </c>
      <c r="G59" s="342">
        <v>2.886349969933854E-3</v>
      </c>
      <c r="H59" s="239" t="e">
        <f>NA()</f>
        <v>#N/A</v>
      </c>
    </row>
    <row r="60" spans="1:8" x14ac:dyDescent="0.25">
      <c r="A60" s="342" t="s">
        <v>101</v>
      </c>
      <c r="B60" s="245" t="s">
        <v>48</v>
      </c>
      <c r="C60" s="342">
        <v>0</v>
      </c>
      <c r="D60" s="342">
        <v>0.2452017448200654</v>
      </c>
      <c r="E60" s="342">
        <v>0.33233369683751363</v>
      </c>
      <c r="F60" s="342">
        <v>0.57181025081788439</v>
      </c>
      <c r="G60" s="342">
        <v>5.5616139585605226E-3</v>
      </c>
      <c r="H60" s="239" t="e">
        <f>NA()</f>
        <v>#N/A</v>
      </c>
    </row>
    <row r="61" spans="1:8" x14ac:dyDescent="0.25">
      <c r="A61" s="342" t="s">
        <v>102</v>
      </c>
      <c r="B61" s="245" t="s">
        <v>36</v>
      </c>
      <c r="C61" s="245">
        <v>0</v>
      </c>
      <c r="D61" s="245">
        <v>5.3936734368055647E-3</v>
      </c>
      <c r="E61" s="245">
        <v>4.1126759955642432E-2</v>
      </c>
      <c r="F61" s="245">
        <v>0.24001846793784759</v>
      </c>
      <c r="G61" s="245">
        <v>0</v>
      </c>
      <c r="H61" s="239" t="e">
        <f>NA()</f>
        <v>#N/A</v>
      </c>
    </row>
    <row r="62" spans="1:8" x14ac:dyDescent="0.25">
      <c r="A62" s="342" t="s">
        <v>103</v>
      </c>
      <c r="B62" s="342" t="s">
        <v>36</v>
      </c>
      <c r="C62" s="342">
        <v>0</v>
      </c>
      <c r="D62" s="342">
        <v>2.1590845136208719E-3</v>
      </c>
      <c r="E62" s="342">
        <v>0</v>
      </c>
      <c r="F62" s="342">
        <v>3.8863521245175697E-2</v>
      </c>
      <c r="G62" s="342">
        <v>0</v>
      </c>
      <c r="H62" s="239" t="e">
        <f>NA()</f>
        <v>#N/A</v>
      </c>
    </row>
    <row r="63" spans="1:8" x14ac:dyDescent="0.25">
      <c r="A63" s="342" t="s">
        <v>104</v>
      </c>
      <c r="B63" s="245" t="s">
        <v>36</v>
      </c>
      <c r="C63" s="342">
        <v>0.17260904187551171</v>
      </c>
      <c r="D63" s="342">
        <v>4.683963607476356E-2</v>
      </c>
      <c r="E63" s="342">
        <v>9.4476542550799694E-2</v>
      </c>
      <c r="F63" s="342">
        <v>0.24217088438654349</v>
      </c>
      <c r="G63" s="342">
        <v>0.10205061136288909</v>
      </c>
      <c r="H63" s="239" t="e">
        <f>NA()</f>
        <v>#N/A</v>
      </c>
    </row>
    <row r="64" spans="1:8" x14ac:dyDescent="0.25">
      <c r="A64" s="342" t="s">
        <v>106</v>
      </c>
      <c r="B64" s="245" t="s">
        <v>36</v>
      </c>
      <c r="C64" s="245">
        <v>0.14497210174440919</v>
      </c>
      <c r="D64" s="245">
        <v>2.9972370816614271E-2</v>
      </c>
      <c r="E64" s="245">
        <v>1.9377907416179618E-2</v>
      </c>
      <c r="F64" s="245">
        <v>0.20256251817754109</v>
      </c>
      <c r="G64" s="245">
        <v>1.910625450847616E-2</v>
      </c>
      <c r="H64" s="239" t="e">
        <f>NA()</f>
        <v>#N/A</v>
      </c>
    </row>
    <row r="65" spans="1:8" x14ac:dyDescent="0.25">
      <c r="A65" s="342" t="s">
        <v>107</v>
      </c>
      <c r="B65" s="342" t="s">
        <v>40</v>
      </c>
      <c r="C65" s="342">
        <v>0</v>
      </c>
      <c r="D65" s="342">
        <v>0.58696441539578803</v>
      </c>
      <c r="E65" s="342">
        <v>6.4923747276688454E-2</v>
      </c>
      <c r="F65" s="342">
        <v>0.54360929557007998</v>
      </c>
      <c r="G65" s="342">
        <v>1.1619462599854759E-3</v>
      </c>
      <c r="H65" s="239" t="e">
        <f>NA()</f>
        <v>#N/A</v>
      </c>
    </row>
    <row r="66" spans="1:8" x14ac:dyDescent="0.25">
      <c r="A66" s="342" t="s">
        <v>108</v>
      </c>
      <c r="B66" s="245" t="s">
        <v>48</v>
      </c>
      <c r="C66" s="342">
        <v>0</v>
      </c>
      <c r="D66" s="342">
        <v>5.0694444444444438E-2</v>
      </c>
      <c r="E66" s="342">
        <v>0.28287037037037038</v>
      </c>
      <c r="F66" s="342">
        <v>0.40833333333333333</v>
      </c>
      <c r="G66" s="342">
        <v>0</v>
      </c>
      <c r="H66" s="239" t="e">
        <f>NA()</f>
        <v>#N/A</v>
      </c>
    </row>
    <row r="67" spans="1:8" x14ac:dyDescent="0.25">
      <c r="A67" s="342" t="s">
        <v>109</v>
      </c>
      <c r="B67" s="245" t="s">
        <v>36</v>
      </c>
      <c r="C67" s="245">
        <v>0</v>
      </c>
      <c r="D67" s="245">
        <v>8.9332359124344868E-3</v>
      </c>
      <c r="E67" s="245">
        <v>6.5073296463054889E-2</v>
      </c>
      <c r="F67" s="245">
        <v>0.28455224851350952</v>
      </c>
      <c r="G67" s="245">
        <v>0</v>
      </c>
      <c r="H67" s="239" t="e">
        <f>NA()</f>
        <v>#N/A</v>
      </c>
    </row>
    <row r="68" spans="1:8" x14ac:dyDescent="0.25">
      <c r="A68" t="s">
        <v>110</v>
      </c>
      <c r="B68" s="342" t="s">
        <v>40</v>
      </c>
      <c r="C68" s="342">
        <v>0</v>
      </c>
      <c r="D68" s="342">
        <v>0.43735933983495873</v>
      </c>
      <c r="E68" s="342">
        <v>0.20997749437359339</v>
      </c>
      <c r="F68" s="342">
        <v>0.63968492123030751</v>
      </c>
      <c r="G68" s="342">
        <v>0</v>
      </c>
      <c r="H68" s="239" t="e">
        <f>NA()</f>
        <v>#N/A</v>
      </c>
    </row>
    <row r="69" spans="1:8" x14ac:dyDescent="0.25">
      <c r="A69" s="242" t="s">
        <v>111</v>
      </c>
      <c r="B69" s="245" t="s">
        <v>40</v>
      </c>
      <c r="C69" s="342">
        <v>0</v>
      </c>
      <c r="D69" s="342">
        <v>0.43735933983495873</v>
      </c>
      <c r="E69" s="342">
        <v>0.20997749437359339</v>
      </c>
      <c r="F69" s="342">
        <v>0.63968492123030751</v>
      </c>
      <c r="G69" s="342">
        <v>0</v>
      </c>
      <c r="H69" s="239" t="e">
        <f>NA()</f>
        <v>#N/A</v>
      </c>
    </row>
    <row r="70" spans="1:8" x14ac:dyDescent="0.25">
      <c r="A70" s="342" t="s">
        <v>112</v>
      </c>
      <c r="B70" s="245" t="s">
        <v>48</v>
      </c>
      <c r="C70" s="245">
        <v>0</v>
      </c>
      <c r="D70" s="245">
        <v>0.27550200803212849</v>
      </c>
      <c r="E70" s="245">
        <v>0.24926372155287821</v>
      </c>
      <c r="F70" s="245">
        <v>0.55903614457831319</v>
      </c>
      <c r="G70" s="245">
        <v>0</v>
      </c>
      <c r="H70" s="239" t="e">
        <f>NA()</f>
        <v>#N/A</v>
      </c>
    </row>
    <row r="71" spans="1:8" x14ac:dyDescent="0.25">
      <c r="A71" s="342" t="s">
        <v>113</v>
      </c>
      <c r="B71" s="342" t="s">
        <v>40</v>
      </c>
      <c r="C71" s="342">
        <v>0</v>
      </c>
      <c r="D71" s="342">
        <v>6.1546184738955817E-2</v>
      </c>
      <c r="E71" s="342">
        <v>9.9497991967871499E-2</v>
      </c>
      <c r="F71" s="342">
        <v>0.32545180722891559</v>
      </c>
      <c r="G71" s="342">
        <v>0</v>
      </c>
      <c r="H71" s="241">
        <v>4.3599999999999994</v>
      </c>
    </row>
    <row r="72" spans="1:8" x14ac:dyDescent="0.25">
      <c r="A72" t="s">
        <v>114</v>
      </c>
      <c r="B72" s="245" t="s">
        <v>48</v>
      </c>
      <c r="C72" s="342">
        <v>0</v>
      </c>
      <c r="D72" s="342">
        <v>3.6316626889419251E-2</v>
      </c>
      <c r="E72" s="342">
        <v>7.8281622911694507E-2</v>
      </c>
      <c r="F72" s="342">
        <v>0.30369928400954649</v>
      </c>
      <c r="G72" s="342">
        <v>1.988862370723946E-4</v>
      </c>
      <c r="H72" s="239" t="e">
        <f>NA()</f>
        <v>#N/A</v>
      </c>
    </row>
    <row r="73" spans="1:8" x14ac:dyDescent="0.25">
      <c r="A73" t="s">
        <v>115</v>
      </c>
      <c r="B73" s="245" t="s">
        <v>48</v>
      </c>
      <c r="C73" s="245">
        <v>0</v>
      </c>
      <c r="D73" s="245">
        <v>3.6316626889419251E-2</v>
      </c>
      <c r="E73" s="245">
        <v>7.8281622911694507E-2</v>
      </c>
      <c r="F73" s="245">
        <v>0.30369928400954649</v>
      </c>
      <c r="G73" s="245">
        <v>1.988862370723946E-4</v>
      </c>
      <c r="H73" s="239" t="e">
        <f>NA()</f>
        <v>#N/A</v>
      </c>
    </row>
    <row r="74" spans="1:8" x14ac:dyDescent="0.25">
      <c r="A74" t="s">
        <v>116</v>
      </c>
      <c r="B74" s="342" t="s">
        <v>48</v>
      </c>
      <c r="C74" s="342">
        <v>0</v>
      </c>
      <c r="D74" s="342">
        <v>3.6316626889419251E-2</v>
      </c>
      <c r="E74" s="342">
        <v>7.8281622911694507E-2</v>
      </c>
      <c r="F74" s="342">
        <v>0.30369928400954649</v>
      </c>
      <c r="G74" s="342">
        <v>1.988862370723946E-4</v>
      </c>
      <c r="H74" s="239" t="e">
        <f>NA()</f>
        <v>#N/A</v>
      </c>
    </row>
    <row r="75" spans="1:8" x14ac:dyDescent="0.25">
      <c r="A75" t="s">
        <v>117</v>
      </c>
      <c r="B75" s="245" t="s">
        <v>48</v>
      </c>
      <c r="C75" s="342">
        <v>0</v>
      </c>
      <c r="D75" s="342">
        <v>3.6316626889419251E-2</v>
      </c>
      <c r="E75" s="342">
        <v>7.8281622911694507E-2</v>
      </c>
      <c r="F75" s="342">
        <v>0.30369928400954649</v>
      </c>
      <c r="G75" s="342">
        <v>1.988862370723946E-4</v>
      </c>
      <c r="H75" s="239" t="e">
        <f>NA()</f>
        <v>#N/A</v>
      </c>
    </row>
    <row r="76" spans="1:8" x14ac:dyDescent="0.25">
      <c r="A76" t="s">
        <v>118</v>
      </c>
      <c r="B76" s="245" t="s">
        <v>48</v>
      </c>
      <c r="C76" s="245">
        <v>0</v>
      </c>
      <c r="D76" s="245">
        <v>5.8019082235347567E-2</v>
      </c>
      <c r="E76" s="245">
        <v>9.5592912312585182E-2</v>
      </c>
      <c r="F76" s="245">
        <v>0.33616537937301227</v>
      </c>
      <c r="G76" s="245">
        <v>9.0867787369377565E-5</v>
      </c>
      <c r="H76" s="239" t="e">
        <f>NA()</f>
        <v>#N/A</v>
      </c>
    </row>
    <row r="77" spans="1:8" x14ac:dyDescent="0.25">
      <c r="A77" s="242" t="s">
        <v>119</v>
      </c>
      <c r="B77" s="342" t="s">
        <v>48</v>
      </c>
      <c r="C77" s="342">
        <v>0</v>
      </c>
      <c r="D77" s="342">
        <v>5.8019082235347567E-2</v>
      </c>
      <c r="E77" s="342">
        <v>9.5592912312585182E-2</v>
      </c>
      <c r="F77" s="342">
        <v>0.33616537937301227</v>
      </c>
      <c r="G77" s="342">
        <v>9.0867787369377565E-5</v>
      </c>
      <c r="H77" s="239" t="e">
        <f>NA()</f>
        <v>#N/A</v>
      </c>
    </row>
    <row r="78" spans="1:8" x14ac:dyDescent="0.25">
      <c r="A78" s="342" t="s">
        <v>120</v>
      </c>
      <c r="B78" s="245" t="s">
        <v>48</v>
      </c>
      <c r="C78" s="342">
        <v>0</v>
      </c>
      <c r="D78" s="342">
        <v>0.20544346364018501</v>
      </c>
      <c r="E78" s="342">
        <v>0.36786464901219001</v>
      </c>
      <c r="F78" s="342">
        <v>0.52267759562841531</v>
      </c>
      <c r="G78" s="342">
        <v>3.1525851197982351E-4</v>
      </c>
      <c r="H78" s="239" t="e">
        <f>NA()</f>
        <v>#N/A</v>
      </c>
    </row>
    <row r="79" spans="1:8" x14ac:dyDescent="0.25">
      <c r="A79" s="245" t="s">
        <v>121</v>
      </c>
      <c r="B79" s="245" t="s">
        <v>48</v>
      </c>
      <c r="C79" s="245">
        <v>0</v>
      </c>
      <c r="D79" s="245">
        <v>0.32497781721384211</v>
      </c>
      <c r="E79" s="245">
        <v>0.26228926353149962</v>
      </c>
      <c r="F79" s="245">
        <v>0.53402839396628221</v>
      </c>
      <c r="G79" s="245">
        <v>0</v>
      </c>
      <c r="H79" s="239" t="e">
        <f>NA()</f>
        <v>#N/A</v>
      </c>
    </row>
    <row r="80" spans="1:8" x14ac:dyDescent="0.25">
      <c r="A80" s="342" t="s">
        <v>127</v>
      </c>
      <c r="B80" s="342" t="s">
        <v>48</v>
      </c>
      <c r="C80" s="342">
        <v>0</v>
      </c>
      <c r="D80" s="342">
        <v>0</v>
      </c>
      <c r="E80" s="342">
        <v>7.6595744680851077E-2</v>
      </c>
      <c r="F80" s="342">
        <v>0.15059101654846341</v>
      </c>
      <c r="G80" s="342">
        <v>9.4562647754137122E-4</v>
      </c>
      <c r="H80" s="239" t="e">
        <f>NA()</f>
        <v>#N/A</v>
      </c>
    </row>
    <row r="81" spans="1:8" x14ac:dyDescent="0.25">
      <c r="A81" s="242" t="s">
        <v>122</v>
      </c>
      <c r="B81" s="245" t="s">
        <v>48</v>
      </c>
      <c r="C81" s="245">
        <v>0</v>
      </c>
      <c r="D81" s="245">
        <v>0.16624533963808311</v>
      </c>
      <c r="E81" s="245">
        <v>0.4505683368191325</v>
      </c>
      <c r="F81" s="245">
        <v>0.53616440847503866</v>
      </c>
      <c r="G81" s="245">
        <v>1.83686459943621E-3</v>
      </c>
      <c r="H81" s="239" t="e">
        <f>NA()</f>
        <v>#N/A</v>
      </c>
    </row>
    <row r="82" spans="1:8" x14ac:dyDescent="0.25">
      <c r="A82" s="242" t="s">
        <v>124</v>
      </c>
      <c r="B82" s="342" t="s">
        <v>48</v>
      </c>
      <c r="C82" s="342">
        <v>0</v>
      </c>
      <c r="D82" s="342">
        <v>7.3044925124792007E-2</v>
      </c>
      <c r="E82" s="342">
        <v>0.1154187465335552</v>
      </c>
      <c r="F82" s="342">
        <v>0.3983361064891846</v>
      </c>
      <c r="G82" s="342">
        <v>6.1009428729894618E-4</v>
      </c>
      <c r="H82" s="239" t="e">
        <f>NA()</f>
        <v>#N/A</v>
      </c>
    </row>
    <row r="83" spans="1:8" x14ac:dyDescent="0.25">
      <c r="A83" s="242" t="s">
        <v>123</v>
      </c>
      <c r="B83" s="245" t="s">
        <v>48</v>
      </c>
      <c r="C83" s="245">
        <v>0</v>
      </c>
      <c r="D83" s="245">
        <v>0.16624533963808311</v>
      </c>
      <c r="E83" s="245">
        <v>0.4505683368191325</v>
      </c>
      <c r="F83" s="245">
        <v>0.53616440847503866</v>
      </c>
      <c r="G83" s="245">
        <v>1.83686459943621E-3</v>
      </c>
      <c r="H83" s="239" t="e">
        <f>NA()</f>
        <v>#N/A</v>
      </c>
    </row>
    <row r="84" spans="1:8" x14ac:dyDescent="0.25">
      <c r="A84" s="242" t="s">
        <v>125</v>
      </c>
      <c r="B84" s="342" t="s">
        <v>48</v>
      </c>
      <c r="C84" s="342">
        <v>0</v>
      </c>
      <c r="D84" s="342">
        <v>7.3044925124792007E-2</v>
      </c>
      <c r="E84" s="342">
        <v>0.1154187465335552</v>
      </c>
      <c r="F84" s="342">
        <v>0.3983361064891846</v>
      </c>
      <c r="G84" s="342">
        <v>6.1009428729894618E-4</v>
      </c>
      <c r="H84" s="239" t="e">
        <f>NA()</f>
        <v>#N/A</v>
      </c>
    </row>
    <row r="85" spans="1:8" x14ac:dyDescent="0.25">
      <c r="A85" s="242" t="s">
        <v>126</v>
      </c>
      <c r="B85" s="245" t="s">
        <v>48</v>
      </c>
      <c r="C85" s="245">
        <v>0</v>
      </c>
      <c r="D85" s="245">
        <v>7.3044925124792007E-2</v>
      </c>
      <c r="E85" s="245">
        <v>0.1154187465335552</v>
      </c>
      <c r="F85" s="245">
        <v>0.3983361064891846</v>
      </c>
      <c r="G85" s="245">
        <v>6.1009428729894618E-4</v>
      </c>
      <c r="H85" s="239" t="e">
        <f>NA()</f>
        <v>#N/A</v>
      </c>
    </row>
    <row r="86" spans="1:8" x14ac:dyDescent="0.25">
      <c r="A86" s="245" t="s">
        <v>128</v>
      </c>
      <c r="B86" s="245" t="s">
        <v>52</v>
      </c>
      <c r="C86" s="245">
        <v>0</v>
      </c>
      <c r="D86" s="245">
        <v>0</v>
      </c>
      <c r="E86" s="245">
        <v>1.211656441717791E-2</v>
      </c>
      <c r="F86" s="245">
        <v>9.1717791411042943E-2</v>
      </c>
      <c r="G86" s="245">
        <v>0</v>
      </c>
      <c r="H86" s="239" t="e">
        <f>NA()</f>
        <v>#N/A</v>
      </c>
    </row>
    <row r="87" spans="1:8" x14ac:dyDescent="0.25">
      <c r="A87" s="342" t="s">
        <v>129</v>
      </c>
      <c r="B87" s="245" t="s">
        <v>48</v>
      </c>
      <c r="C87" s="245">
        <v>0</v>
      </c>
      <c r="D87" s="245">
        <v>1.280846063454759E-2</v>
      </c>
      <c r="E87" s="245">
        <v>9.1774383078730912E-2</v>
      </c>
      <c r="F87" s="245">
        <v>0.25105757931844891</v>
      </c>
      <c r="G87" s="245">
        <v>0</v>
      </c>
      <c r="H87" s="239" t="e">
        <f>NA()</f>
        <v>#N/A</v>
      </c>
    </row>
    <row r="88" spans="1:8" x14ac:dyDescent="0.25">
      <c r="A88" s="342" t="s">
        <v>130</v>
      </c>
      <c r="B88" s="245" t="s">
        <v>48</v>
      </c>
      <c r="C88" s="245">
        <v>0</v>
      </c>
      <c r="D88" s="245">
        <v>0.30314807617567041</v>
      </c>
      <c r="E88" s="245">
        <v>0.2201321414691022</v>
      </c>
      <c r="F88" s="245">
        <v>0.56424407306645941</v>
      </c>
      <c r="G88" s="245">
        <v>1.5934706568208311E-3</v>
      </c>
      <c r="H88" s="239" t="e">
        <f>NA()</f>
        <v>#N/A</v>
      </c>
    </row>
    <row r="89" spans="1:8" x14ac:dyDescent="0.25">
      <c r="A89" s="342" t="s">
        <v>131</v>
      </c>
      <c r="B89" s="245" t="s">
        <v>48</v>
      </c>
      <c r="C89" s="245">
        <v>0</v>
      </c>
      <c r="D89" s="245">
        <v>0.2673958206036906</v>
      </c>
      <c r="E89" s="245">
        <v>0.34967615788830497</v>
      </c>
      <c r="F89" s="245">
        <v>0.58754735427104976</v>
      </c>
      <c r="G89" s="245">
        <v>4.6437736771355251E-4</v>
      </c>
      <c r="H89" s="241">
        <v>3.9275000000000002</v>
      </c>
    </row>
    <row r="90" spans="1:8" x14ac:dyDescent="0.25">
      <c r="A90" t="s">
        <v>132</v>
      </c>
      <c r="B90" s="245" t="s">
        <v>48</v>
      </c>
      <c r="C90" s="245">
        <v>0</v>
      </c>
      <c r="D90" s="245">
        <v>0.104969454887218</v>
      </c>
      <c r="E90" s="245">
        <v>0.35856437969924809</v>
      </c>
      <c r="F90" s="245">
        <v>0.43735902255639092</v>
      </c>
      <c r="G90" s="245">
        <v>2.737312030075188E-3</v>
      </c>
      <c r="H90" s="241">
        <v>3.9275000000000002</v>
      </c>
    </row>
    <row r="91" spans="1:8" x14ac:dyDescent="0.25">
      <c r="A91" s="242" t="s">
        <v>133</v>
      </c>
      <c r="B91" s="342" t="s">
        <v>48</v>
      </c>
      <c r="C91" s="245">
        <v>0</v>
      </c>
      <c r="D91" s="245">
        <v>0.104969454887218</v>
      </c>
      <c r="E91" s="245">
        <v>0.35856437969924809</v>
      </c>
      <c r="F91" s="245">
        <v>0.43735902255639092</v>
      </c>
      <c r="G91" s="245">
        <v>2.737312030075188E-3</v>
      </c>
      <c r="H91" s="241">
        <v>3.9275000000000002</v>
      </c>
    </row>
    <row r="92" spans="1:8" x14ac:dyDescent="0.25">
      <c r="A92" s="342" t="s">
        <v>134</v>
      </c>
      <c r="B92" s="245" t="s">
        <v>48</v>
      </c>
      <c r="C92" s="245">
        <v>0</v>
      </c>
      <c r="D92" s="245">
        <v>0</v>
      </c>
      <c r="E92" s="245">
        <v>8.0952380952380956E-2</v>
      </c>
      <c r="F92" s="245">
        <v>0.15912698412698409</v>
      </c>
      <c r="G92" s="245">
        <v>0</v>
      </c>
      <c r="H92" s="239" t="e">
        <f>NA()</f>
        <v>#N/A</v>
      </c>
    </row>
    <row r="93" spans="1:8" x14ac:dyDescent="0.25">
      <c r="A93" s="342" t="s">
        <v>135</v>
      </c>
      <c r="B93" s="342" t="s">
        <v>48</v>
      </c>
      <c r="C93" s="245">
        <v>0</v>
      </c>
      <c r="D93" s="245">
        <v>0.1873447772096421</v>
      </c>
      <c r="E93" s="245">
        <v>0.39906866325785251</v>
      </c>
      <c r="F93" s="245">
        <v>0.49621986851716582</v>
      </c>
      <c r="G93" s="245">
        <v>5.6610664718772824E-4</v>
      </c>
      <c r="H93" s="239" t="e">
        <f>NA()</f>
        <v>#N/A</v>
      </c>
    </row>
    <row r="94" spans="1:8" x14ac:dyDescent="0.25">
      <c r="A94" s="342" t="s">
        <v>136</v>
      </c>
      <c r="B94" s="245" t="s">
        <v>48</v>
      </c>
      <c r="C94" s="245">
        <v>0</v>
      </c>
      <c r="D94" s="245">
        <v>0.1626260773885935</v>
      </c>
      <c r="E94" s="245">
        <v>0.43533834586466169</v>
      </c>
      <c r="F94" s="245">
        <v>0.490427287731524</v>
      </c>
      <c r="G94" s="245">
        <v>0</v>
      </c>
      <c r="H94" s="239" t="e">
        <f>NA()</f>
        <v>#N/A</v>
      </c>
    </row>
    <row r="95" spans="1:8" x14ac:dyDescent="0.25">
      <c r="A95" t="s">
        <v>137</v>
      </c>
      <c r="B95" s="342" t="s">
        <v>48</v>
      </c>
      <c r="C95" s="245">
        <v>0.16832229580573951</v>
      </c>
      <c r="D95" s="245">
        <v>0.2064459161147903</v>
      </c>
      <c r="E95" s="245">
        <v>0.24933774834437089</v>
      </c>
      <c r="F95" s="245">
        <v>0.44715231788079468</v>
      </c>
      <c r="G95" s="245">
        <v>7.3487858719646804E-2</v>
      </c>
      <c r="H95" s="239" t="e">
        <f>NA()</f>
        <v>#N/A</v>
      </c>
    </row>
    <row r="96" spans="1:8" x14ac:dyDescent="0.25">
      <c r="A96" t="s">
        <v>138</v>
      </c>
      <c r="B96" s="245" t="s">
        <v>48</v>
      </c>
      <c r="C96" s="245">
        <v>0.16832229580573951</v>
      </c>
      <c r="D96" s="245">
        <v>0.2064459161147903</v>
      </c>
      <c r="E96" s="245">
        <v>0.24933774834437089</v>
      </c>
      <c r="F96" s="245">
        <v>0.44715231788079468</v>
      </c>
      <c r="G96" s="245">
        <v>7.3487858719646804E-2</v>
      </c>
      <c r="H96" s="239" t="e">
        <f>NA()</f>
        <v>#N/A</v>
      </c>
    </row>
    <row r="97" spans="1:8" x14ac:dyDescent="0.25">
      <c r="A97" t="s">
        <v>139</v>
      </c>
      <c r="B97" s="342" t="s">
        <v>48</v>
      </c>
      <c r="C97" s="245">
        <v>0.16832229580573951</v>
      </c>
      <c r="D97" s="245">
        <v>0.2064459161147903</v>
      </c>
      <c r="E97" s="245">
        <v>0.24933774834437089</v>
      </c>
      <c r="F97" s="245">
        <v>0.44715231788079468</v>
      </c>
      <c r="G97" s="245">
        <v>7.3487858719646804E-2</v>
      </c>
      <c r="H97" s="239" t="e">
        <f>NA()</f>
        <v>#N/A</v>
      </c>
    </row>
    <row r="98" spans="1:8" x14ac:dyDescent="0.25">
      <c r="A98" t="s">
        <v>140</v>
      </c>
      <c r="B98" s="245" t="s">
        <v>48</v>
      </c>
      <c r="C98" s="245">
        <v>0.16832229580573951</v>
      </c>
      <c r="D98" s="245">
        <v>0.2064459161147903</v>
      </c>
      <c r="E98" s="245">
        <v>0.24933774834437089</v>
      </c>
      <c r="F98" s="245">
        <v>0.44715231788079468</v>
      </c>
      <c r="G98" s="245">
        <v>7.3487858719646804E-2</v>
      </c>
      <c r="H98" s="239" t="e">
        <f>NA()</f>
        <v>#N/A</v>
      </c>
    </row>
    <row r="99" spans="1:8" x14ac:dyDescent="0.25">
      <c r="A99" t="s">
        <v>141</v>
      </c>
      <c r="B99" s="342" t="s">
        <v>48</v>
      </c>
      <c r="C99" s="245">
        <v>0.16832229580573951</v>
      </c>
      <c r="D99" s="245">
        <v>0.2064459161147903</v>
      </c>
      <c r="E99" s="245">
        <v>0.24933774834437089</v>
      </c>
      <c r="F99" s="245">
        <v>0.44715231788079468</v>
      </c>
      <c r="G99" s="245">
        <v>7.3487858719646804E-2</v>
      </c>
      <c r="H99" s="239" t="e">
        <f>NA()</f>
        <v>#N/A</v>
      </c>
    </row>
    <row r="100" spans="1:8" x14ac:dyDescent="0.25">
      <c r="A100" t="s">
        <v>142</v>
      </c>
      <c r="B100" s="245" t="s">
        <v>48</v>
      </c>
      <c r="C100" s="245">
        <v>0.16832229580573951</v>
      </c>
      <c r="D100" s="245">
        <v>0.2064459161147903</v>
      </c>
      <c r="E100" s="245">
        <v>0.24933774834437089</v>
      </c>
      <c r="F100" s="245">
        <v>0.44715231788079468</v>
      </c>
      <c r="G100" s="245">
        <v>7.3487858719646804E-2</v>
      </c>
      <c r="H100" s="239" t="e">
        <f>NA()</f>
        <v>#N/A</v>
      </c>
    </row>
    <row r="101" spans="1:8" x14ac:dyDescent="0.25">
      <c r="A101" t="s">
        <v>143</v>
      </c>
      <c r="B101" s="245" t="s">
        <v>48</v>
      </c>
      <c r="C101" s="245">
        <v>0.16832229580573951</v>
      </c>
      <c r="D101" s="245">
        <v>0.2064459161147903</v>
      </c>
      <c r="E101" s="245">
        <v>0.24933774834437089</v>
      </c>
      <c r="F101" s="245">
        <v>0.44715231788079468</v>
      </c>
      <c r="G101" s="245">
        <v>7.3487858719646804E-2</v>
      </c>
      <c r="H101" s="239" t="e">
        <f>NA()</f>
        <v>#N/A</v>
      </c>
    </row>
    <row r="102" spans="1:8" x14ac:dyDescent="0.25">
      <c r="A102" t="s">
        <v>144</v>
      </c>
      <c r="B102" s="245" t="s">
        <v>48</v>
      </c>
      <c r="C102" s="245">
        <v>0.16832229580573951</v>
      </c>
      <c r="D102" s="245">
        <v>0.2064459161147903</v>
      </c>
      <c r="E102" s="245">
        <v>0.24933774834437089</v>
      </c>
      <c r="F102" s="245">
        <v>0.44715231788079468</v>
      </c>
      <c r="G102" s="245">
        <v>7.3487858719646804E-2</v>
      </c>
      <c r="H102" s="239" t="e">
        <f>NA()</f>
        <v>#N/A</v>
      </c>
    </row>
    <row r="103" spans="1:8" x14ac:dyDescent="0.25">
      <c r="A103" t="s">
        <v>145</v>
      </c>
      <c r="B103" s="245" t="s">
        <v>48</v>
      </c>
      <c r="C103" s="245">
        <v>0.16832229580573951</v>
      </c>
      <c r="D103" s="245">
        <v>0.2064459161147903</v>
      </c>
      <c r="E103" s="245">
        <v>0.24933774834437089</v>
      </c>
      <c r="F103" s="245">
        <v>0.44715231788079468</v>
      </c>
      <c r="G103" s="245">
        <v>7.3487858719646804E-2</v>
      </c>
      <c r="H103" s="239" t="e">
        <f>NA()</f>
        <v>#N/A</v>
      </c>
    </row>
    <row r="104" spans="1:8" x14ac:dyDescent="0.25">
      <c r="A104" t="s">
        <v>146</v>
      </c>
      <c r="B104" s="245" t="s">
        <v>48</v>
      </c>
      <c r="C104" s="245">
        <v>0.16576666666666659</v>
      </c>
      <c r="D104" s="245">
        <v>0.19373333333333331</v>
      </c>
      <c r="E104" s="245">
        <v>0.23849999999999999</v>
      </c>
      <c r="F104" s="245">
        <v>0.43723333333333331</v>
      </c>
      <c r="G104" s="245">
        <v>9.6299999999999997E-2</v>
      </c>
      <c r="H104" s="239" t="e">
        <f>NA()</f>
        <v>#N/A</v>
      </c>
    </row>
    <row r="105" spans="1:8" x14ac:dyDescent="0.25">
      <c r="A105" t="s">
        <v>147</v>
      </c>
      <c r="B105" s="245" t="s">
        <v>48</v>
      </c>
      <c r="C105" s="245">
        <v>0.16576666666666659</v>
      </c>
      <c r="D105" s="245">
        <v>0.19373333333333331</v>
      </c>
      <c r="E105" s="245">
        <v>0.23849999999999999</v>
      </c>
      <c r="F105" s="245">
        <v>0.43723333333333331</v>
      </c>
      <c r="G105" s="245">
        <v>9.6299999999999997E-2</v>
      </c>
      <c r="H105" s="239" t="e">
        <f>NA()</f>
        <v>#N/A</v>
      </c>
    </row>
    <row r="106" spans="1:8" x14ac:dyDescent="0.25">
      <c r="A106" s="242" t="s">
        <v>148</v>
      </c>
      <c r="B106" s="245" t="s">
        <v>48</v>
      </c>
      <c r="C106" s="245">
        <v>0.16576666666666659</v>
      </c>
      <c r="D106" s="245">
        <v>0.19373333333333331</v>
      </c>
      <c r="E106" s="245">
        <v>0.23849999999999999</v>
      </c>
      <c r="F106" s="245">
        <v>0.43723333333333331</v>
      </c>
      <c r="G106" s="245">
        <v>9.6299999999999997E-2</v>
      </c>
      <c r="H106" s="239" t="e">
        <f>NA()</f>
        <v>#N/A</v>
      </c>
    </row>
    <row r="107" spans="1:8" x14ac:dyDescent="0.25">
      <c r="A107" s="242" t="s">
        <v>149</v>
      </c>
      <c r="B107" s="245" t="s">
        <v>48</v>
      </c>
      <c r="C107" s="245">
        <v>0.16576666666666659</v>
      </c>
      <c r="D107" s="245">
        <v>0.19373333333333331</v>
      </c>
      <c r="E107" s="245">
        <v>0.23849999999999999</v>
      </c>
      <c r="F107" s="245">
        <v>0.43723333333333331</v>
      </c>
      <c r="G107" s="245">
        <v>9.6299999999999997E-2</v>
      </c>
      <c r="H107" s="239" t="e">
        <f>NA()</f>
        <v>#N/A</v>
      </c>
    </row>
    <row r="108" spans="1:8" x14ac:dyDescent="0.25">
      <c r="A108" s="342" t="s">
        <v>150</v>
      </c>
      <c r="B108" s="245" t="s">
        <v>40</v>
      </c>
      <c r="C108" s="245">
        <v>0</v>
      </c>
      <c r="D108" s="245">
        <v>0.5521383075523203</v>
      </c>
      <c r="E108" s="245">
        <v>2.1337579617834401E-2</v>
      </c>
      <c r="F108" s="245">
        <v>0.28480436760691541</v>
      </c>
      <c r="G108" s="245">
        <v>0</v>
      </c>
      <c r="H108" s="241">
        <v>4.8374999999999986</v>
      </c>
    </row>
    <row r="109" spans="1:8" x14ac:dyDescent="0.25">
      <c r="A109" s="242" t="s">
        <v>151</v>
      </c>
      <c r="B109" s="245" t="s">
        <v>40</v>
      </c>
      <c r="C109" s="245">
        <v>0</v>
      </c>
      <c r="D109" s="245">
        <v>0.18252346193952029</v>
      </c>
      <c r="E109" s="245">
        <v>0.1076120959332638</v>
      </c>
      <c r="F109" s="245">
        <v>0.48586027111574559</v>
      </c>
      <c r="G109" s="245">
        <v>1.599582898852972E-2</v>
      </c>
      <c r="H109" s="241">
        <v>4.8374999999999986</v>
      </c>
    </row>
    <row r="110" spans="1:8" x14ac:dyDescent="0.25">
      <c r="A110" s="242" t="s">
        <v>152</v>
      </c>
      <c r="B110" s="245" t="s">
        <v>40</v>
      </c>
      <c r="C110" s="245">
        <v>0</v>
      </c>
      <c r="D110" s="245">
        <v>0.18252346193952029</v>
      </c>
      <c r="E110" s="245">
        <v>0.1076120959332638</v>
      </c>
      <c r="F110" s="245">
        <v>0.48586027111574559</v>
      </c>
      <c r="G110" s="245">
        <v>1.599582898852972E-2</v>
      </c>
      <c r="H110" s="241">
        <v>4.8374999999999986</v>
      </c>
    </row>
    <row r="111" spans="1:8" x14ac:dyDescent="0.25">
      <c r="A111" s="342" t="s">
        <v>153</v>
      </c>
      <c r="B111" s="245" t="s">
        <v>40</v>
      </c>
      <c r="C111" s="245">
        <v>0</v>
      </c>
      <c r="D111" s="245">
        <v>0.13568384347152271</v>
      </c>
      <c r="E111" s="245">
        <v>3.6691204959318102E-2</v>
      </c>
      <c r="F111" s="245">
        <v>0.36722200697404112</v>
      </c>
      <c r="G111" s="245">
        <v>0</v>
      </c>
      <c r="H111" s="239" t="e">
        <f>NA()</f>
        <v>#N/A</v>
      </c>
    </row>
    <row r="112" spans="1:8" x14ac:dyDescent="0.25">
      <c r="A112" s="242" t="s">
        <v>154</v>
      </c>
      <c r="B112" s="245" t="s">
        <v>48</v>
      </c>
      <c r="C112" s="245">
        <v>0</v>
      </c>
      <c r="D112" s="245">
        <v>0.13257807715860381</v>
      </c>
      <c r="E112" s="245">
        <v>0.13337415799142679</v>
      </c>
      <c r="F112" s="245">
        <v>0.39412124923453762</v>
      </c>
      <c r="G112" s="245">
        <v>0</v>
      </c>
      <c r="H112" s="239" t="e">
        <f>NA()</f>
        <v>#N/A</v>
      </c>
    </row>
    <row r="113" spans="1:8" x14ac:dyDescent="0.25">
      <c r="A113" s="242" t="s">
        <v>155</v>
      </c>
      <c r="B113" s="245" t="s">
        <v>48</v>
      </c>
      <c r="C113" s="245">
        <v>0</v>
      </c>
      <c r="D113" s="245">
        <v>0.13257807715860381</v>
      </c>
      <c r="E113" s="245">
        <v>0.13337415799142679</v>
      </c>
      <c r="F113" s="245">
        <v>0.39412124923453762</v>
      </c>
      <c r="G113" s="245">
        <v>0</v>
      </c>
      <c r="H113" s="239" t="e">
        <f>NA()</f>
        <v>#N/A</v>
      </c>
    </row>
    <row r="114" spans="1:8" x14ac:dyDescent="0.25">
      <c r="A114" s="242" t="s">
        <v>156</v>
      </c>
      <c r="B114" s="245" t="s">
        <v>48</v>
      </c>
      <c r="C114" s="245">
        <v>0.34571304221674171</v>
      </c>
      <c r="D114" s="245">
        <v>0.1741331785869723</v>
      </c>
      <c r="E114" s="245">
        <v>5.4301465254606128E-2</v>
      </c>
      <c r="F114" s="245">
        <v>0.23824169447265339</v>
      </c>
      <c r="G114" s="245">
        <v>0.38427390105904541</v>
      </c>
      <c r="H114" s="239" t="e">
        <f>NA()</f>
        <v>#N/A</v>
      </c>
    </row>
    <row r="115" spans="1:8" x14ac:dyDescent="0.25">
      <c r="A115" s="242" t="s">
        <v>158</v>
      </c>
      <c r="B115" s="245" t="s">
        <v>48</v>
      </c>
      <c r="C115" s="245">
        <v>0.34571304221674171</v>
      </c>
      <c r="D115" s="245">
        <v>0.1741331785869723</v>
      </c>
      <c r="E115" s="245">
        <v>5.4301465254606128E-2</v>
      </c>
      <c r="F115" s="245">
        <v>0.23824169447265339</v>
      </c>
      <c r="G115" s="245">
        <v>0.38427390105904541</v>
      </c>
      <c r="H115" s="239" t="e">
        <f>NA()</f>
        <v>#N/A</v>
      </c>
    </row>
    <row r="116" spans="1:8" x14ac:dyDescent="0.25">
      <c r="A116" s="242" t="s">
        <v>159</v>
      </c>
      <c r="B116" s="245" t="s">
        <v>48</v>
      </c>
      <c r="C116" s="245">
        <v>0.34571304221674171</v>
      </c>
      <c r="D116" s="245">
        <v>0.1741331785869723</v>
      </c>
      <c r="E116" s="245">
        <v>5.4301465254606128E-2</v>
      </c>
      <c r="F116" s="245">
        <v>0.23824169447265339</v>
      </c>
      <c r="G116" s="245">
        <v>0.38427390105904541</v>
      </c>
      <c r="H116" s="239" t="e">
        <f>NA()</f>
        <v>#N/A</v>
      </c>
    </row>
    <row r="117" spans="1:8" x14ac:dyDescent="0.25">
      <c r="A117" s="245" t="s">
        <v>160</v>
      </c>
      <c r="B117" s="245" t="s">
        <v>40</v>
      </c>
      <c r="C117" s="245">
        <v>0</v>
      </c>
      <c r="D117" s="245">
        <v>0.48725149889555069</v>
      </c>
      <c r="E117" s="245">
        <v>4.2537077942568641E-2</v>
      </c>
      <c r="F117" s="245">
        <v>0.40893026191227522</v>
      </c>
      <c r="G117" s="245">
        <v>1.136005048911329E-3</v>
      </c>
      <c r="H117" s="241">
        <v>4.8374999999999986</v>
      </c>
    </row>
    <row r="118" spans="1:8" x14ac:dyDescent="0.25">
      <c r="A118" s="342" t="s">
        <v>161</v>
      </c>
      <c r="B118" s="245" t="s">
        <v>40</v>
      </c>
      <c r="C118" s="245">
        <v>0</v>
      </c>
      <c r="D118" s="245">
        <v>0.37748842592592591</v>
      </c>
      <c r="E118" s="245">
        <v>7.7083333333333323E-2</v>
      </c>
      <c r="F118" s="245">
        <v>0.47256944444444438</v>
      </c>
      <c r="G118" s="245">
        <v>1.157407407407407E-4</v>
      </c>
      <c r="H118" s="239" t="e">
        <f>NA()</f>
        <v>#N/A</v>
      </c>
    </row>
    <row r="119" spans="1:8" x14ac:dyDescent="0.25">
      <c r="A119" s="242" t="s">
        <v>162</v>
      </c>
      <c r="B119" s="245" t="s">
        <v>36</v>
      </c>
      <c r="C119" s="245">
        <v>5.7664884135472369E-2</v>
      </c>
      <c r="D119" s="245">
        <v>2.0855614973262031E-2</v>
      </c>
      <c r="E119" s="245">
        <v>0</v>
      </c>
      <c r="F119" s="245">
        <v>3.7165775401069523E-2</v>
      </c>
      <c r="G119" s="245">
        <v>0</v>
      </c>
      <c r="H119" s="239" t="e">
        <f>NA()</f>
        <v>#N/A</v>
      </c>
    </row>
    <row r="120" spans="1:8" x14ac:dyDescent="0.25">
      <c r="A120" s="242" t="s">
        <v>163</v>
      </c>
      <c r="B120" s="245" t="s">
        <v>36</v>
      </c>
      <c r="C120" s="245">
        <v>5.7664884135472369E-2</v>
      </c>
      <c r="D120" s="245">
        <v>2.0855614973262031E-2</v>
      </c>
      <c r="E120" s="245">
        <v>0</v>
      </c>
      <c r="F120" s="245">
        <v>3.7165775401069523E-2</v>
      </c>
      <c r="G120" s="245">
        <v>0</v>
      </c>
      <c r="H120" s="239" t="e">
        <f>NA()</f>
        <v>#N/A</v>
      </c>
    </row>
    <row r="121" spans="1:8" x14ac:dyDescent="0.25">
      <c r="A121" s="245" t="s">
        <v>164</v>
      </c>
      <c r="B121" s="245" t="s">
        <v>36</v>
      </c>
      <c r="C121" s="245">
        <v>2.9393043531919211E-2</v>
      </c>
      <c r="D121" s="245">
        <v>2.079304154776401E-3</v>
      </c>
      <c r="E121" s="245">
        <v>0</v>
      </c>
      <c r="F121" s="245">
        <v>3.0058420861447659E-2</v>
      </c>
      <c r="G121" s="245">
        <v>7.7549727756540662E-2</v>
      </c>
      <c r="H121" s="239" t="e">
        <f>NA()</f>
        <v>#N/A</v>
      </c>
    </row>
    <row r="122" spans="1:8" x14ac:dyDescent="0.25">
      <c r="A122" s="245" t="s">
        <v>165</v>
      </c>
      <c r="B122" s="342" t="s">
        <v>40</v>
      </c>
      <c r="C122" s="342">
        <v>0</v>
      </c>
      <c r="D122" s="342">
        <v>0.28514115898959891</v>
      </c>
      <c r="E122" s="342">
        <v>6.0921248142644872E-2</v>
      </c>
      <c r="F122" s="342">
        <v>0.35542347696879639</v>
      </c>
      <c r="G122" s="342">
        <v>0</v>
      </c>
      <c r="H122" s="239" t="e">
        <f>NA()</f>
        <v>#N/A</v>
      </c>
    </row>
    <row r="123" spans="1:8" x14ac:dyDescent="0.25">
      <c r="A123" s="245" t="s">
        <v>166</v>
      </c>
      <c r="B123" s="245" t="s">
        <v>40</v>
      </c>
      <c r="C123" s="245">
        <v>0</v>
      </c>
      <c r="D123" s="245">
        <v>1.9213973799126639E-2</v>
      </c>
      <c r="E123" s="245">
        <v>4.7161572052401762E-2</v>
      </c>
      <c r="F123" s="245">
        <v>0.3268558951965066</v>
      </c>
      <c r="G123" s="245">
        <v>0</v>
      </c>
      <c r="H123" s="239" t="e">
        <f>NA()</f>
        <v>#N/A</v>
      </c>
    </row>
    <row r="124" spans="1:8" x14ac:dyDescent="0.25">
      <c r="A124" s="342" t="s">
        <v>167</v>
      </c>
      <c r="B124" s="245" t="s">
        <v>36</v>
      </c>
      <c r="C124" s="245">
        <v>0</v>
      </c>
      <c r="D124" s="245">
        <v>6.1326936740167329E-3</v>
      </c>
      <c r="E124" s="245">
        <v>6.229525679395944E-2</v>
      </c>
      <c r="F124" s="245">
        <v>0.24369388020434909</v>
      </c>
      <c r="G124" s="245">
        <v>0</v>
      </c>
      <c r="H124" s="239" t="e">
        <f>NA()</f>
        <v>#N/A</v>
      </c>
    </row>
    <row r="125" spans="1:8" x14ac:dyDescent="0.25">
      <c r="A125" t="s">
        <v>168</v>
      </c>
      <c r="B125" s="245" t="s">
        <v>48</v>
      </c>
      <c r="C125" s="245">
        <v>0.34112343966712899</v>
      </c>
      <c r="D125" s="245">
        <v>0.4323162274618586</v>
      </c>
      <c r="E125" s="245">
        <v>0.1069001386962552</v>
      </c>
      <c r="F125" s="245">
        <v>0.34802357836338421</v>
      </c>
      <c r="G125" s="245">
        <v>7.9368932038834966E-2</v>
      </c>
      <c r="H125" s="239" t="e">
        <f>NA()</f>
        <v>#N/A</v>
      </c>
    </row>
    <row r="126" spans="1:8" x14ac:dyDescent="0.25">
      <c r="A126" t="s">
        <v>169</v>
      </c>
      <c r="B126" s="245" t="s">
        <v>48</v>
      </c>
      <c r="C126" s="245">
        <v>0.34112343966712899</v>
      </c>
      <c r="D126" s="245">
        <v>0.4323162274618586</v>
      </c>
      <c r="E126" s="245">
        <v>0.1069001386962552</v>
      </c>
      <c r="F126" s="245">
        <v>0.34802357836338421</v>
      </c>
      <c r="G126" s="245">
        <v>7.9368932038834966E-2</v>
      </c>
      <c r="H126" s="239" t="e">
        <f>NA()</f>
        <v>#N/A</v>
      </c>
    </row>
    <row r="127" spans="1:8" x14ac:dyDescent="0.25">
      <c r="A127" s="242" t="s">
        <v>170</v>
      </c>
      <c r="B127" s="245" t="s">
        <v>48</v>
      </c>
      <c r="C127" s="245">
        <v>0</v>
      </c>
      <c r="D127" s="245">
        <v>0.43216685330347149</v>
      </c>
      <c r="E127" s="245">
        <v>0.1665173572228443</v>
      </c>
      <c r="F127" s="245">
        <v>0.48653415453527438</v>
      </c>
      <c r="G127" s="245">
        <v>4.1349384098544231E-2</v>
      </c>
      <c r="H127" s="239" t="e">
        <f>NA()</f>
        <v>#N/A</v>
      </c>
    </row>
    <row r="128" spans="1:8" x14ac:dyDescent="0.25">
      <c r="A128" s="242" t="s">
        <v>171</v>
      </c>
      <c r="B128" s="245" t="s">
        <v>48</v>
      </c>
      <c r="C128" s="245">
        <v>0</v>
      </c>
      <c r="D128" s="245">
        <v>0.43216685330347149</v>
      </c>
      <c r="E128" s="245">
        <v>0.1665173572228443</v>
      </c>
      <c r="F128" s="245">
        <v>0.48653415453527438</v>
      </c>
      <c r="G128" s="245">
        <v>4.1349384098544231E-2</v>
      </c>
      <c r="H128" s="239" t="e">
        <f>NA()</f>
        <v>#N/A</v>
      </c>
    </row>
    <row r="129" spans="1:8" x14ac:dyDescent="0.25">
      <c r="A129" s="342" t="s">
        <v>172</v>
      </c>
      <c r="B129" s="245" t="s">
        <v>40</v>
      </c>
      <c r="C129" s="245">
        <v>0</v>
      </c>
      <c r="D129" s="245">
        <v>0.35913705583756339</v>
      </c>
      <c r="E129" s="245">
        <v>7.0630891950688904E-2</v>
      </c>
      <c r="F129" s="245">
        <v>0.52907904278462647</v>
      </c>
      <c r="G129" s="245">
        <v>9.7897026831036981E-4</v>
      </c>
      <c r="H129" s="241">
        <v>4.8374999999999986</v>
      </c>
    </row>
    <row r="130" spans="1:8" x14ac:dyDescent="0.25">
      <c r="A130" s="242" t="s">
        <v>173</v>
      </c>
      <c r="B130" s="342" t="s">
        <v>40</v>
      </c>
      <c r="C130" s="342">
        <v>0</v>
      </c>
      <c r="D130" s="342">
        <v>2.073544433094995E-2</v>
      </c>
      <c r="E130" s="342">
        <v>5.7099080694586309E-2</v>
      </c>
      <c r="F130" s="342">
        <v>0.27872829417773243</v>
      </c>
      <c r="G130" s="342">
        <v>7.9162410623084779E-4</v>
      </c>
      <c r="H130" s="239" t="e">
        <f>NA()</f>
        <v>#N/A</v>
      </c>
    </row>
    <row r="131" spans="1:8" x14ac:dyDescent="0.25">
      <c r="A131" s="242" t="s">
        <v>174</v>
      </c>
      <c r="B131" s="245" t="s">
        <v>40</v>
      </c>
      <c r="C131" s="245">
        <v>0</v>
      </c>
      <c r="D131" s="245">
        <v>2.073544433094995E-2</v>
      </c>
      <c r="E131" s="245">
        <v>5.7099080694586309E-2</v>
      </c>
      <c r="F131" s="245">
        <v>0.27872829417773243</v>
      </c>
      <c r="G131" s="245">
        <v>7.9162410623084779E-4</v>
      </c>
      <c r="H131" s="239" t="e">
        <f>NA()</f>
        <v>#N/A</v>
      </c>
    </row>
    <row r="132" spans="1:8" x14ac:dyDescent="0.25">
      <c r="A132" s="342" t="s">
        <v>175</v>
      </c>
      <c r="B132" s="245" t="s">
        <v>52</v>
      </c>
      <c r="C132" s="245">
        <v>0</v>
      </c>
      <c r="D132" s="245">
        <v>0</v>
      </c>
      <c r="E132" s="245">
        <v>3.5046728971962621E-2</v>
      </c>
      <c r="F132" s="245">
        <v>0.1691588785046729</v>
      </c>
      <c r="G132" s="245">
        <v>1.448598130841122E-2</v>
      </c>
      <c r="H132" s="239" t="e">
        <f>NA()</f>
        <v>#N/A</v>
      </c>
    </row>
    <row r="133" spans="1:8" x14ac:dyDescent="0.25">
      <c r="A133" s="342" t="s">
        <v>176</v>
      </c>
      <c r="B133" s="245" t="s">
        <v>52</v>
      </c>
      <c r="C133" s="245">
        <v>0</v>
      </c>
      <c r="D133" s="245">
        <v>0</v>
      </c>
      <c r="E133" s="245">
        <v>4.6890286512928023E-2</v>
      </c>
      <c r="F133" s="245">
        <v>0.19804332634521321</v>
      </c>
      <c r="G133" s="245">
        <v>0</v>
      </c>
      <c r="H133" s="239" t="e">
        <f>NA()</f>
        <v>#N/A</v>
      </c>
    </row>
    <row r="134" spans="1:8" x14ac:dyDescent="0.25">
      <c r="A134" s="342" t="s">
        <v>177</v>
      </c>
      <c r="B134" s="245" t="s">
        <v>52</v>
      </c>
      <c r="C134" s="245">
        <v>0</v>
      </c>
      <c r="D134" s="245">
        <v>0</v>
      </c>
      <c r="E134" s="245">
        <v>9.4794188861985484E-2</v>
      </c>
      <c r="F134" s="245">
        <v>0.19782082324455211</v>
      </c>
      <c r="G134" s="245">
        <v>0</v>
      </c>
      <c r="H134" s="239" t="e">
        <f>NA()</f>
        <v>#N/A</v>
      </c>
    </row>
    <row r="135" spans="1:8" x14ac:dyDescent="0.25">
      <c r="A135" s="342" t="s">
        <v>179</v>
      </c>
      <c r="B135" s="245" t="s">
        <v>36</v>
      </c>
      <c r="C135" s="245">
        <v>6.7301038062283741E-2</v>
      </c>
      <c r="D135" s="245">
        <v>2.084775086505191E-2</v>
      </c>
      <c r="E135" s="245">
        <v>0</v>
      </c>
      <c r="F135" s="245">
        <v>3.7110726643598622E-2</v>
      </c>
      <c r="G135" s="245">
        <v>9.8442906574394473E-2</v>
      </c>
      <c r="H135" s="239" t="e">
        <f>NA()</f>
        <v>#N/A</v>
      </c>
    </row>
    <row r="136" spans="1:8" x14ac:dyDescent="0.25">
      <c r="A136" t="s">
        <v>180</v>
      </c>
      <c r="B136" s="245" t="s">
        <v>36</v>
      </c>
      <c r="C136" s="245">
        <v>0</v>
      </c>
      <c r="D136" s="245">
        <v>2.091053467443091E-3</v>
      </c>
      <c r="E136" s="245">
        <v>0</v>
      </c>
      <c r="F136" s="245">
        <v>3.8935944944415032E-2</v>
      </c>
      <c r="G136" s="245">
        <v>5.2938062466913714E-4</v>
      </c>
      <c r="H136" s="239" t="e">
        <f>NA()</f>
        <v>#N/A</v>
      </c>
    </row>
    <row r="137" spans="1:8" x14ac:dyDescent="0.25">
      <c r="A137" s="242" t="s">
        <v>182</v>
      </c>
      <c r="B137" s="245" t="s">
        <v>36</v>
      </c>
      <c r="C137" s="245">
        <v>0</v>
      </c>
      <c r="D137" s="245">
        <v>2.091053467443091E-3</v>
      </c>
      <c r="E137" s="245">
        <v>0</v>
      </c>
      <c r="F137" s="245">
        <v>3.8935944944415032E-2</v>
      </c>
      <c r="G137" s="245">
        <v>5.2938062466913714E-4</v>
      </c>
      <c r="H137" s="239" t="e">
        <f>NA()</f>
        <v>#N/A</v>
      </c>
    </row>
    <row r="138" spans="1:8" x14ac:dyDescent="0.25">
      <c r="A138" s="245" t="s">
        <v>183</v>
      </c>
      <c r="B138" s="245" t="s">
        <v>36</v>
      </c>
      <c r="C138" s="245">
        <v>2.9418934495912281E-2</v>
      </c>
      <c r="D138" s="245">
        <v>2.3225474602036008E-3</v>
      </c>
      <c r="E138" s="245">
        <v>0</v>
      </c>
      <c r="F138" s="245">
        <v>9.5224445868347635E-2</v>
      </c>
      <c r="G138" s="245">
        <v>1.46234469716523E-2</v>
      </c>
      <c r="H138" s="239" t="e">
        <f>NA()</f>
        <v>#N/A</v>
      </c>
    </row>
    <row r="139" spans="1:8" x14ac:dyDescent="0.25">
      <c r="A139" s="245" t="s">
        <v>184</v>
      </c>
      <c r="B139" s="245" t="s">
        <v>36</v>
      </c>
      <c r="C139" s="245">
        <v>0</v>
      </c>
      <c r="D139" s="245">
        <v>2.8869327032891401E-3</v>
      </c>
      <c r="E139" s="245">
        <v>6.9767540329487548E-3</v>
      </c>
      <c r="F139" s="245">
        <v>0.14025681383479741</v>
      </c>
      <c r="G139" s="245">
        <v>0</v>
      </c>
      <c r="H139" s="239" t="e">
        <f>NA()</f>
        <v>#N/A</v>
      </c>
    </row>
    <row r="140" spans="1:8" x14ac:dyDescent="0.25">
      <c r="A140" s="342" t="s">
        <v>185</v>
      </c>
      <c r="B140" s="245" t="s">
        <v>36</v>
      </c>
      <c r="C140" s="245">
        <v>0</v>
      </c>
      <c r="D140" s="245">
        <v>2.8783650886296582E-3</v>
      </c>
      <c r="E140" s="245">
        <v>1.471164378632937E-2</v>
      </c>
      <c r="F140" s="245">
        <v>0.17813881715185781</v>
      </c>
      <c r="G140" s="245">
        <v>0</v>
      </c>
      <c r="H140" s="239" t="e">
        <f>NA()</f>
        <v>#N/A</v>
      </c>
    </row>
    <row r="141" spans="1:8" x14ac:dyDescent="0.25">
      <c r="A141" s="342" t="s">
        <v>186</v>
      </c>
      <c r="B141" s="245" t="s">
        <v>36</v>
      </c>
      <c r="C141" s="245">
        <v>0</v>
      </c>
      <c r="D141" s="245">
        <v>3.331904362849717E-3</v>
      </c>
      <c r="E141" s="245">
        <v>2.7571508602581399E-2</v>
      </c>
      <c r="F141" s="245">
        <v>0.18716972758308281</v>
      </c>
      <c r="G141" s="245">
        <v>0</v>
      </c>
      <c r="H141" s="239" t="e">
        <f>NA()</f>
        <v>#N/A</v>
      </c>
    </row>
    <row r="142" spans="1:8" x14ac:dyDescent="0.25">
      <c r="A142" t="s">
        <v>187</v>
      </c>
      <c r="B142" s="342" t="s">
        <v>48</v>
      </c>
      <c r="C142" s="245">
        <v>0</v>
      </c>
      <c r="D142" s="245">
        <v>2.6742627345844511E-2</v>
      </c>
      <c r="E142" s="245">
        <v>0.14470509383378019</v>
      </c>
      <c r="F142" s="245">
        <v>0.32587131367292232</v>
      </c>
      <c r="G142" s="245">
        <v>0</v>
      </c>
      <c r="H142" s="239" t="e">
        <f>NA()</f>
        <v>#N/A</v>
      </c>
    </row>
    <row r="143" spans="1:8" x14ac:dyDescent="0.25">
      <c r="A143" s="242" t="s">
        <v>188</v>
      </c>
      <c r="B143" s="245" t="s">
        <v>48</v>
      </c>
      <c r="C143" s="245">
        <v>0</v>
      </c>
      <c r="D143" s="245">
        <v>2.6742627345844511E-2</v>
      </c>
      <c r="E143" s="245">
        <v>0.14470509383378019</v>
      </c>
      <c r="F143" s="245">
        <v>0.32587131367292232</v>
      </c>
      <c r="G143" s="245">
        <v>0</v>
      </c>
      <c r="H143" s="239" t="e">
        <f>NA()</f>
        <v>#N/A</v>
      </c>
    </row>
    <row r="144" spans="1:8" x14ac:dyDescent="0.25">
      <c r="A144" s="342" t="s">
        <v>189</v>
      </c>
      <c r="B144" s="245" t="s">
        <v>48</v>
      </c>
      <c r="C144" s="245">
        <v>0</v>
      </c>
      <c r="D144" s="245">
        <v>6.0244744273611544E-3</v>
      </c>
      <c r="E144" s="245">
        <v>0.1243175400062755</v>
      </c>
      <c r="F144" s="245">
        <v>0.23649199874490121</v>
      </c>
      <c r="G144" s="245">
        <v>0</v>
      </c>
      <c r="H144" s="239" t="e">
        <f>NA()</f>
        <v>#N/A</v>
      </c>
    </row>
    <row r="145" spans="1:8" x14ac:dyDescent="0.25">
      <c r="A145" s="342" t="s">
        <v>190</v>
      </c>
      <c r="B145" s="342" t="s">
        <v>48</v>
      </c>
      <c r="C145" s="245">
        <v>0</v>
      </c>
      <c r="D145" s="245">
        <v>3.4838709677419361E-3</v>
      </c>
      <c r="E145" s="245">
        <v>0.16425806451612901</v>
      </c>
      <c r="F145" s="245">
        <v>0.22993548387096771</v>
      </c>
      <c r="G145" s="245">
        <v>0</v>
      </c>
      <c r="H145" s="239" t="e">
        <f>NA()</f>
        <v>#N/A</v>
      </c>
    </row>
    <row r="146" spans="1:8" x14ac:dyDescent="0.25">
      <c r="A146" s="342" t="s">
        <v>191</v>
      </c>
      <c r="B146" s="245" t="s">
        <v>48</v>
      </c>
      <c r="C146" s="245">
        <v>0</v>
      </c>
      <c r="D146" s="245">
        <v>2.0517464424320831E-2</v>
      </c>
      <c r="E146" s="245">
        <v>0.15777490297542041</v>
      </c>
      <c r="F146" s="245">
        <v>0.27534282018111261</v>
      </c>
      <c r="G146" s="245">
        <v>0</v>
      </c>
      <c r="H146" s="239" t="e">
        <f>NA()</f>
        <v>#N/A</v>
      </c>
    </row>
    <row r="147" spans="1:8" x14ac:dyDescent="0.25">
      <c r="A147" s="342" t="s">
        <v>192</v>
      </c>
      <c r="B147" s="342" t="s">
        <v>48</v>
      </c>
      <c r="C147" s="245">
        <v>0</v>
      </c>
      <c r="D147" s="245">
        <v>1.834002677376171E-2</v>
      </c>
      <c r="E147" s="245">
        <v>0.31981258366800541</v>
      </c>
      <c r="F147" s="245">
        <v>0.38915662650602412</v>
      </c>
      <c r="G147" s="245">
        <v>9.3708165997322633E-4</v>
      </c>
      <c r="H147" s="239" t="e">
        <f>NA()</f>
        <v>#N/A</v>
      </c>
    </row>
    <row r="148" spans="1:8" x14ac:dyDescent="0.25">
      <c r="A148" s="245" t="s">
        <v>193</v>
      </c>
      <c r="B148" s="245" t="s">
        <v>48</v>
      </c>
      <c r="C148" s="245">
        <v>0</v>
      </c>
      <c r="D148" s="245">
        <v>2.093821510297483E-2</v>
      </c>
      <c r="E148" s="245">
        <v>0.37471395881006858</v>
      </c>
      <c r="F148" s="245">
        <v>0.4003432494279176</v>
      </c>
      <c r="G148" s="245">
        <v>1.3729977116704809E-3</v>
      </c>
      <c r="H148" s="239" t="e">
        <f>NA()</f>
        <v>#N/A</v>
      </c>
    </row>
    <row r="149" spans="1:8" x14ac:dyDescent="0.25">
      <c r="A149" s="245" t="s">
        <v>194</v>
      </c>
      <c r="B149" s="245" t="s">
        <v>40</v>
      </c>
      <c r="C149" s="245">
        <v>0</v>
      </c>
      <c r="D149" s="245">
        <v>0.13839009287925699</v>
      </c>
      <c r="E149" s="245">
        <v>0.1268730650154799</v>
      </c>
      <c r="F149" s="245">
        <v>0.55999999999999994</v>
      </c>
      <c r="G149" s="245">
        <v>1.5479876160990711E-3</v>
      </c>
      <c r="H149" s="239" t="e">
        <f>NA()</f>
        <v>#N/A</v>
      </c>
    </row>
    <row r="150" spans="1:8" x14ac:dyDescent="0.25">
      <c r="A150" s="245" t="s">
        <v>195</v>
      </c>
      <c r="B150" s="342" t="s">
        <v>40</v>
      </c>
      <c r="C150" s="342">
        <v>0</v>
      </c>
      <c r="D150" s="342">
        <v>0</v>
      </c>
      <c r="E150" s="342">
        <v>2.6041666666666661E-2</v>
      </c>
      <c r="F150" s="342">
        <v>0.16770833333333329</v>
      </c>
      <c r="G150" s="342">
        <v>0</v>
      </c>
      <c r="H150" s="239" t="e">
        <f>NA()</f>
        <v>#N/A</v>
      </c>
    </row>
    <row r="151" spans="1:8" x14ac:dyDescent="0.25">
      <c r="A151" s="245" t="s">
        <v>196</v>
      </c>
      <c r="B151" s="245" t="s">
        <v>48</v>
      </c>
      <c r="C151" s="245">
        <v>0.33217592592592587</v>
      </c>
      <c r="D151" s="245">
        <v>0.16423611111111111</v>
      </c>
      <c r="E151" s="245">
        <v>0.1938657407407407</v>
      </c>
      <c r="F151" s="245">
        <v>0.390625</v>
      </c>
      <c r="G151" s="245">
        <v>0.17743055555555551</v>
      </c>
      <c r="H151" s="239" t="e">
        <f>NA()</f>
        <v>#N/A</v>
      </c>
    </row>
    <row r="152" spans="1:8" x14ac:dyDescent="0.25">
      <c r="A152" s="245" t="s">
        <v>197</v>
      </c>
      <c r="B152" s="245" t="s">
        <v>105</v>
      </c>
      <c r="C152" s="245">
        <v>0</v>
      </c>
      <c r="D152" s="245">
        <v>4.3718592964824117E-2</v>
      </c>
      <c r="E152" s="245">
        <v>9.0954773869346736E-2</v>
      </c>
      <c r="F152" s="245">
        <v>0.29798994974874371</v>
      </c>
      <c r="G152" s="245">
        <v>0</v>
      </c>
      <c r="H152" s="239" t="e">
        <f>NA()</f>
        <v>#N/A</v>
      </c>
    </row>
    <row r="153" spans="1:8" x14ac:dyDescent="0.25">
      <c r="A153" s="245" t="s">
        <v>199</v>
      </c>
      <c r="B153" s="342" t="s">
        <v>48</v>
      </c>
      <c r="C153" s="342">
        <v>0</v>
      </c>
      <c r="D153" s="342">
        <v>0.19696969696969699</v>
      </c>
      <c r="E153" s="342">
        <v>0.31767676767676772</v>
      </c>
      <c r="F153" s="342">
        <v>0.51464646464646457</v>
      </c>
      <c r="G153" s="342">
        <v>4.0404040404040404E-3</v>
      </c>
      <c r="H153" s="239" t="e">
        <f>NA()</f>
        <v>#N/A</v>
      </c>
    </row>
    <row r="154" spans="1:8" x14ac:dyDescent="0.25">
      <c r="A154" s="342" t="s">
        <v>200</v>
      </c>
      <c r="B154" s="245" t="s">
        <v>48</v>
      </c>
      <c r="C154" s="245">
        <v>0.36257183908045981</v>
      </c>
      <c r="D154" s="245">
        <v>0.25474137931034491</v>
      </c>
      <c r="E154" s="245">
        <v>0.32090517241379313</v>
      </c>
      <c r="F154" s="245">
        <v>0.50093390804597704</v>
      </c>
      <c r="G154" s="245">
        <v>1.6810344827586209E-2</v>
      </c>
      <c r="H154" s="241">
        <v>3.9275000000000002</v>
      </c>
    </row>
    <row r="155" spans="1:8" x14ac:dyDescent="0.25">
      <c r="A155" s="342" t="s">
        <v>201</v>
      </c>
      <c r="B155" s="342" t="s">
        <v>40</v>
      </c>
      <c r="C155" s="342">
        <v>0.3681141439205956</v>
      </c>
      <c r="D155" s="342">
        <v>0.40446650124069478</v>
      </c>
      <c r="E155" s="342">
        <v>0.14416873449131509</v>
      </c>
      <c r="F155" s="342">
        <v>0.40880893300248139</v>
      </c>
      <c r="G155" s="342">
        <v>5.3598014888337479E-2</v>
      </c>
      <c r="H155" s="241">
        <v>4.8374999999999986</v>
      </c>
    </row>
    <row r="156" spans="1:8" x14ac:dyDescent="0.25">
      <c r="A156" s="342" t="s">
        <v>202</v>
      </c>
      <c r="B156" s="245" t="s">
        <v>198</v>
      </c>
      <c r="C156" s="245">
        <v>0.16350000000000001</v>
      </c>
      <c r="D156" s="245">
        <v>5.3249999999999999E-2</v>
      </c>
      <c r="E156" s="245">
        <v>2.1749999999999999E-2</v>
      </c>
      <c r="F156" s="245">
        <v>0.23474999999999999</v>
      </c>
      <c r="G156" s="245">
        <v>0.45450000000000002</v>
      </c>
      <c r="H156" s="239" t="e">
        <f>NA()</f>
        <v>#N/A</v>
      </c>
    </row>
    <row r="157" spans="1:8" x14ac:dyDescent="0.25">
      <c r="A157" s="342" t="s">
        <v>203</v>
      </c>
      <c r="B157" s="342" t="s">
        <v>198</v>
      </c>
      <c r="C157" s="342">
        <v>0.20609137055837559</v>
      </c>
      <c r="D157" s="342">
        <v>5.3299492385786809E-2</v>
      </c>
      <c r="E157" s="342">
        <v>3.654822335025381E-2</v>
      </c>
      <c r="F157" s="342">
        <v>0.2517766497461929</v>
      </c>
      <c r="G157" s="342">
        <v>0.31827411167512693</v>
      </c>
      <c r="H157" s="239" t="e">
        <f>NA()</f>
        <v>#N/A</v>
      </c>
    </row>
    <row r="158" spans="1:8" x14ac:dyDescent="0.25">
      <c r="A158" s="245" t="s">
        <v>204</v>
      </c>
      <c r="B158" s="245" t="s">
        <v>40</v>
      </c>
      <c r="C158" s="245">
        <v>0</v>
      </c>
      <c r="D158" s="245">
        <v>0.14838709677419359</v>
      </c>
      <c r="E158" s="245">
        <v>0.34055299539170508</v>
      </c>
      <c r="F158" s="245">
        <v>0.59331797235023043</v>
      </c>
      <c r="G158" s="245">
        <v>4.147465437788018E-3</v>
      </c>
      <c r="H158" s="239" t="e">
        <f>NA()</f>
        <v>#N/A</v>
      </c>
    </row>
    <row r="159" spans="1:8" x14ac:dyDescent="0.25">
      <c r="A159" s="245" t="s">
        <v>205</v>
      </c>
      <c r="B159" s="245" t="s">
        <v>198</v>
      </c>
      <c r="C159" s="245">
        <v>0.16350000000000001</v>
      </c>
      <c r="D159" s="245">
        <v>5.3249999999999999E-2</v>
      </c>
      <c r="E159" s="245">
        <v>2.1749999999999999E-2</v>
      </c>
      <c r="F159" s="245">
        <v>0.23474999999999999</v>
      </c>
      <c r="G159" s="245">
        <v>0.42449999999999999</v>
      </c>
      <c r="H159" s="239" t="e">
        <f>NA()</f>
        <v>#N/A</v>
      </c>
    </row>
    <row r="160" spans="1:8" x14ac:dyDescent="0.25">
      <c r="A160" s="245" t="s">
        <v>206</v>
      </c>
      <c r="B160" s="245" t="s">
        <v>198</v>
      </c>
      <c r="C160" s="245">
        <v>0.16350000000000001</v>
      </c>
      <c r="D160" s="245">
        <v>5.3249999999999999E-2</v>
      </c>
      <c r="E160" s="245">
        <v>2.75E-2</v>
      </c>
      <c r="F160" s="245">
        <v>0.23474999999999999</v>
      </c>
      <c r="G160" s="245">
        <v>0.35349999999999998</v>
      </c>
      <c r="H160" s="239" t="e">
        <f>NA()</f>
        <v>#N/A</v>
      </c>
    </row>
    <row r="161" spans="1:8" x14ac:dyDescent="0.25">
      <c r="A161" s="342" t="s">
        <v>207</v>
      </c>
      <c r="B161" s="245" t="s">
        <v>198</v>
      </c>
      <c r="C161" s="245">
        <v>0.16350000000000001</v>
      </c>
      <c r="D161" s="245">
        <v>5.3249999999999999E-2</v>
      </c>
      <c r="E161" s="245">
        <v>1.4999999999999999E-2</v>
      </c>
      <c r="F161" s="245">
        <v>0.23474999999999999</v>
      </c>
      <c r="G161" s="245">
        <v>0.51800000000000002</v>
      </c>
      <c r="H161" s="239" t="e">
        <f>NA()</f>
        <v>#N/A</v>
      </c>
    </row>
    <row r="162" spans="1:8" x14ac:dyDescent="0.25">
      <c r="A162" s="342" t="s">
        <v>208</v>
      </c>
      <c r="B162" s="342" t="s">
        <v>198</v>
      </c>
      <c r="C162" s="245">
        <v>0.16350000000000001</v>
      </c>
      <c r="D162" s="245">
        <v>5.3249999999999999E-2</v>
      </c>
      <c r="E162" s="245">
        <v>2.75E-2</v>
      </c>
      <c r="F162" s="245">
        <v>0.23474999999999999</v>
      </c>
      <c r="G162" s="245">
        <v>0.34675</v>
      </c>
      <c r="H162" s="239" t="e">
        <f>NA()</f>
        <v>#N/A</v>
      </c>
    </row>
    <row r="163" spans="1:8" x14ac:dyDescent="0.25">
      <c r="A163" s="342" t="s">
        <v>209</v>
      </c>
      <c r="B163" s="245" t="s">
        <v>198</v>
      </c>
      <c r="C163" s="245">
        <v>0.22175</v>
      </c>
      <c r="D163" s="245">
        <v>5.3249999999999999E-2</v>
      </c>
      <c r="E163" s="245">
        <v>4.0999999999999988E-2</v>
      </c>
      <c r="F163" s="245">
        <v>0.2515</v>
      </c>
      <c r="G163" s="245">
        <v>0.20025000000000001</v>
      </c>
      <c r="H163" s="239" t="e">
        <f>NA()</f>
        <v>#N/A</v>
      </c>
    </row>
    <row r="164" spans="1:8" x14ac:dyDescent="0.25">
      <c r="A164" s="342" t="s">
        <v>210</v>
      </c>
      <c r="B164" s="342" t="s">
        <v>198</v>
      </c>
      <c r="C164" s="245">
        <v>0.16350000000000001</v>
      </c>
      <c r="D164" s="245">
        <v>5.3249999999999999E-2</v>
      </c>
      <c r="E164" s="245">
        <v>3.2500000000000001E-2</v>
      </c>
      <c r="F164" s="245">
        <v>0.23474999999999999</v>
      </c>
      <c r="G164" s="245">
        <v>0.30599999999999999</v>
      </c>
      <c r="H164" s="239" t="e">
        <f>NA()</f>
        <v>#N/A</v>
      </c>
    </row>
    <row r="165" spans="1:8" x14ac:dyDescent="0.25">
      <c r="A165" s="342" t="s">
        <v>211</v>
      </c>
      <c r="B165" s="245" t="s">
        <v>198</v>
      </c>
      <c r="C165" s="245">
        <v>0.16350000000000001</v>
      </c>
      <c r="D165" s="245">
        <v>5.3249999999999999E-2</v>
      </c>
      <c r="E165" s="245">
        <v>1.4999999999999999E-2</v>
      </c>
      <c r="F165" s="245">
        <v>0.23474999999999999</v>
      </c>
      <c r="G165" s="245">
        <v>0.44600000000000001</v>
      </c>
      <c r="H165" s="239" t="e">
        <f>NA()</f>
        <v>#N/A</v>
      </c>
    </row>
    <row r="166" spans="1:8" x14ac:dyDescent="0.25">
      <c r="A166" s="342" t="s">
        <v>212</v>
      </c>
      <c r="B166" s="342" t="s">
        <v>198</v>
      </c>
      <c r="C166" s="245">
        <v>0.16350000000000001</v>
      </c>
      <c r="D166" s="245">
        <v>5.3249999999999999E-2</v>
      </c>
      <c r="E166" s="245">
        <v>1.4999999999999999E-2</v>
      </c>
      <c r="F166" s="245">
        <v>0.23474999999999999</v>
      </c>
      <c r="G166" s="245">
        <v>0.44299999999999989</v>
      </c>
      <c r="H166" s="239" t="e">
        <f>NA()</f>
        <v>#N/A</v>
      </c>
    </row>
    <row r="167" spans="1:8" x14ac:dyDescent="0.25">
      <c r="A167" s="342" t="s">
        <v>213</v>
      </c>
      <c r="B167" s="245" t="s">
        <v>198</v>
      </c>
      <c r="C167" s="245">
        <v>0.16350000000000001</v>
      </c>
      <c r="D167" s="245">
        <v>5.3249999999999999E-2</v>
      </c>
      <c r="E167" s="245">
        <v>2.75E-2</v>
      </c>
      <c r="F167" s="245">
        <v>0.23474999999999999</v>
      </c>
      <c r="G167" s="245">
        <v>0.36049999999999999</v>
      </c>
      <c r="H167" s="239" t="e">
        <f>NA()</f>
        <v>#N/A</v>
      </c>
    </row>
    <row r="168" spans="1:8" x14ac:dyDescent="0.25">
      <c r="A168" s="342" t="s">
        <v>214</v>
      </c>
      <c r="B168" s="342" t="s">
        <v>198</v>
      </c>
      <c r="C168" s="245">
        <v>0.16350000000000001</v>
      </c>
      <c r="D168" s="245">
        <v>5.3249999999999999E-2</v>
      </c>
      <c r="E168" s="245">
        <v>1.4999999999999999E-2</v>
      </c>
      <c r="F168" s="245">
        <v>0.23474999999999999</v>
      </c>
      <c r="G168" s="245">
        <v>0.35299999999999998</v>
      </c>
      <c r="H168" s="239" t="e">
        <f>NA()</f>
        <v>#N/A</v>
      </c>
    </row>
    <row r="169" spans="1:8" x14ac:dyDescent="0.25">
      <c r="A169" s="342" t="s">
        <v>215</v>
      </c>
      <c r="B169" s="245" t="s">
        <v>198</v>
      </c>
      <c r="C169" s="245">
        <v>0.16350000000000001</v>
      </c>
      <c r="D169" s="245">
        <v>5.3249999999999999E-2</v>
      </c>
      <c r="E169" s="245">
        <v>1.4999999999999999E-2</v>
      </c>
      <c r="F169" s="245">
        <v>0.23474999999999999</v>
      </c>
      <c r="G169" s="245">
        <v>0.44524999999999998</v>
      </c>
      <c r="H169" s="239" t="e">
        <f>NA()</f>
        <v>#N/A</v>
      </c>
    </row>
    <row r="170" spans="1:8" x14ac:dyDescent="0.25">
      <c r="A170" s="342" t="s">
        <v>216</v>
      </c>
      <c r="B170" s="342" t="s">
        <v>198</v>
      </c>
      <c r="C170" s="245">
        <v>0.16350000000000001</v>
      </c>
      <c r="D170" s="245">
        <v>5.3249999999999999E-2</v>
      </c>
      <c r="E170" s="245">
        <v>1.4999999999999999E-2</v>
      </c>
      <c r="F170" s="245">
        <v>0.23474999999999999</v>
      </c>
      <c r="G170" s="245">
        <v>0.35175000000000001</v>
      </c>
      <c r="H170" s="239" t="e">
        <f>NA()</f>
        <v>#N/A</v>
      </c>
    </row>
    <row r="171" spans="1:8" x14ac:dyDescent="0.25">
      <c r="A171" s="342" t="s">
        <v>217</v>
      </c>
      <c r="B171" s="245" t="s">
        <v>198</v>
      </c>
      <c r="C171" s="245">
        <v>0.16350000000000001</v>
      </c>
      <c r="D171" s="245">
        <v>5.3249999999999999E-2</v>
      </c>
      <c r="E171" s="245">
        <v>2.1749999999999999E-2</v>
      </c>
      <c r="F171" s="245">
        <v>0.23474999999999999</v>
      </c>
      <c r="G171" s="245">
        <v>0.48825000000000002</v>
      </c>
      <c r="H171" s="239" t="e">
        <f>NA()</f>
        <v>#N/A</v>
      </c>
    </row>
    <row r="172" spans="1:8" x14ac:dyDescent="0.25">
      <c r="A172" s="342" t="s">
        <v>218</v>
      </c>
      <c r="B172" s="342" t="s">
        <v>198</v>
      </c>
      <c r="C172" s="245">
        <v>0.16350000000000001</v>
      </c>
      <c r="D172" s="245">
        <v>5.3249999999999999E-2</v>
      </c>
      <c r="E172" s="245">
        <v>2.75E-2</v>
      </c>
      <c r="F172" s="245">
        <v>0.23474999999999999</v>
      </c>
      <c r="G172" s="245">
        <v>0.36375000000000002</v>
      </c>
      <c r="H172" s="239" t="e">
        <f>NA()</f>
        <v>#N/A</v>
      </c>
    </row>
    <row r="173" spans="1:8" x14ac:dyDescent="0.25">
      <c r="A173" s="342" t="s">
        <v>219</v>
      </c>
      <c r="B173" s="245" t="s">
        <v>198</v>
      </c>
      <c r="C173" s="245">
        <v>0.16350000000000001</v>
      </c>
      <c r="D173" s="245">
        <v>5.3249999999999999E-2</v>
      </c>
      <c r="E173" s="245">
        <v>2.1749999999999999E-2</v>
      </c>
      <c r="F173" s="245">
        <v>0.23474999999999999</v>
      </c>
      <c r="G173" s="245">
        <v>0.38850000000000001</v>
      </c>
      <c r="H173" s="239" t="e">
        <f>NA()</f>
        <v>#N/A</v>
      </c>
    </row>
    <row r="174" spans="1:8" x14ac:dyDescent="0.25">
      <c r="A174" s="342" t="s">
        <v>220</v>
      </c>
      <c r="B174" s="342" t="s">
        <v>198</v>
      </c>
      <c r="C174" s="245">
        <v>0.16350000000000001</v>
      </c>
      <c r="D174" s="245">
        <v>5.3249999999999999E-2</v>
      </c>
      <c r="E174" s="245">
        <v>2.1749999999999999E-2</v>
      </c>
      <c r="F174" s="245">
        <v>0.23474999999999999</v>
      </c>
      <c r="G174" s="245">
        <v>0.41325000000000001</v>
      </c>
      <c r="H174" s="239" t="e">
        <f>NA()</f>
        <v>#N/A</v>
      </c>
    </row>
    <row r="175" spans="1:8" x14ac:dyDescent="0.25">
      <c r="A175" s="342" t="s">
        <v>221</v>
      </c>
      <c r="B175" s="245" t="s">
        <v>198</v>
      </c>
      <c r="C175" s="245">
        <v>0.16350000000000001</v>
      </c>
      <c r="D175" s="245">
        <v>5.3249999999999999E-2</v>
      </c>
      <c r="E175" s="245">
        <v>2.75E-2</v>
      </c>
      <c r="F175" s="245">
        <v>0.23474999999999999</v>
      </c>
      <c r="G175" s="245">
        <v>0.28549999999999998</v>
      </c>
      <c r="H175" s="239" t="e">
        <f>NA()</f>
        <v>#N/A</v>
      </c>
    </row>
    <row r="176" spans="1:8" x14ac:dyDescent="0.25">
      <c r="A176" s="342" t="s">
        <v>222</v>
      </c>
      <c r="B176" s="342" t="s">
        <v>198</v>
      </c>
      <c r="C176" s="245">
        <v>0.16350000000000001</v>
      </c>
      <c r="D176" s="245">
        <v>5.3249999999999999E-2</v>
      </c>
      <c r="E176" s="245">
        <v>2.75E-2</v>
      </c>
      <c r="F176" s="245">
        <v>0.23474999999999999</v>
      </c>
      <c r="G176" s="245">
        <v>0.26150000000000001</v>
      </c>
      <c r="H176" s="239" t="e">
        <f>NA()</f>
        <v>#N/A</v>
      </c>
    </row>
    <row r="177" spans="1:8" x14ac:dyDescent="0.25">
      <c r="A177" s="342" t="s">
        <v>223</v>
      </c>
      <c r="B177" s="245" t="s">
        <v>198</v>
      </c>
      <c r="C177" s="245">
        <v>0.16350000000000001</v>
      </c>
      <c r="D177" s="245">
        <v>5.3249999999999999E-2</v>
      </c>
      <c r="E177" s="245">
        <v>1.4999999999999999E-2</v>
      </c>
      <c r="F177" s="245">
        <v>0.23474999999999999</v>
      </c>
      <c r="G177" s="245">
        <v>0.4405</v>
      </c>
      <c r="H177" s="239" t="e">
        <f>NA()</f>
        <v>#N/A</v>
      </c>
    </row>
    <row r="178" spans="1:8" x14ac:dyDescent="0.25">
      <c r="A178" s="342" t="s">
        <v>224</v>
      </c>
      <c r="B178" s="342" t="s">
        <v>198</v>
      </c>
      <c r="C178" s="245">
        <v>0.16350000000000001</v>
      </c>
      <c r="D178" s="245">
        <v>5.3249999999999999E-2</v>
      </c>
      <c r="E178" s="245">
        <v>1.4999999999999999E-2</v>
      </c>
      <c r="F178" s="245">
        <v>0.23474999999999999</v>
      </c>
      <c r="G178" s="245">
        <v>0.4365</v>
      </c>
      <c r="H178" s="239" t="e">
        <f>NA()</f>
        <v>#N/A</v>
      </c>
    </row>
    <row r="179" spans="1:8" x14ac:dyDescent="0.25">
      <c r="A179" s="342" t="s">
        <v>225</v>
      </c>
      <c r="B179" s="245" t="s">
        <v>198</v>
      </c>
      <c r="C179" s="245">
        <v>0.16350000000000001</v>
      </c>
      <c r="D179" s="245">
        <v>5.3249999999999999E-2</v>
      </c>
      <c r="E179" s="245">
        <v>2.75E-2</v>
      </c>
      <c r="F179" s="245">
        <v>0.23474999999999999</v>
      </c>
      <c r="G179" s="245">
        <v>0.27100000000000002</v>
      </c>
      <c r="H179" s="239" t="e">
        <f>NA()</f>
        <v>#N/A</v>
      </c>
    </row>
    <row r="180" spans="1:8" x14ac:dyDescent="0.25">
      <c r="A180" s="342" t="s">
        <v>226</v>
      </c>
      <c r="B180" s="342" t="s">
        <v>198</v>
      </c>
      <c r="C180" s="245">
        <v>0.16350000000000001</v>
      </c>
      <c r="D180" s="245">
        <v>5.3249999999999999E-2</v>
      </c>
      <c r="E180" s="245">
        <v>1.4999999999999999E-2</v>
      </c>
      <c r="F180" s="245">
        <v>0.23474999999999999</v>
      </c>
      <c r="G180" s="245">
        <v>0.36875000000000002</v>
      </c>
      <c r="H180" s="239" t="e">
        <f>NA()</f>
        <v>#N/A</v>
      </c>
    </row>
    <row r="181" spans="1:8" x14ac:dyDescent="0.25">
      <c r="A181" s="342" t="s">
        <v>227</v>
      </c>
      <c r="B181" s="245" t="s">
        <v>198</v>
      </c>
      <c r="C181" s="245">
        <v>0.16350000000000001</v>
      </c>
      <c r="D181" s="245">
        <v>5.3249999999999999E-2</v>
      </c>
      <c r="E181" s="245">
        <v>1.4999999999999999E-2</v>
      </c>
      <c r="F181" s="245">
        <v>0.23474999999999999</v>
      </c>
      <c r="G181" s="245">
        <v>0.35799999999999998</v>
      </c>
      <c r="H181" s="239" t="e">
        <f>NA()</f>
        <v>#N/A</v>
      </c>
    </row>
    <row r="182" spans="1:8" x14ac:dyDescent="0.25">
      <c r="A182" s="342" t="s">
        <v>228</v>
      </c>
      <c r="B182" s="342" t="s">
        <v>198</v>
      </c>
      <c r="C182" s="245">
        <v>0.22175</v>
      </c>
      <c r="D182" s="245">
        <v>5.3249999999999999E-2</v>
      </c>
      <c r="E182" s="245">
        <v>3.2500000000000001E-2</v>
      </c>
      <c r="F182" s="245">
        <v>0.23474999999999999</v>
      </c>
      <c r="G182" s="245">
        <v>0.23524999999999999</v>
      </c>
      <c r="H182" s="239" t="e">
        <f>NA()</f>
        <v>#N/A</v>
      </c>
    </row>
    <row r="183" spans="1:8" x14ac:dyDescent="0.25">
      <c r="A183" s="342" t="s">
        <v>229</v>
      </c>
      <c r="B183" s="245" t="s">
        <v>198</v>
      </c>
      <c r="C183" s="245">
        <v>0.22175</v>
      </c>
      <c r="D183" s="245">
        <v>5.3249999999999999E-2</v>
      </c>
      <c r="E183" s="245">
        <v>4.0999999999999988E-2</v>
      </c>
      <c r="F183" s="245">
        <v>0.2515</v>
      </c>
      <c r="G183" s="245">
        <v>0.17599999999999999</v>
      </c>
      <c r="H183" s="239" t="e">
        <f>NA()</f>
        <v>#N/A</v>
      </c>
    </row>
    <row r="184" spans="1:8" x14ac:dyDescent="0.25">
      <c r="A184" s="342" t="s">
        <v>230</v>
      </c>
      <c r="B184" s="342" t="s">
        <v>198</v>
      </c>
      <c r="C184" s="245">
        <v>0.22175</v>
      </c>
      <c r="D184" s="245">
        <v>5.3249999999999999E-2</v>
      </c>
      <c r="E184" s="245">
        <v>3.2500000000000001E-2</v>
      </c>
      <c r="F184" s="245">
        <v>0.23474999999999999</v>
      </c>
      <c r="G184" s="245">
        <v>0.188</v>
      </c>
      <c r="H184" s="239" t="e">
        <f>NA()</f>
        <v>#N/A</v>
      </c>
    </row>
    <row r="185" spans="1:8" x14ac:dyDescent="0.25">
      <c r="A185" s="342" t="s">
        <v>231</v>
      </c>
      <c r="B185" s="245" t="s">
        <v>198</v>
      </c>
      <c r="C185" s="245">
        <v>0.16350000000000001</v>
      </c>
      <c r="D185" s="245">
        <v>5.3249999999999999E-2</v>
      </c>
      <c r="E185" s="245">
        <v>2.1749999999999999E-2</v>
      </c>
      <c r="F185" s="245">
        <v>0.23474999999999999</v>
      </c>
      <c r="G185" s="245">
        <v>0.43824999999999997</v>
      </c>
      <c r="H185" s="239" t="e">
        <f>NA()</f>
        <v>#N/A</v>
      </c>
    </row>
    <row r="186" spans="1:8" x14ac:dyDescent="0.25">
      <c r="A186" s="342" t="s">
        <v>232</v>
      </c>
      <c r="B186" s="342" t="s">
        <v>198</v>
      </c>
      <c r="C186" s="245">
        <v>0.16350000000000001</v>
      </c>
      <c r="D186" s="245">
        <v>5.3249999999999999E-2</v>
      </c>
      <c r="E186" s="245">
        <v>2.1749999999999999E-2</v>
      </c>
      <c r="F186" s="245">
        <v>0.23474999999999999</v>
      </c>
      <c r="G186" s="245">
        <v>0.39250000000000002</v>
      </c>
      <c r="H186" s="239" t="e">
        <f>NA()</f>
        <v>#N/A</v>
      </c>
    </row>
    <row r="187" spans="1:8" x14ac:dyDescent="0.25">
      <c r="A187" s="245" t="s">
        <v>233</v>
      </c>
      <c r="B187" s="245" t="s">
        <v>198</v>
      </c>
      <c r="C187" s="245">
        <v>0.16350000000000001</v>
      </c>
      <c r="D187" s="245">
        <v>5.3249999999999999E-2</v>
      </c>
      <c r="E187" s="245">
        <v>1.4999999999999999E-2</v>
      </c>
      <c r="F187" s="245">
        <v>0.23474999999999999</v>
      </c>
      <c r="G187" s="245">
        <v>0.43600000000000011</v>
      </c>
      <c r="H187" s="239" t="e">
        <f>NA()</f>
        <v>#N/A</v>
      </c>
    </row>
    <row r="188" spans="1:8" x14ac:dyDescent="0.25">
      <c r="A188" s="245" t="s">
        <v>234</v>
      </c>
      <c r="B188" s="342" t="s">
        <v>198</v>
      </c>
      <c r="C188" s="342">
        <v>0.16350000000000001</v>
      </c>
      <c r="D188" s="342">
        <v>5.3249999999999999E-2</v>
      </c>
      <c r="E188" s="342">
        <v>1.4999999999999999E-2</v>
      </c>
      <c r="F188" s="342">
        <v>0.23474999999999999</v>
      </c>
      <c r="G188" s="342">
        <v>0.34300000000000003</v>
      </c>
      <c r="H188" s="239" t="e">
        <f>NA()</f>
        <v>#N/A</v>
      </c>
    </row>
    <row r="189" spans="1:8" x14ac:dyDescent="0.25">
      <c r="A189" s="342" t="s">
        <v>235</v>
      </c>
      <c r="B189" s="245" t="s">
        <v>198</v>
      </c>
      <c r="C189" s="245">
        <v>0.16350000000000001</v>
      </c>
      <c r="D189" s="245">
        <v>5.3249999999999999E-2</v>
      </c>
      <c r="E189" s="245">
        <v>2.1749999999999999E-2</v>
      </c>
      <c r="F189" s="245">
        <v>0.23474999999999999</v>
      </c>
      <c r="G189" s="245">
        <v>0.31724999999999998</v>
      </c>
      <c r="H189" s="239" t="e">
        <f>NA()</f>
        <v>#N/A</v>
      </c>
    </row>
    <row r="190" spans="1:8" x14ac:dyDescent="0.25">
      <c r="A190" s="342" t="s">
        <v>236</v>
      </c>
      <c r="B190" s="342" t="s">
        <v>198</v>
      </c>
      <c r="C190" s="342">
        <v>0.16350000000000001</v>
      </c>
      <c r="D190" s="342">
        <v>5.3249999999999999E-2</v>
      </c>
      <c r="E190" s="342">
        <v>1.4999999999999999E-2</v>
      </c>
      <c r="F190" s="342">
        <v>0.23474999999999999</v>
      </c>
      <c r="G190" s="342">
        <v>0.45524999999999999</v>
      </c>
      <c r="H190" s="239" t="e">
        <f>NA()</f>
        <v>#N/A</v>
      </c>
    </row>
    <row r="191" spans="1:8" x14ac:dyDescent="0.25">
      <c r="A191" s="342" t="s">
        <v>237</v>
      </c>
      <c r="B191" s="245" t="s">
        <v>198</v>
      </c>
      <c r="C191" s="245">
        <v>0.16350000000000001</v>
      </c>
      <c r="D191" s="245">
        <v>5.3249999999999999E-2</v>
      </c>
      <c r="E191" s="245">
        <v>1.4999999999999999E-2</v>
      </c>
      <c r="F191" s="245">
        <v>0.23474999999999999</v>
      </c>
      <c r="G191" s="245">
        <v>0.36525000000000002</v>
      </c>
      <c r="H191" s="239" t="e">
        <f>NA()</f>
        <v>#N/A</v>
      </c>
    </row>
    <row r="192" spans="1:8" x14ac:dyDescent="0.25">
      <c r="A192" s="342" t="s">
        <v>238</v>
      </c>
      <c r="B192" s="342" t="s">
        <v>198</v>
      </c>
      <c r="C192" s="342">
        <v>0.16350000000000001</v>
      </c>
      <c r="D192" s="342">
        <v>5.3249999999999999E-2</v>
      </c>
      <c r="E192" s="342">
        <v>2.75E-2</v>
      </c>
      <c r="F192" s="342">
        <v>0.23474999999999999</v>
      </c>
      <c r="G192" s="342">
        <v>0.32900000000000001</v>
      </c>
      <c r="H192" s="239" t="e">
        <f>NA()</f>
        <v>#N/A</v>
      </c>
    </row>
    <row r="193" spans="1:8" x14ac:dyDescent="0.25">
      <c r="A193" s="245" t="s">
        <v>239</v>
      </c>
      <c r="B193" s="245" t="s">
        <v>198</v>
      </c>
      <c r="C193" s="245">
        <v>0.16350000000000001</v>
      </c>
      <c r="D193" s="245">
        <v>5.3249999999999999E-2</v>
      </c>
      <c r="E193" s="245">
        <v>2.1749999999999999E-2</v>
      </c>
      <c r="F193" s="245">
        <v>0.23474999999999999</v>
      </c>
      <c r="G193" s="245">
        <v>0.33600000000000002</v>
      </c>
      <c r="H193" s="239" t="e">
        <f>NA()</f>
        <v>#N/A</v>
      </c>
    </row>
    <row r="194" spans="1:8" x14ac:dyDescent="0.25">
      <c r="A194" s="342" t="s">
        <v>240</v>
      </c>
      <c r="B194" s="245" t="s">
        <v>198</v>
      </c>
      <c r="C194" s="245">
        <v>0.16350000000000001</v>
      </c>
      <c r="D194" s="245">
        <v>5.3249999999999999E-2</v>
      </c>
      <c r="E194" s="245">
        <v>1.4999999999999999E-2</v>
      </c>
      <c r="F194" s="245">
        <v>0.23474999999999999</v>
      </c>
      <c r="G194" s="245">
        <v>0.36299999999999999</v>
      </c>
      <c r="H194" s="239" t="e">
        <f>NA()</f>
        <v>#N/A</v>
      </c>
    </row>
    <row r="195" spans="1:8" x14ac:dyDescent="0.25">
      <c r="A195" s="342" t="s">
        <v>241</v>
      </c>
      <c r="B195" s="342" t="s">
        <v>198</v>
      </c>
      <c r="C195" s="245">
        <v>0.16350000000000001</v>
      </c>
      <c r="D195" s="245">
        <v>5.3249999999999999E-2</v>
      </c>
      <c r="E195" s="245">
        <v>1.4999999999999999E-2</v>
      </c>
      <c r="F195" s="245">
        <v>0.23474999999999999</v>
      </c>
      <c r="G195" s="245">
        <v>0.35125000000000001</v>
      </c>
      <c r="H195" s="239" t="e">
        <f>NA()</f>
        <v>#N/A</v>
      </c>
    </row>
    <row r="196" spans="1:8" x14ac:dyDescent="0.25">
      <c r="A196" s="342" t="s">
        <v>242</v>
      </c>
      <c r="B196" s="245" t="s">
        <v>198</v>
      </c>
      <c r="C196" s="245">
        <v>0.16350000000000001</v>
      </c>
      <c r="D196" s="245">
        <v>5.3249999999999999E-2</v>
      </c>
      <c r="E196" s="245">
        <v>1.4999999999999999E-2</v>
      </c>
      <c r="F196" s="245">
        <v>0.23474999999999999</v>
      </c>
      <c r="G196" s="245">
        <v>0.35275000000000001</v>
      </c>
      <c r="H196" s="239" t="e">
        <f>NA()</f>
        <v>#N/A</v>
      </c>
    </row>
    <row r="197" spans="1:8" x14ac:dyDescent="0.25">
      <c r="A197" s="342" t="s">
        <v>243</v>
      </c>
      <c r="B197" s="342" t="s">
        <v>198</v>
      </c>
      <c r="C197" s="245">
        <v>0.16350000000000001</v>
      </c>
      <c r="D197" s="245">
        <v>5.3249999999999999E-2</v>
      </c>
      <c r="E197" s="245">
        <v>1.4999999999999999E-2</v>
      </c>
      <c r="F197" s="245">
        <v>0.23474999999999999</v>
      </c>
      <c r="G197" s="245">
        <v>0.36075000000000002</v>
      </c>
      <c r="H197" s="239" t="e">
        <f>NA()</f>
        <v>#N/A</v>
      </c>
    </row>
    <row r="198" spans="1:8" x14ac:dyDescent="0.25">
      <c r="A198" s="342" t="s">
        <v>244</v>
      </c>
      <c r="B198" s="245" t="s">
        <v>198</v>
      </c>
      <c r="C198" s="245">
        <v>0.16340852130325809</v>
      </c>
      <c r="D198" s="245">
        <v>5.338345864661654E-2</v>
      </c>
      <c r="E198" s="245">
        <v>2.180451127819549E-2</v>
      </c>
      <c r="F198" s="245">
        <v>0.23483709273182959</v>
      </c>
      <c r="G198" s="245">
        <v>0.31428571428571428</v>
      </c>
      <c r="H198" s="239" t="e">
        <f>NA()</f>
        <v>#N/A</v>
      </c>
    </row>
    <row r="199" spans="1:8" x14ac:dyDescent="0.25">
      <c r="A199" s="342" t="s">
        <v>245</v>
      </c>
      <c r="B199" s="342" t="s">
        <v>198</v>
      </c>
      <c r="C199" s="245">
        <v>0.16350000000000001</v>
      </c>
      <c r="D199" s="245">
        <v>5.3249999999999999E-2</v>
      </c>
      <c r="E199" s="245">
        <v>2.1749999999999999E-2</v>
      </c>
      <c r="F199" s="245">
        <v>0.23474999999999999</v>
      </c>
      <c r="G199" s="245">
        <v>0.32550000000000001</v>
      </c>
      <c r="H199" s="239" t="e">
        <f>NA()</f>
        <v>#N/A</v>
      </c>
    </row>
    <row r="200" spans="1:8" x14ac:dyDescent="0.25">
      <c r="A200" s="342" t="s">
        <v>246</v>
      </c>
      <c r="B200" s="245" t="s">
        <v>198</v>
      </c>
      <c r="C200" s="245">
        <v>0.16350000000000001</v>
      </c>
      <c r="D200" s="245">
        <v>5.3249999999999999E-2</v>
      </c>
      <c r="E200" s="245">
        <v>1.4999999999999999E-2</v>
      </c>
      <c r="F200" s="245">
        <v>0.23474999999999999</v>
      </c>
      <c r="G200" s="245">
        <v>0.50600000000000001</v>
      </c>
      <c r="H200" s="239" t="e">
        <f>NA()</f>
        <v>#N/A</v>
      </c>
    </row>
    <row r="201" spans="1:8" x14ac:dyDescent="0.25">
      <c r="A201" s="342" t="s">
        <v>247</v>
      </c>
      <c r="B201" s="342" t="s">
        <v>198</v>
      </c>
      <c r="C201" s="245">
        <v>0.16347607052896729</v>
      </c>
      <c r="D201" s="245">
        <v>5.3400503778337528E-2</v>
      </c>
      <c r="E201" s="245">
        <v>2.7455919395465999E-2</v>
      </c>
      <c r="F201" s="245">
        <v>0.23476070528967249</v>
      </c>
      <c r="G201" s="245">
        <v>0.37934508816120899</v>
      </c>
      <c r="H201" s="239" t="e">
        <f>NA()</f>
        <v>#N/A</v>
      </c>
    </row>
    <row r="202" spans="1:8" x14ac:dyDescent="0.25">
      <c r="A202" s="342" t="s">
        <v>248</v>
      </c>
      <c r="B202" s="245" t="s">
        <v>198</v>
      </c>
      <c r="C202" s="245">
        <v>0.16350000000000001</v>
      </c>
      <c r="D202" s="245">
        <v>5.3249999999999999E-2</v>
      </c>
      <c r="E202" s="245">
        <v>2.75E-2</v>
      </c>
      <c r="F202" s="245">
        <v>0.23474999999999999</v>
      </c>
      <c r="G202" s="245">
        <v>0.36049999999999999</v>
      </c>
      <c r="H202" s="239" t="e">
        <f>NA()</f>
        <v>#N/A</v>
      </c>
    </row>
    <row r="203" spans="1:8" x14ac:dyDescent="0.25">
      <c r="A203" s="342" t="s">
        <v>249</v>
      </c>
      <c r="B203" s="342" t="s">
        <v>198</v>
      </c>
      <c r="C203" s="245">
        <v>0.16350000000000001</v>
      </c>
      <c r="D203" s="245">
        <v>5.3249999999999999E-2</v>
      </c>
      <c r="E203" s="245">
        <v>3.2500000000000001E-2</v>
      </c>
      <c r="F203" s="245">
        <v>0.23474999999999999</v>
      </c>
      <c r="G203" s="245">
        <v>0.35199999999999998</v>
      </c>
      <c r="H203" s="239" t="e">
        <f>NA()</f>
        <v>#N/A</v>
      </c>
    </row>
    <row r="204" spans="1:8" x14ac:dyDescent="0.25">
      <c r="A204" s="245" t="s">
        <v>250</v>
      </c>
      <c r="B204" s="245" t="s">
        <v>198</v>
      </c>
      <c r="C204" s="245">
        <v>0.16350000000000001</v>
      </c>
      <c r="D204" s="245">
        <v>5.3249999999999999E-2</v>
      </c>
      <c r="E204" s="245">
        <v>2.1749999999999999E-2</v>
      </c>
      <c r="F204" s="245">
        <v>0.23474999999999999</v>
      </c>
      <c r="G204" s="245">
        <v>0.40125</v>
      </c>
      <c r="H204" s="239" t="e">
        <f>NA()</f>
        <v>#N/A</v>
      </c>
    </row>
    <row r="205" spans="1:8" x14ac:dyDescent="0.25">
      <c r="A205" s="245" t="s">
        <v>251</v>
      </c>
      <c r="B205" s="342" t="s">
        <v>198</v>
      </c>
      <c r="C205" s="342">
        <v>0.1633663366336634</v>
      </c>
      <c r="D205" s="342">
        <v>5.3217821782178223E-2</v>
      </c>
      <c r="E205" s="342">
        <v>1.50990099009901E-2</v>
      </c>
      <c r="F205" s="342">
        <v>0.23490099009900989</v>
      </c>
      <c r="G205" s="342">
        <v>0.35123762376237622</v>
      </c>
      <c r="H205" s="239" t="e">
        <f>NA()</f>
        <v>#N/A</v>
      </c>
    </row>
    <row r="206" spans="1:8" x14ac:dyDescent="0.25">
      <c r="A206" s="245" t="s">
        <v>252</v>
      </c>
      <c r="B206" s="245" t="s">
        <v>198</v>
      </c>
      <c r="C206" s="245">
        <v>0.16347607052896729</v>
      </c>
      <c r="D206" s="245">
        <v>5.3400503778337528E-2</v>
      </c>
      <c r="E206" s="245">
        <v>1.5113350125944581E-2</v>
      </c>
      <c r="F206" s="245">
        <v>0.23476070528967249</v>
      </c>
      <c r="G206" s="245">
        <v>0.36322418136020151</v>
      </c>
      <c r="H206" s="239" t="e">
        <f>NA()</f>
        <v>#N/A</v>
      </c>
    </row>
    <row r="207" spans="1:8" x14ac:dyDescent="0.25">
      <c r="A207" s="342" t="s">
        <v>253</v>
      </c>
      <c r="B207" s="245" t="s">
        <v>198</v>
      </c>
      <c r="C207" s="245">
        <v>0.16350000000000001</v>
      </c>
      <c r="D207" s="245">
        <v>5.3249999999999999E-2</v>
      </c>
      <c r="E207" s="245">
        <v>1.4999999999999999E-2</v>
      </c>
      <c r="F207" s="245">
        <v>0.23474999999999999</v>
      </c>
      <c r="G207" s="245">
        <v>0.35525000000000001</v>
      </c>
      <c r="H207" s="239" t="e">
        <f>NA()</f>
        <v>#N/A</v>
      </c>
    </row>
    <row r="208" spans="1:8" x14ac:dyDescent="0.25">
      <c r="A208" s="342" t="s">
        <v>254</v>
      </c>
      <c r="B208" s="342" t="s">
        <v>198</v>
      </c>
      <c r="C208" s="342">
        <v>0.16350000000000001</v>
      </c>
      <c r="D208" s="342">
        <v>5.3249999999999999E-2</v>
      </c>
      <c r="E208" s="342">
        <v>1.4999999999999999E-2</v>
      </c>
      <c r="F208" s="342">
        <v>0.23474999999999999</v>
      </c>
      <c r="G208" s="342">
        <v>0.36125000000000002</v>
      </c>
      <c r="H208" s="239" t="e">
        <f>NA()</f>
        <v>#N/A</v>
      </c>
    </row>
    <row r="209" spans="1:8" x14ac:dyDescent="0.25">
      <c r="A209" s="342" t="s">
        <v>255</v>
      </c>
      <c r="B209" s="245" t="s">
        <v>198</v>
      </c>
      <c r="C209" s="245">
        <v>0.16350000000000001</v>
      </c>
      <c r="D209" s="245">
        <v>5.3249999999999999E-2</v>
      </c>
      <c r="E209" s="245">
        <v>1.4999999999999999E-2</v>
      </c>
      <c r="F209" s="245">
        <v>0.23474999999999999</v>
      </c>
      <c r="G209" s="245">
        <v>0.36675000000000002</v>
      </c>
      <c r="H209" s="239" t="e">
        <f>NA()</f>
        <v>#N/A</v>
      </c>
    </row>
    <row r="210" spans="1:8" x14ac:dyDescent="0.25">
      <c r="A210" s="342" t="s">
        <v>256</v>
      </c>
      <c r="B210" s="342" t="s">
        <v>198</v>
      </c>
      <c r="C210" s="342">
        <v>0.16350000000000001</v>
      </c>
      <c r="D210" s="342">
        <v>5.3249999999999999E-2</v>
      </c>
      <c r="E210" s="342">
        <v>1.4999999999999999E-2</v>
      </c>
      <c r="F210" s="342">
        <v>0.23474999999999999</v>
      </c>
      <c r="G210" s="342">
        <v>0.36625000000000002</v>
      </c>
      <c r="H210" s="239" t="e">
        <f>NA()</f>
        <v>#N/A</v>
      </c>
    </row>
    <row r="211" spans="1:8" x14ac:dyDescent="0.25">
      <c r="A211" s="245" t="s">
        <v>257</v>
      </c>
      <c r="B211" s="245" t="s">
        <v>198</v>
      </c>
      <c r="C211" s="245">
        <v>0.16350000000000001</v>
      </c>
      <c r="D211" s="245">
        <v>5.3249999999999999E-2</v>
      </c>
      <c r="E211" s="245">
        <v>1.4999999999999999E-2</v>
      </c>
      <c r="F211" s="245">
        <v>0.23474999999999999</v>
      </c>
      <c r="G211" s="245">
        <v>0.34899999999999998</v>
      </c>
      <c r="H211" s="239" t="e">
        <f>NA()</f>
        <v>#N/A</v>
      </c>
    </row>
    <row r="212" spans="1:8" x14ac:dyDescent="0.25">
      <c r="A212" s="342" t="s">
        <v>258</v>
      </c>
      <c r="B212" s="245" t="s">
        <v>198</v>
      </c>
      <c r="C212" s="245">
        <v>0.16337349397590359</v>
      </c>
      <c r="D212" s="245">
        <v>5.3253012048192772E-2</v>
      </c>
      <c r="E212" s="245">
        <v>2.1927710843373499E-2</v>
      </c>
      <c r="F212" s="245">
        <v>0.2346987951807229</v>
      </c>
      <c r="G212" s="245">
        <v>0.29951807228915661</v>
      </c>
      <c r="H212" s="239" t="e">
        <f>NA()</f>
        <v>#N/A</v>
      </c>
    </row>
    <row r="213" spans="1:8" x14ac:dyDescent="0.25">
      <c r="A213" s="245" t="s">
        <v>259</v>
      </c>
      <c r="B213" s="245" t="s">
        <v>198</v>
      </c>
      <c r="C213" s="245">
        <v>0.16348837209302319</v>
      </c>
      <c r="D213" s="245">
        <v>5.3255813953488371E-2</v>
      </c>
      <c r="E213" s="245">
        <v>1.511627906976744E-2</v>
      </c>
      <c r="F213" s="245">
        <v>0.23488372093023249</v>
      </c>
      <c r="G213" s="245">
        <v>0.34093023255813948</v>
      </c>
      <c r="H213" s="239" t="e">
        <f>NA()</f>
        <v>#N/A</v>
      </c>
    </row>
    <row r="214" spans="1:8" x14ac:dyDescent="0.25">
      <c r="A214" s="245" t="s">
        <v>260</v>
      </c>
      <c r="B214" s="245" t="s">
        <v>52</v>
      </c>
      <c r="C214" s="245">
        <v>0</v>
      </c>
      <c r="D214" s="245">
        <v>0</v>
      </c>
      <c r="E214" s="245">
        <v>4.0288924558587479E-2</v>
      </c>
      <c r="F214" s="245">
        <v>0.1757624398073836</v>
      </c>
      <c r="G214" s="245">
        <v>0</v>
      </c>
      <c r="H214" s="239" t="e">
        <f>NA()</f>
        <v>#N/A</v>
      </c>
    </row>
    <row r="215" spans="1:8" x14ac:dyDescent="0.25">
      <c r="A215" s="342" t="s">
        <v>261</v>
      </c>
      <c r="B215" s="342" t="s">
        <v>40</v>
      </c>
      <c r="C215" s="342">
        <v>0</v>
      </c>
      <c r="D215" s="342">
        <v>0.1215505464480874</v>
      </c>
      <c r="E215" s="342">
        <v>0.25928961748633877</v>
      </c>
      <c r="F215" s="342">
        <v>0.52223360655737705</v>
      </c>
      <c r="G215" s="342">
        <v>1.912568306010929E-3</v>
      </c>
      <c r="H215" s="239" t="e">
        <f>NA()</f>
        <v>#N/A</v>
      </c>
    </row>
    <row r="216" spans="1:8" x14ac:dyDescent="0.25">
      <c r="A216" s="242" t="s">
        <v>39</v>
      </c>
      <c r="B216" s="240" t="s">
        <v>41</v>
      </c>
      <c r="C216" s="240">
        <v>0</v>
      </c>
      <c r="D216" s="240">
        <v>0.19033225633026071</v>
      </c>
      <c r="E216" s="240">
        <v>0.35454052821130411</v>
      </c>
      <c r="F216" s="240">
        <v>0.57333467575831509</v>
      </c>
      <c r="G216" s="240">
        <v>9.4567061509029618E-6</v>
      </c>
      <c r="H216" s="241">
        <v>1.5475000000000001</v>
      </c>
    </row>
    <row r="217" spans="1:8" x14ac:dyDescent="0.25">
      <c r="A217" s="242" t="s">
        <v>43</v>
      </c>
      <c r="B217" s="240" t="s">
        <v>41</v>
      </c>
      <c r="C217" s="240">
        <v>0</v>
      </c>
      <c r="D217" s="240">
        <v>0.19033225633026071</v>
      </c>
      <c r="E217" s="240">
        <v>0.35454052821130411</v>
      </c>
      <c r="F217" s="240">
        <v>0.57333467575831509</v>
      </c>
      <c r="G217" s="240">
        <v>9.4567061509029618E-6</v>
      </c>
      <c r="H217" s="241">
        <v>1.5475000000000001</v>
      </c>
    </row>
    <row r="218" spans="1:8" x14ac:dyDescent="0.25">
      <c r="A218" s="242" t="s">
        <v>44</v>
      </c>
      <c r="B218" s="240" t="s">
        <v>41</v>
      </c>
      <c r="C218" s="240">
        <v>0</v>
      </c>
      <c r="D218" s="240">
        <v>0.19033225633026071</v>
      </c>
      <c r="E218" s="240">
        <v>0.35454052821130411</v>
      </c>
      <c r="F218" s="240">
        <v>0.57333467575831509</v>
      </c>
      <c r="G218" s="240">
        <v>9.4567061509029618E-6</v>
      </c>
      <c r="H218" s="241">
        <v>1.5475000000000001</v>
      </c>
    </row>
    <row r="219" spans="1:8" x14ac:dyDescent="0.25">
      <c r="A219" s="342" t="s">
        <v>46</v>
      </c>
      <c r="B219" s="240" t="s">
        <v>42</v>
      </c>
      <c r="C219" s="240">
        <v>0</v>
      </c>
      <c r="D219" s="240">
        <v>0.12347058897115901</v>
      </c>
      <c r="E219" s="240">
        <v>0.2025884171362396</v>
      </c>
      <c r="F219" s="240">
        <v>0.44935234977468858</v>
      </c>
      <c r="G219" s="240">
        <v>1.5356545440389261E-6</v>
      </c>
      <c r="H219" s="241">
        <v>0.98</v>
      </c>
    </row>
    <row r="220" spans="1:8" x14ac:dyDescent="0.25">
      <c r="A220" s="342" t="s">
        <v>47</v>
      </c>
      <c r="B220" s="240" t="s">
        <v>42</v>
      </c>
      <c r="C220" s="240">
        <v>0</v>
      </c>
      <c r="D220" s="240">
        <v>0.25341933135083711</v>
      </c>
      <c r="E220" s="240">
        <v>0.14004328927645149</v>
      </c>
      <c r="F220" s="240">
        <v>0.4567867178720883</v>
      </c>
      <c r="G220" s="240">
        <v>3.3626279545452663E-5</v>
      </c>
      <c r="H220" s="241">
        <v>0.98</v>
      </c>
    </row>
    <row r="221" spans="1:8" x14ac:dyDescent="0.25">
      <c r="A221" s="342" t="s">
        <v>50</v>
      </c>
      <c r="B221" s="240" t="s">
        <v>42</v>
      </c>
      <c r="C221" s="240">
        <v>0</v>
      </c>
      <c r="D221" s="240">
        <v>1.7722833977815159E-2</v>
      </c>
      <c r="E221" s="240">
        <v>0.1088969938790267</v>
      </c>
      <c r="F221" s="240">
        <v>0.30535998713602941</v>
      </c>
      <c r="G221" s="240">
        <v>0</v>
      </c>
      <c r="H221" s="241">
        <v>0.98</v>
      </c>
    </row>
    <row r="222" spans="1:8" x14ac:dyDescent="0.25">
      <c r="A222" s="342" t="s">
        <v>54</v>
      </c>
      <c r="B222" s="240" t="s">
        <v>41</v>
      </c>
      <c r="C222" s="240">
        <v>0</v>
      </c>
      <c r="D222" s="240">
        <v>6.0566669976603663E-2</v>
      </c>
      <c r="E222" s="240">
        <v>9.8272585517079458E-2</v>
      </c>
      <c r="F222" s="240">
        <v>0.41548020754856341</v>
      </c>
      <c r="G222" s="240">
        <v>2.3538079481049279E-5</v>
      </c>
      <c r="H222" s="241">
        <v>1.07</v>
      </c>
    </row>
    <row r="223" spans="1:8" x14ac:dyDescent="0.25">
      <c r="A223" t="s">
        <v>60</v>
      </c>
      <c r="B223" s="240" t="s">
        <v>42</v>
      </c>
      <c r="C223" s="240">
        <v>0</v>
      </c>
      <c r="D223" s="240">
        <v>3.1573454916359999E-3</v>
      </c>
      <c r="E223" s="240">
        <v>2.931681649120323E-2</v>
      </c>
      <c r="F223" s="240">
        <v>0.18867580569849909</v>
      </c>
      <c r="G223" s="240">
        <v>3.9634540783578566E-3</v>
      </c>
      <c r="H223" s="241">
        <v>0.98</v>
      </c>
    </row>
    <row r="224" spans="1:8" x14ac:dyDescent="0.25">
      <c r="A224" t="s">
        <v>61</v>
      </c>
      <c r="B224" s="240" t="s">
        <v>42</v>
      </c>
      <c r="C224" s="240">
        <v>0</v>
      </c>
      <c r="D224" s="240">
        <v>3.1573454916359999E-3</v>
      </c>
      <c r="E224" s="240">
        <v>2.931681649120323E-2</v>
      </c>
      <c r="F224" s="240">
        <v>0.18867580569849909</v>
      </c>
      <c r="G224" s="240">
        <v>3.9634540783578566E-3</v>
      </c>
      <c r="H224" s="241">
        <v>0.98</v>
      </c>
    </row>
    <row r="225" spans="1:8" x14ac:dyDescent="0.25">
      <c r="A225" t="s">
        <v>62</v>
      </c>
      <c r="B225" s="240" t="s">
        <v>42</v>
      </c>
      <c r="C225" s="240">
        <v>0</v>
      </c>
      <c r="D225" s="240">
        <v>3.1573454916359999E-3</v>
      </c>
      <c r="E225" s="240">
        <v>2.931681649120323E-2</v>
      </c>
      <c r="F225" s="240">
        <v>0.18867580569849909</v>
      </c>
      <c r="G225" s="240">
        <v>3.9634540783578566E-3</v>
      </c>
      <c r="H225" s="241">
        <v>0.98</v>
      </c>
    </row>
    <row r="226" spans="1:8" x14ac:dyDescent="0.25">
      <c r="A226" t="s">
        <v>63</v>
      </c>
      <c r="B226" s="240" t="s">
        <v>42</v>
      </c>
      <c r="C226" s="240">
        <v>0</v>
      </c>
      <c r="D226" s="240">
        <v>3.1573454916359999E-3</v>
      </c>
      <c r="E226" s="240">
        <v>2.931681649120323E-2</v>
      </c>
      <c r="F226" s="240">
        <v>0.18867580569849909</v>
      </c>
      <c r="G226" s="240">
        <v>3.9634540783578566E-3</v>
      </c>
      <c r="H226" s="241">
        <v>0.98</v>
      </c>
    </row>
    <row r="227" spans="1:8" x14ac:dyDescent="0.25">
      <c r="A227" s="242" t="s">
        <v>64</v>
      </c>
      <c r="B227" s="240" t="s">
        <v>42</v>
      </c>
      <c r="C227" s="240">
        <v>0</v>
      </c>
      <c r="D227" s="240">
        <v>3.1573454916359999E-3</v>
      </c>
      <c r="E227" s="240">
        <v>2.931681649120323E-2</v>
      </c>
      <c r="F227" s="240">
        <v>0.18867580569849909</v>
      </c>
      <c r="G227" s="240">
        <v>3.9634540783578566E-3</v>
      </c>
      <c r="H227" s="241">
        <v>0.98</v>
      </c>
    </row>
    <row r="228" spans="1:8" x14ac:dyDescent="0.25">
      <c r="A228" s="242" t="s">
        <v>69</v>
      </c>
      <c r="B228" s="240" t="s">
        <v>42</v>
      </c>
      <c r="C228" s="240">
        <v>0</v>
      </c>
      <c r="D228" s="240">
        <v>0.22155016458417981</v>
      </c>
      <c r="E228" s="240">
        <v>0.18368286991931859</v>
      </c>
      <c r="F228" s="240">
        <v>0.57782274168307945</v>
      </c>
      <c r="G228" s="240">
        <v>0</v>
      </c>
      <c r="H228" s="241">
        <v>0.98</v>
      </c>
    </row>
    <row r="229" spans="1:8" x14ac:dyDescent="0.25">
      <c r="A229" t="s">
        <v>70</v>
      </c>
      <c r="B229" s="240" t="s">
        <v>42</v>
      </c>
      <c r="C229" s="240">
        <v>0</v>
      </c>
      <c r="D229" s="240">
        <v>0.22155016458417981</v>
      </c>
      <c r="E229" s="240">
        <v>0.18368286991931859</v>
      </c>
      <c r="F229" s="240">
        <v>0.57782274168307945</v>
      </c>
      <c r="G229" s="240">
        <v>0</v>
      </c>
      <c r="H229" s="241">
        <v>0.98</v>
      </c>
    </row>
    <row r="230" spans="1:8" x14ac:dyDescent="0.25">
      <c r="A230" t="s">
        <v>71</v>
      </c>
      <c r="B230" s="240" t="s">
        <v>42</v>
      </c>
      <c r="C230" s="240">
        <v>0</v>
      </c>
      <c r="D230" s="240">
        <v>0.22155016458417981</v>
      </c>
      <c r="E230" s="240">
        <v>0.18368286991931859</v>
      </c>
      <c r="F230" s="240">
        <v>0.57782274168307945</v>
      </c>
      <c r="G230" s="240">
        <v>0</v>
      </c>
      <c r="H230" s="241">
        <v>0.98</v>
      </c>
    </row>
    <row r="231" spans="1:8" x14ac:dyDescent="0.25">
      <c r="A231" s="242" t="s">
        <v>72</v>
      </c>
      <c r="B231" s="240" t="s">
        <v>42</v>
      </c>
      <c r="C231" s="240">
        <v>0</v>
      </c>
      <c r="D231" s="240">
        <v>0.22155016458417981</v>
      </c>
      <c r="E231" s="240">
        <v>0.18368286991931859</v>
      </c>
      <c r="F231" s="240">
        <v>0.57782274168307945</v>
      </c>
      <c r="G231" s="240">
        <v>0</v>
      </c>
      <c r="H231" s="241">
        <v>0.98</v>
      </c>
    </row>
    <row r="232" spans="1:8" x14ac:dyDescent="0.25">
      <c r="A232" s="242" t="s">
        <v>73</v>
      </c>
      <c r="B232" s="240" t="s">
        <v>42</v>
      </c>
      <c r="C232" s="240">
        <v>0</v>
      </c>
      <c r="D232" s="240">
        <v>0.22155016458417981</v>
      </c>
      <c r="E232" s="240">
        <v>0.18368286991931859</v>
      </c>
      <c r="F232" s="240">
        <v>0.57782274168307945</v>
      </c>
      <c r="G232" s="240">
        <v>0</v>
      </c>
      <c r="H232" s="241">
        <v>0.98</v>
      </c>
    </row>
    <row r="233" spans="1:8" x14ac:dyDescent="0.25">
      <c r="A233" s="242" t="s">
        <v>74</v>
      </c>
      <c r="B233" s="240" t="s">
        <v>42</v>
      </c>
      <c r="C233" s="240">
        <v>0</v>
      </c>
      <c r="D233" s="240">
        <v>0.22155016458417981</v>
      </c>
      <c r="E233" s="240">
        <v>0.18368286991931859</v>
      </c>
      <c r="F233" s="240">
        <v>0.57782274168307945</v>
      </c>
      <c r="G233" s="240">
        <v>0</v>
      </c>
      <c r="H233" s="241">
        <v>0.98</v>
      </c>
    </row>
    <row r="234" spans="1:8" x14ac:dyDescent="0.25">
      <c r="A234" s="242" t="s">
        <v>75</v>
      </c>
      <c r="B234" s="240" t="s">
        <v>42</v>
      </c>
      <c r="C234" s="240">
        <v>0</v>
      </c>
      <c r="D234" s="240">
        <v>0.22155016458417981</v>
      </c>
      <c r="E234" s="240">
        <v>0.18368286991931859</v>
      </c>
      <c r="F234" s="240">
        <v>0.57782274168307945</v>
      </c>
      <c r="G234" s="240">
        <v>0</v>
      </c>
      <c r="H234" s="241">
        <v>0.98</v>
      </c>
    </row>
    <row r="235" spans="1:8" x14ac:dyDescent="0.25">
      <c r="A235" s="242" t="s">
        <v>76</v>
      </c>
      <c r="B235" s="240" t="s">
        <v>42</v>
      </c>
      <c r="C235" s="240">
        <v>0</v>
      </c>
      <c r="D235" s="240">
        <v>0.22155016458417981</v>
      </c>
      <c r="E235" s="240">
        <v>0.18368286991931859</v>
      </c>
      <c r="F235" s="240">
        <v>0.57782274168307945</v>
      </c>
      <c r="G235" s="240">
        <v>0</v>
      </c>
      <c r="H235" s="241">
        <v>0.98</v>
      </c>
    </row>
    <row r="236" spans="1:8" x14ac:dyDescent="0.25">
      <c r="A236" t="s">
        <v>77</v>
      </c>
      <c r="B236" s="240" t="s">
        <v>42</v>
      </c>
      <c r="C236" s="240">
        <v>0</v>
      </c>
      <c r="D236" s="240">
        <v>0.22155016458417981</v>
      </c>
      <c r="E236" s="240">
        <v>0.18368286991931859</v>
      </c>
      <c r="F236" s="240">
        <v>0.57782274168307945</v>
      </c>
      <c r="G236" s="240">
        <v>0</v>
      </c>
      <c r="H236" s="241">
        <v>0.98</v>
      </c>
    </row>
    <row r="237" spans="1:8" x14ac:dyDescent="0.25">
      <c r="A237" t="s">
        <v>672</v>
      </c>
      <c r="B237" s="240" t="s">
        <v>42</v>
      </c>
      <c r="C237" s="240">
        <v>0</v>
      </c>
      <c r="D237" s="240">
        <v>0.22155016458417981</v>
      </c>
      <c r="E237" s="240">
        <v>0.18368286991931859</v>
      </c>
      <c r="F237" s="240">
        <v>0.57782274168307945</v>
      </c>
      <c r="G237" s="240">
        <v>0</v>
      </c>
      <c r="H237" s="241">
        <v>0.98</v>
      </c>
    </row>
    <row r="238" spans="1:8" x14ac:dyDescent="0.25">
      <c r="A238" s="342" t="s">
        <v>78</v>
      </c>
      <c r="B238" s="240" t="s">
        <v>79</v>
      </c>
      <c r="C238" s="240">
        <v>0</v>
      </c>
      <c r="D238" s="240">
        <v>0.52499029068965686</v>
      </c>
      <c r="E238" s="240">
        <v>0.24903484866613099</v>
      </c>
      <c r="F238" s="240">
        <v>0.54357983562975276</v>
      </c>
      <c r="G238" s="240">
        <v>1.409108259904528E-4</v>
      </c>
      <c r="H238" s="241">
        <v>4.0674999999999999</v>
      </c>
    </row>
    <row r="239" spans="1:8" x14ac:dyDescent="0.25">
      <c r="A239" s="342" t="s">
        <v>80</v>
      </c>
      <c r="B239" s="240" t="s">
        <v>79</v>
      </c>
      <c r="C239" s="240">
        <v>0</v>
      </c>
      <c r="D239" s="240">
        <v>0.48845245147561922</v>
      </c>
      <c r="E239" s="240">
        <v>0.2265727848789062</v>
      </c>
      <c r="F239" s="240">
        <v>0.40288395656034642</v>
      </c>
      <c r="G239" s="240">
        <v>4.4054213439547238E-4</v>
      </c>
      <c r="H239" s="241">
        <v>4.0674999999999999</v>
      </c>
    </row>
    <row r="240" spans="1:8" x14ac:dyDescent="0.25">
      <c r="A240" s="342" t="s">
        <v>81</v>
      </c>
      <c r="B240" s="240" t="s">
        <v>42</v>
      </c>
      <c r="C240" s="240">
        <v>0</v>
      </c>
      <c r="D240" s="240">
        <v>0.26633628008801091</v>
      </c>
      <c r="E240" s="240">
        <v>8.9231120421135193E-2</v>
      </c>
      <c r="F240" s="240">
        <v>0.46826037249771979</v>
      </c>
      <c r="G240" s="240">
        <v>0</v>
      </c>
      <c r="H240" s="241">
        <v>0.98</v>
      </c>
    </row>
    <row r="241" spans="1:11" x14ac:dyDescent="0.25">
      <c r="A241" s="342" t="s">
        <v>108</v>
      </c>
      <c r="B241" s="240" t="s">
        <v>42</v>
      </c>
      <c r="C241" s="240">
        <v>0</v>
      </c>
      <c r="D241" s="240">
        <v>1.8261496261947709E-2</v>
      </c>
      <c r="E241" s="240">
        <v>1.299666825033925E-2</v>
      </c>
      <c r="F241" s="240">
        <v>0.19203230929588919</v>
      </c>
      <c r="G241" s="240">
        <v>0</v>
      </c>
      <c r="H241" s="241">
        <v>0.98</v>
      </c>
    </row>
    <row r="242" spans="1:11" x14ac:dyDescent="0.25">
      <c r="A242" s="342" t="s">
        <v>129</v>
      </c>
      <c r="B242" s="240" t="s">
        <v>42</v>
      </c>
      <c r="C242" s="240">
        <v>0</v>
      </c>
      <c r="D242" s="240">
        <v>1.0657107134339599E-2</v>
      </c>
      <c r="E242" s="240">
        <v>0</v>
      </c>
      <c r="F242" s="240">
        <v>0.16245438644773319</v>
      </c>
      <c r="G242" s="240">
        <v>0</v>
      </c>
      <c r="H242" s="241">
        <v>0.98</v>
      </c>
    </row>
    <row r="243" spans="1:11" x14ac:dyDescent="0.25">
      <c r="A243" s="342" t="s">
        <v>261</v>
      </c>
      <c r="B243" s="240" t="s">
        <v>41</v>
      </c>
      <c r="C243" s="240">
        <v>0</v>
      </c>
      <c r="D243" s="240">
        <v>9.3123168129999045E-2</v>
      </c>
      <c r="E243" s="240">
        <v>0.25076633684560368</v>
      </c>
      <c r="F243" s="240">
        <v>0.48156651718762372</v>
      </c>
      <c r="G243" s="240">
        <v>1.9060144917171431E-3</v>
      </c>
      <c r="H243" s="241">
        <v>1.07</v>
      </c>
    </row>
    <row r="244" spans="1:11" x14ac:dyDescent="0.25">
      <c r="A244" s="342" t="s">
        <v>45</v>
      </c>
      <c r="B244" s="342" t="s">
        <v>41</v>
      </c>
      <c r="C244" s="342">
        <v>0</v>
      </c>
      <c r="D244" s="342">
        <v>1.8076642335766419E-2</v>
      </c>
      <c r="E244" s="342">
        <v>0.37029084619386998</v>
      </c>
      <c r="F244" s="342">
        <v>0.29215017674351029</v>
      </c>
      <c r="G244" s="342">
        <v>0</v>
      </c>
      <c r="H244" s="342">
        <v>1.07</v>
      </c>
    </row>
    <row r="245" spans="1:11" x14ac:dyDescent="0.25">
      <c r="A245" s="245" t="s">
        <v>49</v>
      </c>
      <c r="B245" s="342" t="s">
        <v>34</v>
      </c>
      <c r="C245" s="342">
        <v>0</v>
      </c>
      <c r="D245" s="342">
        <v>2.0833333333333342E-3</v>
      </c>
      <c r="E245" s="342">
        <v>0</v>
      </c>
      <c r="F245" s="342">
        <v>3.8890872965260122E-2</v>
      </c>
      <c r="G245" s="342">
        <v>0</v>
      </c>
      <c r="H245" s="342">
        <v>0</v>
      </c>
    </row>
    <row r="246" spans="1:11" x14ac:dyDescent="0.25">
      <c r="A246" s="241" t="s">
        <v>56</v>
      </c>
      <c r="B246" s="342" t="s">
        <v>57</v>
      </c>
      <c r="C246" s="342">
        <v>0</v>
      </c>
      <c r="D246" s="342">
        <v>2.0833333333333342E-3</v>
      </c>
      <c r="E246" s="342">
        <v>0</v>
      </c>
      <c r="F246" s="342">
        <v>3.8890872965260122E-2</v>
      </c>
      <c r="G246" s="342">
        <v>0</v>
      </c>
      <c r="H246" s="342">
        <v>0</v>
      </c>
    </row>
    <row r="247" spans="1:11" x14ac:dyDescent="0.25">
      <c r="A247" s="342" t="s">
        <v>68</v>
      </c>
      <c r="B247" s="342" t="s">
        <v>34</v>
      </c>
      <c r="C247" s="342">
        <v>0</v>
      </c>
      <c r="D247" s="342">
        <v>2.0833333333333342E-3</v>
      </c>
      <c r="E247" s="342">
        <v>0</v>
      </c>
      <c r="F247" s="342">
        <v>3.8890872965260122E-2</v>
      </c>
      <c r="G247" s="342">
        <v>0</v>
      </c>
      <c r="H247" s="342">
        <v>0</v>
      </c>
    </row>
    <row r="248" spans="1:11" x14ac:dyDescent="0.25">
      <c r="A248" s="242" t="s">
        <v>69</v>
      </c>
      <c r="B248" s="342" t="s">
        <v>679</v>
      </c>
      <c r="C248" s="341">
        <v>0</v>
      </c>
      <c r="D248" s="341">
        <v>0.21572822893963806</v>
      </c>
      <c r="E248" s="341">
        <v>0.16352556135327354</v>
      </c>
      <c r="F248" s="341">
        <v>0.55741174690356976</v>
      </c>
      <c r="G248" s="341">
        <v>0</v>
      </c>
      <c r="H248" s="243">
        <f t="shared" ref="H248:H257" si="0">5.38*$K$251</f>
        <v>1.4672727272727271</v>
      </c>
      <c r="I248" s="239" t="s">
        <v>448</v>
      </c>
    </row>
    <row r="249" spans="1:11" x14ac:dyDescent="0.25">
      <c r="A249" s="242" t="s">
        <v>70</v>
      </c>
      <c r="B249" s="342" t="s">
        <v>679</v>
      </c>
      <c r="C249" s="341">
        <v>0</v>
      </c>
      <c r="D249" s="341">
        <v>0.21572822893963806</v>
      </c>
      <c r="E249" s="341">
        <v>0.16352556135327354</v>
      </c>
      <c r="F249" s="341">
        <v>0.55741174690356976</v>
      </c>
      <c r="G249" s="341">
        <v>0</v>
      </c>
      <c r="H249" s="243">
        <f t="shared" si="0"/>
        <v>1.4672727272727271</v>
      </c>
      <c r="I249" s="140" t="s">
        <v>449</v>
      </c>
    </row>
    <row r="250" spans="1:11" x14ac:dyDescent="0.25">
      <c r="A250" s="242" t="s">
        <v>71</v>
      </c>
      <c r="B250" s="342" t="s">
        <v>679</v>
      </c>
      <c r="C250" s="341">
        <v>0</v>
      </c>
      <c r="D250" s="341">
        <v>0.21572822893963806</v>
      </c>
      <c r="E250" s="341">
        <v>0.16352556135327354</v>
      </c>
      <c r="F250" s="341">
        <v>0.55741174690356976</v>
      </c>
      <c r="G250" s="341">
        <v>0</v>
      </c>
      <c r="H250" s="243">
        <f t="shared" si="0"/>
        <v>1.4672727272727271</v>
      </c>
      <c r="I250" s="140" t="s">
        <v>450</v>
      </c>
    </row>
    <row r="251" spans="1:11" x14ac:dyDescent="0.25">
      <c r="A251" s="242" t="s">
        <v>72</v>
      </c>
      <c r="B251" s="342" t="s">
        <v>679</v>
      </c>
      <c r="C251" s="341">
        <v>0</v>
      </c>
      <c r="D251" s="341">
        <v>0.21572822893963806</v>
      </c>
      <c r="E251" s="341">
        <v>0.16352556135327354</v>
      </c>
      <c r="F251" s="341">
        <v>0.55741174690356976</v>
      </c>
      <c r="G251" s="341">
        <v>0</v>
      </c>
      <c r="H251" s="243">
        <f t="shared" si="0"/>
        <v>1.4672727272727271</v>
      </c>
      <c r="I251" s="140" t="s">
        <v>451</v>
      </c>
      <c r="K251" s="239">
        <f>300/1100</f>
        <v>0.27272727272727271</v>
      </c>
    </row>
    <row r="252" spans="1:11" x14ac:dyDescent="0.25">
      <c r="A252" s="242" t="s">
        <v>73</v>
      </c>
      <c r="B252" s="342" t="s">
        <v>679</v>
      </c>
      <c r="C252" s="341">
        <v>0</v>
      </c>
      <c r="D252" s="341">
        <v>0.21572822893963806</v>
      </c>
      <c r="E252" s="341">
        <v>0.16352556135327354</v>
      </c>
      <c r="F252" s="341">
        <v>0.55741174690356976</v>
      </c>
      <c r="G252" s="341">
        <v>0</v>
      </c>
      <c r="H252" s="243">
        <f t="shared" si="0"/>
        <v>1.4672727272727271</v>
      </c>
    </row>
    <row r="253" spans="1:11" x14ac:dyDescent="0.25">
      <c r="A253" s="242" t="s">
        <v>74</v>
      </c>
      <c r="B253" s="342" t="s">
        <v>679</v>
      </c>
      <c r="C253" s="341">
        <v>0</v>
      </c>
      <c r="D253" s="341">
        <v>0.21572822893963806</v>
      </c>
      <c r="E253" s="341">
        <v>0.16352556135327354</v>
      </c>
      <c r="F253" s="341">
        <v>0.55741174690356976</v>
      </c>
      <c r="G253" s="341">
        <v>0</v>
      </c>
      <c r="H253" s="243">
        <f t="shared" si="0"/>
        <v>1.4672727272727271</v>
      </c>
    </row>
    <row r="254" spans="1:11" x14ac:dyDescent="0.25">
      <c r="A254" t="s">
        <v>75</v>
      </c>
      <c r="B254" s="342" t="s">
        <v>679</v>
      </c>
      <c r="C254" s="341">
        <v>0</v>
      </c>
      <c r="D254" s="341">
        <v>0.21572822893963806</v>
      </c>
      <c r="E254" s="341">
        <v>0.16352556135327354</v>
      </c>
      <c r="F254" s="341">
        <v>0.55741174690356976</v>
      </c>
      <c r="G254" s="341">
        <v>0</v>
      </c>
      <c r="H254" s="243">
        <f t="shared" si="0"/>
        <v>1.4672727272727271</v>
      </c>
    </row>
    <row r="255" spans="1:11" x14ac:dyDescent="0.25">
      <c r="A255" t="s">
        <v>76</v>
      </c>
      <c r="B255" s="342" t="s">
        <v>679</v>
      </c>
      <c r="C255" s="341">
        <v>0</v>
      </c>
      <c r="D255" s="341">
        <v>0.21572822893963806</v>
      </c>
      <c r="E255" s="341">
        <v>0.16352556135327354</v>
      </c>
      <c r="F255" s="341">
        <v>0.55741174690356976</v>
      </c>
      <c r="G255" s="341">
        <v>0</v>
      </c>
      <c r="H255" s="243">
        <f t="shared" si="0"/>
        <v>1.4672727272727271</v>
      </c>
    </row>
    <row r="256" spans="1:11" x14ac:dyDescent="0.25">
      <c r="A256" t="s">
        <v>77</v>
      </c>
      <c r="B256" s="342" t="s">
        <v>679</v>
      </c>
      <c r="C256" s="341">
        <v>0</v>
      </c>
      <c r="D256" s="341">
        <v>0.21572822893963806</v>
      </c>
      <c r="E256" s="341">
        <v>0.16352556135327354</v>
      </c>
      <c r="F256" s="341">
        <v>0.55741174690356976</v>
      </c>
      <c r="G256" s="341">
        <v>0</v>
      </c>
      <c r="H256" s="243">
        <f t="shared" si="0"/>
        <v>1.4672727272727271</v>
      </c>
    </row>
    <row r="257" spans="1:9" x14ac:dyDescent="0.25">
      <c r="A257" s="242" t="s">
        <v>672</v>
      </c>
      <c r="B257" s="342" t="s">
        <v>679</v>
      </c>
      <c r="C257" s="341">
        <v>0</v>
      </c>
      <c r="D257" s="341">
        <v>0.21572822893963806</v>
      </c>
      <c r="E257" s="341">
        <v>0.16352556135327354</v>
      </c>
      <c r="F257" s="341">
        <v>0.55741174690356976</v>
      </c>
      <c r="G257" s="341">
        <v>0</v>
      </c>
      <c r="H257" s="243">
        <f t="shared" si="0"/>
        <v>1.4672727272727271</v>
      </c>
    </row>
    <row r="258" spans="1:9" x14ac:dyDescent="0.25">
      <c r="A258" s="242" t="s">
        <v>88</v>
      </c>
      <c r="B258" s="242" t="s">
        <v>680</v>
      </c>
      <c r="C258" s="342">
        <v>0.61348618826838841</v>
      </c>
      <c r="D258" s="342">
        <v>0.48103107344632767</v>
      </c>
      <c r="E258" s="342">
        <v>0.13134096949018609</v>
      </c>
      <c r="F258" s="342">
        <v>0.45312030676698511</v>
      </c>
      <c r="G258" s="342">
        <v>4.0482220064367011E-2</v>
      </c>
      <c r="H258" s="242">
        <v>2.73</v>
      </c>
      <c r="I258" s="244" t="s">
        <v>48</v>
      </c>
    </row>
    <row r="259" spans="1:9" x14ac:dyDescent="0.25">
      <c r="A259" s="242" t="s">
        <v>89</v>
      </c>
      <c r="B259" s="242" t="s">
        <v>680</v>
      </c>
      <c r="C259" s="342">
        <v>0.61348618826838841</v>
      </c>
      <c r="D259" s="342">
        <v>0.48103107344632767</v>
      </c>
      <c r="E259" s="342">
        <v>0.13134096949018609</v>
      </c>
      <c r="F259" s="342">
        <v>0.45312030676698511</v>
      </c>
      <c r="G259" s="342">
        <v>4.0482220064367011E-2</v>
      </c>
      <c r="H259" s="242">
        <v>2.68</v>
      </c>
      <c r="I259" s="244" t="s">
        <v>97</v>
      </c>
    </row>
    <row r="260" spans="1:9" x14ac:dyDescent="0.25">
      <c r="A260" s="242" t="s">
        <v>90</v>
      </c>
      <c r="B260" s="242" t="s">
        <v>680</v>
      </c>
      <c r="C260" s="245">
        <v>0.61348618826838841</v>
      </c>
      <c r="D260" s="245">
        <v>0.48103107344632767</v>
      </c>
      <c r="E260" s="245">
        <v>0.13134096949018609</v>
      </c>
      <c r="F260" s="245">
        <v>0.45312030676698511</v>
      </c>
      <c r="G260" s="245">
        <v>4.0482220064367011E-2</v>
      </c>
      <c r="H260" s="242">
        <v>2.73</v>
      </c>
      <c r="I260" s="244" t="s">
        <v>48</v>
      </c>
    </row>
    <row r="261" spans="1:9" x14ac:dyDescent="0.25">
      <c r="A261" s="242" t="s">
        <v>91</v>
      </c>
      <c r="B261" s="242" t="s">
        <v>680</v>
      </c>
      <c r="C261" s="245">
        <v>0.61348618826838841</v>
      </c>
      <c r="D261" s="245">
        <v>0.48103107344632767</v>
      </c>
      <c r="E261" s="245">
        <v>0.13134096949018609</v>
      </c>
      <c r="F261" s="245">
        <v>0.45312030676698511</v>
      </c>
      <c r="G261" s="245">
        <v>4.0482220064367011E-2</v>
      </c>
      <c r="H261" s="242">
        <v>2.68</v>
      </c>
      <c r="I261" s="244" t="s">
        <v>97</v>
      </c>
    </row>
    <row r="262" spans="1:9" x14ac:dyDescent="0.25">
      <c r="A262" s="242" t="s">
        <v>92</v>
      </c>
      <c r="B262" s="242" t="s">
        <v>680</v>
      </c>
      <c r="C262" s="245">
        <v>0.61348618826838841</v>
      </c>
      <c r="D262" s="245">
        <v>0.48103107344632767</v>
      </c>
      <c r="E262" s="245">
        <v>0.13134096949018609</v>
      </c>
      <c r="F262" s="245">
        <v>0.45312030676698511</v>
      </c>
      <c r="G262" s="245">
        <v>4.0482220064367011E-2</v>
      </c>
      <c r="H262" s="242">
        <v>3.18</v>
      </c>
      <c r="I262" s="244" t="s">
        <v>105</v>
      </c>
    </row>
    <row r="263" spans="1:9" x14ac:dyDescent="0.25">
      <c r="A263" s="242" t="s">
        <v>93</v>
      </c>
      <c r="B263" s="245" t="s">
        <v>34</v>
      </c>
      <c r="C263" s="245">
        <v>0</v>
      </c>
      <c r="D263" s="245">
        <v>2.2499999999999998E-3</v>
      </c>
      <c r="E263" s="245">
        <v>0</v>
      </c>
      <c r="F263" s="245">
        <v>8.6962635654630444E-2</v>
      </c>
      <c r="G263" s="245">
        <v>0</v>
      </c>
      <c r="H263" s="342">
        <v>0</v>
      </c>
    </row>
    <row r="264" spans="1:9" x14ac:dyDescent="0.25">
      <c r="A264" s="242" t="s">
        <v>94</v>
      </c>
      <c r="B264" s="245" t="s">
        <v>34</v>
      </c>
      <c r="C264" s="342">
        <v>0</v>
      </c>
      <c r="D264" s="342">
        <v>2.2499999999999998E-3</v>
      </c>
      <c r="E264" s="342">
        <v>0</v>
      </c>
      <c r="F264" s="342">
        <v>8.6962635654630444E-2</v>
      </c>
      <c r="G264" s="342">
        <v>0</v>
      </c>
      <c r="H264" s="342">
        <v>0</v>
      </c>
    </row>
    <row r="265" spans="1:9" x14ac:dyDescent="0.25">
      <c r="A265" s="242" t="s">
        <v>95</v>
      </c>
      <c r="B265" s="338" t="s">
        <v>34</v>
      </c>
      <c r="C265" s="342">
        <v>0</v>
      </c>
      <c r="D265" s="342">
        <v>2.2499999999999998E-3</v>
      </c>
      <c r="E265" s="342">
        <v>0</v>
      </c>
      <c r="F265" s="342">
        <v>8.6962635654630444E-2</v>
      </c>
      <c r="G265" s="342">
        <v>0</v>
      </c>
      <c r="H265" s="342">
        <v>0</v>
      </c>
    </row>
    <row r="266" spans="1:9" x14ac:dyDescent="0.25">
      <c r="A266" s="241" t="s">
        <v>96</v>
      </c>
      <c r="B266" s="338" t="s">
        <v>48</v>
      </c>
      <c r="C266" s="342">
        <v>0</v>
      </c>
      <c r="D266" s="342">
        <v>0.22988051948051949</v>
      </c>
      <c r="E266" s="342">
        <v>0.44433434483691059</v>
      </c>
      <c r="F266" s="342">
        <v>0.70522171147637136</v>
      </c>
      <c r="G266" s="342">
        <v>0</v>
      </c>
      <c r="H266" s="342">
        <v>2.9247662337662339</v>
      </c>
    </row>
    <row r="267" spans="1:9" x14ac:dyDescent="0.25">
      <c r="A267" s="342" t="s">
        <v>98</v>
      </c>
      <c r="B267" s="338" t="s">
        <v>34</v>
      </c>
      <c r="C267" s="342">
        <v>0</v>
      </c>
      <c r="D267" s="342">
        <v>2.0833333333333342E-3</v>
      </c>
      <c r="E267" s="342">
        <v>0</v>
      </c>
      <c r="F267" s="342">
        <v>3.8890872965260122E-2</v>
      </c>
      <c r="G267" s="342">
        <v>0</v>
      </c>
      <c r="H267" s="342">
        <v>0</v>
      </c>
    </row>
    <row r="268" spans="1:9" x14ac:dyDescent="0.25">
      <c r="A268" s="342" t="s">
        <v>102</v>
      </c>
      <c r="B268" s="338" t="s">
        <v>34</v>
      </c>
      <c r="C268" s="342">
        <v>0</v>
      </c>
      <c r="D268" s="342">
        <v>2.0833333333333342E-3</v>
      </c>
      <c r="E268" s="342">
        <v>0</v>
      </c>
      <c r="F268" s="342">
        <v>3.8890872965260122E-2</v>
      </c>
      <c r="G268" s="342">
        <v>0</v>
      </c>
      <c r="H268" s="342">
        <v>0</v>
      </c>
    </row>
    <row r="269" spans="1:9" x14ac:dyDescent="0.25">
      <c r="A269" s="241" t="s">
        <v>103</v>
      </c>
      <c r="B269" s="338" t="s">
        <v>34</v>
      </c>
      <c r="C269" s="342">
        <v>0</v>
      </c>
      <c r="D269" s="342">
        <v>2.0833333333333342E-3</v>
      </c>
      <c r="E269" s="342">
        <v>0</v>
      </c>
      <c r="F269" s="342">
        <v>3.8890872965260122E-2</v>
      </c>
      <c r="G269" s="342">
        <v>0</v>
      </c>
      <c r="H269" s="342">
        <v>0</v>
      </c>
    </row>
    <row r="270" spans="1:9" x14ac:dyDescent="0.25">
      <c r="A270" s="342" t="s">
        <v>104</v>
      </c>
      <c r="B270" s="338" t="s">
        <v>105</v>
      </c>
      <c r="C270" s="342">
        <v>0.22579427120177961</v>
      </c>
      <c r="D270" s="342">
        <v>5.2440239043824707E-2</v>
      </c>
      <c r="E270" s="342">
        <v>3.4339533680010748E-2</v>
      </c>
      <c r="F270" s="342">
        <v>0.21506345769714899</v>
      </c>
      <c r="G270" s="342">
        <v>0.5653261021470074</v>
      </c>
      <c r="H270" s="342">
        <v>1.49</v>
      </c>
    </row>
    <row r="271" spans="1:9" x14ac:dyDescent="0.25">
      <c r="A271" s="241" t="s">
        <v>106</v>
      </c>
      <c r="B271" s="342" t="s">
        <v>105</v>
      </c>
      <c r="C271" s="342">
        <v>0.27712907665452818</v>
      </c>
      <c r="D271" s="342">
        <v>7.265700483091786E-2</v>
      </c>
      <c r="E271" s="342">
        <v>6.7098760637186533E-2</v>
      </c>
      <c r="F271" s="342">
        <v>0.27403982573151031</v>
      </c>
      <c r="G271" s="342">
        <v>0.55787748296579331</v>
      </c>
      <c r="H271" s="342">
        <v>1.49</v>
      </c>
    </row>
    <row r="272" spans="1:9" x14ac:dyDescent="0.25">
      <c r="A272" s="342" t="s">
        <v>109</v>
      </c>
      <c r="B272" s="338" t="s">
        <v>34</v>
      </c>
      <c r="C272" s="342">
        <v>0</v>
      </c>
      <c r="D272" s="342">
        <v>2.0833333333333342E-3</v>
      </c>
      <c r="E272" s="342">
        <v>0</v>
      </c>
      <c r="F272" s="342">
        <v>3.8890872965260122E-2</v>
      </c>
      <c r="G272" s="342">
        <v>0</v>
      </c>
      <c r="H272" s="342">
        <v>0</v>
      </c>
    </row>
    <row r="273" spans="1:20" x14ac:dyDescent="0.25">
      <c r="A273" s="342" t="s">
        <v>112</v>
      </c>
      <c r="B273" s="342" t="s">
        <v>57</v>
      </c>
      <c r="C273" s="342">
        <v>0</v>
      </c>
      <c r="D273" s="342">
        <v>2.0833333333333342E-3</v>
      </c>
      <c r="E273" s="342">
        <v>0</v>
      </c>
      <c r="F273" s="342">
        <v>3.8890872965260122E-2</v>
      </c>
      <c r="G273" s="342">
        <v>0</v>
      </c>
      <c r="H273" s="342">
        <v>0</v>
      </c>
    </row>
    <row r="274" spans="1:20" x14ac:dyDescent="0.25">
      <c r="A274" s="342" t="s">
        <v>127</v>
      </c>
      <c r="B274" s="342" t="s">
        <v>57</v>
      </c>
      <c r="C274" s="245">
        <v>0</v>
      </c>
      <c r="D274" s="245">
        <v>2.0833333333333342E-3</v>
      </c>
      <c r="E274" s="245">
        <v>0</v>
      </c>
      <c r="F274" s="245">
        <v>3.8890872965260122E-2</v>
      </c>
      <c r="G274" s="245">
        <v>4.783304592501667E-3</v>
      </c>
      <c r="H274" s="342">
        <v>0</v>
      </c>
    </row>
    <row r="275" spans="1:20" x14ac:dyDescent="0.25">
      <c r="A275" s="242" t="s">
        <v>124</v>
      </c>
      <c r="B275" s="242" t="s">
        <v>52</v>
      </c>
      <c r="C275" s="245">
        <v>0</v>
      </c>
      <c r="D275" s="245">
        <v>3.7409638554216869E-2</v>
      </c>
      <c r="E275" s="245">
        <v>4.2449007725800382E-2</v>
      </c>
      <c r="F275" s="245">
        <v>0.26195080242588742</v>
      </c>
      <c r="G275" s="245">
        <v>0</v>
      </c>
      <c r="H275" s="342">
        <v>0</v>
      </c>
    </row>
    <row r="276" spans="1:20" x14ac:dyDescent="0.25">
      <c r="A276" s="242" t="s">
        <v>125</v>
      </c>
      <c r="B276" s="242" t="s">
        <v>57</v>
      </c>
      <c r="C276" s="245">
        <v>0</v>
      </c>
      <c r="D276" s="245">
        <v>3.7409638554216869E-2</v>
      </c>
      <c r="E276" s="245">
        <v>4.2449007725800382E-2</v>
      </c>
      <c r="F276" s="245">
        <v>0.26195080242588742</v>
      </c>
      <c r="G276" s="245">
        <v>0</v>
      </c>
      <c r="H276" s="342">
        <v>0</v>
      </c>
    </row>
    <row r="277" spans="1:20" x14ac:dyDescent="0.25">
      <c r="A277" s="242" t="s">
        <v>126</v>
      </c>
      <c r="B277" s="242" t="s">
        <v>57</v>
      </c>
      <c r="C277" s="245">
        <v>0</v>
      </c>
      <c r="D277" s="245">
        <v>3.7409638554216869E-2</v>
      </c>
      <c r="E277" s="245">
        <v>4.2449007725800382E-2</v>
      </c>
      <c r="F277" s="245">
        <v>0.26195080242588742</v>
      </c>
      <c r="G277" s="245">
        <v>0</v>
      </c>
      <c r="H277" s="342">
        <v>0</v>
      </c>
    </row>
    <row r="278" spans="1:20" x14ac:dyDescent="0.25">
      <c r="A278" s="242" t="s">
        <v>137</v>
      </c>
      <c r="B278" s="242" t="s">
        <v>681</v>
      </c>
      <c r="C278" s="245">
        <v>0.5938570581787751</v>
      </c>
      <c r="D278" s="245">
        <v>0.22324797645327449</v>
      </c>
      <c r="E278" s="245">
        <v>0.16461805845624511</v>
      </c>
      <c r="F278" s="245">
        <v>0.38773205334164251</v>
      </c>
      <c r="G278" s="245">
        <v>0.16760616630023939</v>
      </c>
      <c r="H278" s="242">
        <v>2.68</v>
      </c>
      <c r="I278" s="244" t="s">
        <v>97</v>
      </c>
    </row>
    <row r="279" spans="1:20" x14ac:dyDescent="0.25">
      <c r="A279" s="242" t="s">
        <v>138</v>
      </c>
      <c r="B279" s="242" t="s">
        <v>681</v>
      </c>
      <c r="C279" s="245">
        <v>0.5938570581787751</v>
      </c>
      <c r="D279" s="245">
        <v>0.22324797645327449</v>
      </c>
      <c r="E279" s="245">
        <v>0.16461805845624511</v>
      </c>
      <c r="F279" s="245">
        <v>0.38773205334164251</v>
      </c>
      <c r="G279" s="245">
        <v>0.16760616630023939</v>
      </c>
      <c r="H279" s="242">
        <v>0</v>
      </c>
      <c r="I279" s="244" t="s">
        <v>34</v>
      </c>
    </row>
    <row r="280" spans="1:20" x14ac:dyDescent="0.25">
      <c r="A280" s="242" t="s">
        <v>139</v>
      </c>
      <c r="B280" s="242" t="s">
        <v>681</v>
      </c>
      <c r="C280" s="245">
        <v>0.5938570581787751</v>
      </c>
      <c r="D280" s="245">
        <v>0.22324797645327449</v>
      </c>
      <c r="E280" s="245">
        <v>0.16461805845624511</v>
      </c>
      <c r="F280" s="245">
        <v>0.38773205334164251</v>
      </c>
      <c r="G280" s="245">
        <v>0.16760616630023939</v>
      </c>
      <c r="H280" s="242">
        <v>2.73</v>
      </c>
      <c r="I280" s="244" t="s">
        <v>48</v>
      </c>
    </row>
    <row r="281" spans="1:20" x14ac:dyDescent="0.25">
      <c r="A281" s="242" t="s">
        <v>140</v>
      </c>
      <c r="B281" s="242" t="s">
        <v>681</v>
      </c>
      <c r="C281" s="245">
        <v>0.5938570581787751</v>
      </c>
      <c r="D281" s="245">
        <v>0.22324797645327449</v>
      </c>
      <c r="E281" s="245">
        <v>0.16461805845624511</v>
      </c>
      <c r="F281" s="245">
        <v>0.38773205334164251</v>
      </c>
      <c r="G281" s="245">
        <v>0.16760616630023939</v>
      </c>
      <c r="H281" s="242">
        <v>0</v>
      </c>
      <c r="I281" s="244" t="s">
        <v>34</v>
      </c>
    </row>
    <row r="282" spans="1:20" x14ac:dyDescent="0.25">
      <c r="A282" s="242" t="s">
        <v>141</v>
      </c>
      <c r="B282" s="242" t="s">
        <v>681</v>
      </c>
      <c r="C282" s="245">
        <v>0.5938570581787751</v>
      </c>
      <c r="D282" s="245">
        <v>0.22324797645327449</v>
      </c>
      <c r="E282" s="245">
        <v>0.16461805845624511</v>
      </c>
      <c r="F282" s="245">
        <v>0.38773205334164251</v>
      </c>
      <c r="G282" s="245">
        <v>0.16760616630023939</v>
      </c>
      <c r="H282" s="242">
        <v>2.68</v>
      </c>
      <c r="I282" s="244" t="s">
        <v>97</v>
      </c>
    </row>
    <row r="283" spans="1:20" x14ac:dyDescent="0.25">
      <c r="A283" s="242" t="s">
        <v>142</v>
      </c>
      <c r="B283" s="242" t="s">
        <v>681</v>
      </c>
      <c r="C283" s="245">
        <v>0.5938570581787751</v>
      </c>
      <c r="D283" s="245">
        <v>0.22324797645327449</v>
      </c>
      <c r="E283" s="245">
        <v>0.16461805845624511</v>
      </c>
      <c r="F283" s="245">
        <v>0.38773205334164251</v>
      </c>
      <c r="G283" s="245">
        <v>0.16760616630023939</v>
      </c>
      <c r="H283" s="242">
        <v>2.68</v>
      </c>
      <c r="I283" s="244" t="s">
        <v>97</v>
      </c>
    </row>
    <row r="284" spans="1:20" x14ac:dyDescent="0.25">
      <c r="A284" s="242" t="s">
        <v>143</v>
      </c>
      <c r="B284" s="242" t="s">
        <v>681</v>
      </c>
      <c r="C284" s="245">
        <v>0.5938570581787751</v>
      </c>
      <c r="D284" s="245">
        <v>0.22324797645327449</v>
      </c>
      <c r="E284" s="245">
        <v>0.16461805845624511</v>
      </c>
      <c r="F284" s="245">
        <v>0.38773205334164251</v>
      </c>
      <c r="G284" s="245">
        <v>0.16760616630023939</v>
      </c>
      <c r="H284" s="242">
        <v>3.18</v>
      </c>
      <c r="I284" s="244" t="s">
        <v>105</v>
      </c>
      <c r="T284" s="239"/>
    </row>
    <row r="285" spans="1:20" x14ac:dyDescent="0.25">
      <c r="A285" s="242" t="s">
        <v>144</v>
      </c>
      <c r="B285" s="242" t="s">
        <v>681</v>
      </c>
      <c r="C285" s="245">
        <v>0.5938570581787751</v>
      </c>
      <c r="D285" s="245">
        <v>0.22324797645327449</v>
      </c>
      <c r="E285" s="245">
        <v>0.16461805845624511</v>
      </c>
      <c r="F285" s="245">
        <v>0.38773205334164251</v>
      </c>
      <c r="G285" s="245">
        <v>0.16760616630023939</v>
      </c>
      <c r="H285" s="242">
        <v>3.18</v>
      </c>
      <c r="I285" s="244" t="s">
        <v>105</v>
      </c>
      <c r="T285" s="239"/>
    </row>
    <row r="286" spans="1:20" x14ac:dyDescent="0.25">
      <c r="A286" s="242" t="s">
        <v>145</v>
      </c>
      <c r="B286" s="242" t="s">
        <v>681</v>
      </c>
      <c r="C286" s="245">
        <v>0.5938570581787751</v>
      </c>
      <c r="D286" s="245">
        <v>0.22324797645327449</v>
      </c>
      <c r="E286" s="245">
        <v>0.16461805845624511</v>
      </c>
      <c r="F286" s="245">
        <v>0.38773205334164251</v>
      </c>
      <c r="G286" s="245">
        <v>0.16760616630023939</v>
      </c>
      <c r="H286" s="242">
        <v>3.18</v>
      </c>
      <c r="I286" s="244" t="s">
        <v>105</v>
      </c>
      <c r="T286" s="239"/>
    </row>
    <row r="287" spans="1:20" x14ac:dyDescent="0.25">
      <c r="A287" s="242" t="s">
        <v>146</v>
      </c>
      <c r="B287" s="242" t="s">
        <v>682</v>
      </c>
      <c r="C287" s="245">
        <v>0.4280920212459568</v>
      </c>
      <c r="D287" s="245">
        <v>0.31381333333333328</v>
      </c>
      <c r="E287" s="245">
        <v>0.29568497156178142</v>
      </c>
      <c r="F287" s="245">
        <v>0.54540361299989737</v>
      </c>
      <c r="G287" s="245">
        <v>0.30164237661766918</v>
      </c>
      <c r="H287" s="242">
        <v>2.68</v>
      </c>
      <c r="I287" s="244" t="s">
        <v>97</v>
      </c>
      <c r="T287" s="239"/>
    </row>
    <row r="288" spans="1:20" x14ac:dyDescent="0.25">
      <c r="A288" s="242" t="s">
        <v>147</v>
      </c>
      <c r="B288" s="242" t="s">
        <v>682</v>
      </c>
      <c r="C288" s="245">
        <v>0.4280920212459568</v>
      </c>
      <c r="D288" s="245">
        <v>0.31381333333333328</v>
      </c>
      <c r="E288" s="245">
        <v>0.29568497156178142</v>
      </c>
      <c r="F288" s="245">
        <v>0.54540361299989737</v>
      </c>
      <c r="G288" s="245">
        <v>0.30164237661766918</v>
      </c>
      <c r="H288" s="242">
        <v>0</v>
      </c>
      <c r="I288" s="244" t="s">
        <v>34</v>
      </c>
    </row>
    <row r="289" spans="1:33" x14ac:dyDescent="0.25">
      <c r="A289" s="242" t="s">
        <v>148</v>
      </c>
      <c r="B289" s="242" t="s">
        <v>682</v>
      </c>
      <c r="C289" s="245">
        <v>0.4280920212459568</v>
      </c>
      <c r="D289" s="245">
        <v>0.31381333333333328</v>
      </c>
      <c r="E289" s="245">
        <v>0.29568497156178142</v>
      </c>
      <c r="F289" s="245">
        <v>0.54540361299989737</v>
      </c>
      <c r="G289" s="245">
        <v>0.30164237661766918</v>
      </c>
      <c r="H289" s="242">
        <v>0</v>
      </c>
      <c r="I289" s="244" t="s">
        <v>34</v>
      </c>
    </row>
    <row r="290" spans="1:33" x14ac:dyDescent="0.25">
      <c r="A290" s="242" t="s">
        <v>149</v>
      </c>
      <c r="B290" s="242" t="s">
        <v>682</v>
      </c>
      <c r="C290" s="245">
        <v>0.4280920212459568</v>
      </c>
      <c r="D290" s="245">
        <v>0.31381333333333328</v>
      </c>
      <c r="E290" s="245">
        <v>0.29568497156178142</v>
      </c>
      <c r="F290" s="245">
        <v>0.54540361299989737</v>
      </c>
      <c r="G290" s="245">
        <v>0.30164237661766918</v>
      </c>
      <c r="H290" s="242">
        <v>3.18</v>
      </c>
      <c r="I290" s="244" t="s">
        <v>105</v>
      </c>
    </row>
    <row r="291" spans="1:33" x14ac:dyDescent="0.25">
      <c r="A291" s="242" t="s">
        <v>155</v>
      </c>
      <c r="B291" s="242" t="s">
        <v>52</v>
      </c>
      <c r="C291" s="245">
        <v>0</v>
      </c>
      <c r="D291" s="245">
        <v>0</v>
      </c>
      <c r="E291" s="245">
        <v>8.1639413185071782E-3</v>
      </c>
      <c r="F291" s="245">
        <v>8.9232927428294723E-2</v>
      </c>
      <c r="G291" s="245">
        <v>0</v>
      </c>
      <c r="H291" s="342">
        <v>0</v>
      </c>
    </row>
    <row r="292" spans="1:33" x14ac:dyDescent="0.25">
      <c r="A292" s="242" t="s">
        <v>156</v>
      </c>
      <c r="B292" s="242" t="s">
        <v>683</v>
      </c>
      <c r="C292" s="245">
        <v>0.70311614561032765</v>
      </c>
      <c r="D292" s="245">
        <v>0.34760115606936409</v>
      </c>
      <c r="E292" s="245">
        <v>2.9161256354687391E-2</v>
      </c>
      <c r="F292" s="245">
        <v>0.35826047940478739</v>
      </c>
      <c r="G292" s="245">
        <v>0.55610901226815856</v>
      </c>
      <c r="H292" s="242">
        <v>2.73</v>
      </c>
      <c r="I292" s="244" t="s">
        <v>48</v>
      </c>
    </row>
    <row r="293" spans="1:33" x14ac:dyDescent="0.25">
      <c r="A293" s="242" t="s">
        <v>158</v>
      </c>
      <c r="B293" s="242" t="s">
        <v>683</v>
      </c>
      <c r="C293" s="245">
        <v>0.70311614561032765</v>
      </c>
      <c r="D293" s="245">
        <v>0.34760115606936409</v>
      </c>
      <c r="E293" s="245">
        <v>2.9161256354687391E-2</v>
      </c>
      <c r="F293" s="245">
        <v>0.35826047940478739</v>
      </c>
      <c r="G293" s="245">
        <v>0.55610901226815856</v>
      </c>
      <c r="H293" s="242">
        <v>3.18</v>
      </c>
      <c r="I293" s="244" t="s">
        <v>105</v>
      </c>
    </row>
    <row r="294" spans="1:33" x14ac:dyDescent="0.25">
      <c r="A294" s="242" t="s">
        <v>159</v>
      </c>
      <c r="B294" s="242" t="s">
        <v>683</v>
      </c>
      <c r="C294" s="245">
        <v>0.70311614561032765</v>
      </c>
      <c r="D294" s="245">
        <v>0.34760115606936409</v>
      </c>
      <c r="E294" s="245">
        <v>2.9161256354687391E-2</v>
      </c>
      <c r="F294" s="245">
        <v>0.35826047940478739</v>
      </c>
      <c r="G294" s="245">
        <v>0.55610901226815856</v>
      </c>
      <c r="H294" s="242">
        <v>3.18</v>
      </c>
      <c r="I294" s="244" t="s">
        <v>105</v>
      </c>
    </row>
    <row r="295" spans="1:33" x14ac:dyDescent="0.25">
      <c r="A295" s="242" t="s">
        <v>162</v>
      </c>
      <c r="B295" s="242" t="s">
        <v>684</v>
      </c>
      <c r="C295" s="341">
        <v>9.558790748335147E-2</v>
      </c>
      <c r="D295" s="341">
        <v>5.3913043478260883E-2</v>
      </c>
      <c r="E295" s="341">
        <v>2.1604960419378958E-2</v>
      </c>
      <c r="F295" s="341">
        <v>0.19750171986042575</v>
      </c>
      <c r="G295" s="341">
        <v>0</v>
      </c>
      <c r="H295" s="242">
        <v>3.18</v>
      </c>
      <c r="I295" s="244" t="s">
        <v>105</v>
      </c>
    </row>
    <row r="296" spans="1:33" x14ac:dyDescent="0.25">
      <c r="A296" s="242" t="s">
        <v>163</v>
      </c>
      <c r="B296" s="242" t="s">
        <v>684</v>
      </c>
      <c r="C296" s="341">
        <v>9.558790748335147E-2</v>
      </c>
      <c r="D296" s="341">
        <v>5.3913043478260883E-2</v>
      </c>
      <c r="E296" s="341">
        <v>2.1604960419378958E-2</v>
      </c>
      <c r="F296" s="341">
        <v>0.19750171986042575</v>
      </c>
      <c r="G296" s="341">
        <v>0</v>
      </c>
      <c r="H296" s="242">
        <v>0</v>
      </c>
      <c r="I296" s="244" t="s">
        <v>36</v>
      </c>
    </row>
    <row r="297" spans="1:33" x14ac:dyDescent="0.25">
      <c r="A297" s="241" t="s">
        <v>164</v>
      </c>
      <c r="B297" s="342" t="s">
        <v>34</v>
      </c>
      <c r="C297" s="245">
        <v>2.939815783088038E-2</v>
      </c>
      <c r="D297" s="245">
        <v>2.0833333333333342E-3</v>
      </c>
      <c r="E297" s="245">
        <v>0</v>
      </c>
      <c r="F297" s="245">
        <v>3.0052038200428271E-2</v>
      </c>
      <c r="G297" s="245">
        <v>4.490836985388337E-2</v>
      </c>
      <c r="H297" s="342">
        <v>0</v>
      </c>
    </row>
    <row r="298" spans="1:33" x14ac:dyDescent="0.25">
      <c r="A298" s="342" t="s">
        <v>165</v>
      </c>
      <c r="B298" s="342" t="s">
        <v>34</v>
      </c>
      <c r="C298" s="245">
        <v>0</v>
      </c>
      <c r="D298" s="245">
        <v>2.0833333333333342E-3</v>
      </c>
      <c r="E298" s="245">
        <v>0</v>
      </c>
      <c r="F298" s="245">
        <v>3.5469377855218517E-2</v>
      </c>
      <c r="G298" s="245">
        <v>0</v>
      </c>
      <c r="H298" s="342">
        <v>0</v>
      </c>
      <c r="V298" s="387"/>
      <c r="W298" s="387"/>
      <c r="X298" s="387"/>
      <c r="Y298" s="387"/>
      <c r="Z298" s="387"/>
      <c r="AA298" s="387"/>
      <c r="AB298" s="387"/>
      <c r="AC298" s="387"/>
      <c r="AD298" s="387"/>
      <c r="AE298" s="387"/>
      <c r="AF298" s="387"/>
      <c r="AG298" s="387"/>
    </row>
    <row r="299" spans="1:33" x14ac:dyDescent="0.25">
      <c r="A299" s="342" t="s">
        <v>166</v>
      </c>
      <c r="B299" s="342" t="s">
        <v>34</v>
      </c>
      <c r="C299" s="245">
        <v>0</v>
      </c>
      <c r="D299" s="245">
        <v>2.0833333333333342E-3</v>
      </c>
      <c r="E299" s="245">
        <v>0</v>
      </c>
      <c r="F299" s="245">
        <v>3.3472847571242803E-2</v>
      </c>
      <c r="G299" s="245">
        <v>0</v>
      </c>
      <c r="H299" s="342">
        <v>0</v>
      </c>
      <c r="V299" s="387"/>
      <c r="W299" s="387"/>
      <c r="X299" s="387"/>
      <c r="Y299" s="387"/>
      <c r="Z299" s="387"/>
      <c r="AA299" s="387"/>
      <c r="AB299" s="387"/>
      <c r="AC299" s="387"/>
      <c r="AD299" s="387"/>
      <c r="AE299" s="387"/>
      <c r="AF299" s="387"/>
      <c r="AG299" s="387"/>
    </row>
    <row r="300" spans="1:33" x14ac:dyDescent="0.25">
      <c r="A300" s="241" t="s">
        <v>167</v>
      </c>
      <c r="B300" s="342" t="s">
        <v>34</v>
      </c>
      <c r="C300" s="245">
        <v>0</v>
      </c>
      <c r="D300" s="245">
        <v>2.0833333333333342E-3</v>
      </c>
      <c r="E300" s="245">
        <v>0</v>
      </c>
      <c r="F300" s="245">
        <v>3.8890872965260122E-2</v>
      </c>
      <c r="G300" s="245">
        <v>0</v>
      </c>
      <c r="H300" s="342">
        <v>0</v>
      </c>
    </row>
    <row r="301" spans="1:33" x14ac:dyDescent="0.25">
      <c r="A301" s="242" t="s">
        <v>168</v>
      </c>
      <c r="B301" s="242" t="s">
        <v>685</v>
      </c>
      <c r="C301" s="245">
        <v>0.57999672167082694</v>
      </c>
      <c r="D301" s="245">
        <v>0.24976931949250289</v>
      </c>
      <c r="E301" s="245">
        <v>2.5694051882367949E-2</v>
      </c>
      <c r="F301" s="245">
        <v>0.13737658981299489</v>
      </c>
      <c r="G301" s="245">
        <v>0.22433188665265999</v>
      </c>
      <c r="H301" s="242">
        <v>2.73</v>
      </c>
      <c r="I301" s="244" t="s">
        <v>48</v>
      </c>
    </row>
    <row r="302" spans="1:33" x14ac:dyDescent="0.25">
      <c r="A302" s="242" t="s">
        <v>169</v>
      </c>
      <c r="B302" s="242" t="s">
        <v>685</v>
      </c>
      <c r="C302" s="245">
        <v>0.57999672167082694</v>
      </c>
      <c r="D302" s="245">
        <v>0.24976931949250289</v>
      </c>
      <c r="E302" s="245">
        <v>2.5694051882367949E-2</v>
      </c>
      <c r="F302" s="245">
        <v>0.13737658981299489</v>
      </c>
      <c r="G302" s="245">
        <v>0.22433188665265999</v>
      </c>
      <c r="H302" s="242">
        <v>3.18</v>
      </c>
      <c r="I302" s="244" t="s">
        <v>105</v>
      </c>
    </row>
    <row r="303" spans="1:33" x14ac:dyDescent="0.25">
      <c r="A303" s="242" t="s">
        <v>170</v>
      </c>
      <c r="B303" s="242" t="s">
        <v>686</v>
      </c>
      <c r="C303" s="245">
        <v>0.57999672167082694</v>
      </c>
      <c r="D303" s="245">
        <v>0.24976931949250289</v>
      </c>
      <c r="E303" s="245">
        <v>2.5694051882367949E-2</v>
      </c>
      <c r="F303" s="245">
        <v>0.13737658981299489</v>
      </c>
      <c r="G303" s="245">
        <v>0.22433188665265999</v>
      </c>
      <c r="H303" s="242">
        <v>2.73</v>
      </c>
      <c r="I303" s="244" t="s">
        <v>48</v>
      </c>
    </row>
    <row r="304" spans="1:33" x14ac:dyDescent="0.25">
      <c r="A304" s="242" t="s">
        <v>171</v>
      </c>
      <c r="B304" s="242" t="s">
        <v>686</v>
      </c>
      <c r="C304" s="245">
        <v>0.57999672167082694</v>
      </c>
      <c r="D304" s="245">
        <v>0.24976931949250289</v>
      </c>
      <c r="E304" s="245">
        <v>2.5694051882367949E-2</v>
      </c>
      <c r="F304" s="245">
        <v>0.13737658981299489</v>
      </c>
      <c r="G304" s="245">
        <v>0.22433188665265999</v>
      </c>
      <c r="H304" s="242">
        <v>3.18</v>
      </c>
      <c r="I304" s="244" t="s">
        <v>105</v>
      </c>
    </row>
    <row r="305" spans="1:8" x14ac:dyDescent="0.25">
      <c r="A305" s="342" t="s">
        <v>179</v>
      </c>
      <c r="B305" s="342" t="s">
        <v>34</v>
      </c>
      <c r="C305" s="245">
        <v>6.7304979947679047E-2</v>
      </c>
      <c r="D305" s="245">
        <v>2.0833333333333339E-2</v>
      </c>
      <c r="E305" s="245">
        <v>0</v>
      </c>
      <c r="F305" s="245">
        <v>3.7123106012293752E-2</v>
      </c>
      <c r="G305" s="245">
        <v>9.8457156410669558E-2</v>
      </c>
      <c r="H305" s="342">
        <v>0</v>
      </c>
    </row>
    <row r="306" spans="1:8" x14ac:dyDescent="0.25">
      <c r="A306" s="242" t="s">
        <v>180</v>
      </c>
      <c r="B306" s="242" t="s">
        <v>42</v>
      </c>
      <c r="C306" s="245">
        <v>0</v>
      </c>
      <c r="D306" s="245">
        <v>1.3333333333333331E-2</v>
      </c>
      <c r="E306" s="245">
        <v>7.8131585842451876E-2</v>
      </c>
      <c r="F306" s="245">
        <v>0.2608879069638913</v>
      </c>
      <c r="G306" s="245">
        <v>5.4073625082268911E-4</v>
      </c>
      <c r="H306" s="342">
        <v>3</v>
      </c>
    </row>
    <row r="307" spans="1:8" x14ac:dyDescent="0.25">
      <c r="A307" s="242" t="s">
        <v>181</v>
      </c>
      <c r="B307" s="242" t="s">
        <v>36</v>
      </c>
      <c r="C307" s="245">
        <v>0</v>
      </c>
      <c r="D307" s="245">
        <v>1.3333333333333331E-2</v>
      </c>
      <c r="E307" s="245">
        <v>7.8131585842451876E-2</v>
      </c>
      <c r="F307" s="245">
        <v>0.2608879069638913</v>
      </c>
      <c r="G307" s="245">
        <v>5.4073625082268911E-4</v>
      </c>
      <c r="H307" s="342">
        <v>3</v>
      </c>
    </row>
    <row r="308" spans="1:8" x14ac:dyDescent="0.25">
      <c r="A308" s="242" t="s">
        <v>182</v>
      </c>
      <c r="B308" s="242" t="s">
        <v>105</v>
      </c>
      <c r="C308" s="245">
        <v>0</v>
      </c>
      <c r="D308" s="245">
        <v>1.3333333333333331E-2</v>
      </c>
      <c r="E308" s="245">
        <v>7.8131585842451876E-2</v>
      </c>
      <c r="F308" s="245">
        <v>0.2608879069638913</v>
      </c>
      <c r="G308" s="245">
        <v>5.4073625082268911E-4</v>
      </c>
      <c r="H308" s="342">
        <v>3</v>
      </c>
    </row>
    <row r="309" spans="1:8" x14ac:dyDescent="0.25">
      <c r="A309" s="342" t="s">
        <v>183</v>
      </c>
      <c r="B309" s="342" t="s">
        <v>42</v>
      </c>
      <c r="C309" s="245">
        <v>0</v>
      </c>
      <c r="D309" s="245">
        <v>3.6309221840068781E-2</v>
      </c>
      <c r="E309" s="245">
        <v>0.38728245693459468</v>
      </c>
      <c r="F309" s="245">
        <v>0.45553418414651931</v>
      </c>
      <c r="G309" s="245">
        <v>3.76594460237053E-3</v>
      </c>
      <c r="H309" s="342">
        <v>0.98</v>
      </c>
    </row>
    <row r="310" spans="1:8" x14ac:dyDescent="0.25">
      <c r="A310" s="241" t="s">
        <v>184</v>
      </c>
      <c r="B310" s="342" t="s">
        <v>42</v>
      </c>
      <c r="C310" s="245">
        <v>0</v>
      </c>
      <c r="D310" s="245">
        <v>0</v>
      </c>
      <c r="E310" s="245">
        <v>6.8719491907401564E-2</v>
      </c>
      <c r="F310" s="245">
        <v>0.13972835910523251</v>
      </c>
      <c r="G310" s="245">
        <v>0</v>
      </c>
      <c r="H310" s="342">
        <v>0.98</v>
      </c>
    </row>
    <row r="311" spans="1:8" x14ac:dyDescent="0.25">
      <c r="A311" s="241" t="s">
        <v>185</v>
      </c>
      <c r="B311" s="342" t="s">
        <v>42</v>
      </c>
      <c r="C311" s="245">
        <v>0</v>
      </c>
      <c r="D311" s="245">
        <v>0</v>
      </c>
      <c r="E311" s="245">
        <v>7.2062562312362036E-2</v>
      </c>
      <c r="F311" s="245">
        <v>0.14036746238821499</v>
      </c>
      <c r="G311" s="245">
        <v>0</v>
      </c>
      <c r="H311" s="342">
        <v>0.98</v>
      </c>
    </row>
    <row r="312" spans="1:8" x14ac:dyDescent="0.25">
      <c r="A312" s="342" t="s">
        <v>186</v>
      </c>
      <c r="B312" s="342" t="s">
        <v>42</v>
      </c>
      <c r="C312" s="342">
        <v>0</v>
      </c>
      <c r="D312" s="342">
        <v>2.2985845129059119E-2</v>
      </c>
      <c r="E312" s="342">
        <v>0.37025782219610959</v>
      </c>
      <c r="F312" s="342">
        <v>0.28644316422220162</v>
      </c>
      <c r="G312" s="342">
        <v>0</v>
      </c>
      <c r="H312" s="342">
        <v>0.98</v>
      </c>
    </row>
    <row r="313" spans="1:8" x14ac:dyDescent="0.25">
      <c r="A313" s="242" t="s">
        <v>187</v>
      </c>
      <c r="B313" s="242" t="s">
        <v>57</v>
      </c>
      <c r="C313" s="342">
        <v>0</v>
      </c>
      <c r="D313" s="342">
        <v>6.483041722745625E-2</v>
      </c>
      <c r="E313" s="342">
        <v>0.18274732739580879</v>
      </c>
      <c r="F313" s="342">
        <v>0.42103086813751539</v>
      </c>
      <c r="G313" s="342">
        <v>0</v>
      </c>
      <c r="H313" s="342">
        <v>0</v>
      </c>
    </row>
    <row r="314" spans="1:8" x14ac:dyDescent="0.25">
      <c r="A314" s="242" t="s">
        <v>188</v>
      </c>
      <c r="B314" s="242" t="s">
        <v>52</v>
      </c>
      <c r="C314" s="245">
        <v>0</v>
      </c>
      <c r="D314" s="245">
        <v>6.483041722745625E-2</v>
      </c>
      <c r="E314" s="245">
        <v>0.18274732739580879</v>
      </c>
      <c r="F314" s="245">
        <v>0.42103086813751539</v>
      </c>
      <c r="G314" s="245">
        <v>0</v>
      </c>
      <c r="H314" s="342">
        <v>0</v>
      </c>
    </row>
    <row r="315" spans="1:8" x14ac:dyDescent="0.25">
      <c r="A315" s="245" t="s">
        <v>189</v>
      </c>
      <c r="B315" s="245" t="s">
        <v>57</v>
      </c>
      <c r="C315" s="245">
        <v>0</v>
      </c>
      <c r="D315" s="245">
        <v>6.483041722745625E-2</v>
      </c>
      <c r="E315" s="245">
        <v>0.18274732739580879</v>
      </c>
      <c r="F315" s="245">
        <v>0.42103086813751539</v>
      </c>
      <c r="G315" s="245">
        <v>0</v>
      </c>
      <c r="H315" s="342">
        <v>0</v>
      </c>
    </row>
    <row r="316" spans="1:8" x14ac:dyDescent="0.25">
      <c r="A316" s="245" t="s">
        <v>452</v>
      </c>
      <c r="B316" s="245" t="s">
        <v>57</v>
      </c>
      <c r="C316" s="245">
        <v>0</v>
      </c>
      <c r="D316" s="245">
        <v>9.8659793814432989E-2</v>
      </c>
      <c r="E316" s="245">
        <v>0.43114723696141771</v>
      </c>
      <c r="F316" s="245">
        <v>0.53576951114463867</v>
      </c>
      <c r="G316" s="245">
        <v>0</v>
      </c>
      <c r="H316" s="342">
        <v>0</v>
      </c>
    </row>
    <row r="317" spans="1:8" x14ac:dyDescent="0.25">
      <c r="A317" s="342" t="s">
        <v>191</v>
      </c>
      <c r="B317" s="245" t="s">
        <v>57</v>
      </c>
      <c r="C317" s="245">
        <v>0</v>
      </c>
      <c r="D317" s="245">
        <v>2.2499999999999998E-3</v>
      </c>
      <c r="E317" s="245">
        <v>0</v>
      </c>
      <c r="F317" s="245">
        <v>8.6962635654630444E-2</v>
      </c>
      <c r="G317" s="245">
        <v>0</v>
      </c>
      <c r="H317" s="342">
        <v>0</v>
      </c>
    </row>
    <row r="318" spans="1:8" x14ac:dyDescent="0.25">
      <c r="A318" s="342" t="s">
        <v>204</v>
      </c>
      <c r="B318" s="342" t="s">
        <v>52</v>
      </c>
      <c r="C318" s="245">
        <v>0</v>
      </c>
      <c r="D318" s="245">
        <v>1.2500000000000001E-2</v>
      </c>
      <c r="E318" s="245">
        <v>0</v>
      </c>
      <c r="F318" s="245">
        <v>5.3033008588991071E-2</v>
      </c>
      <c r="G318" s="245">
        <v>0</v>
      </c>
      <c r="H318" s="342">
        <v>0</v>
      </c>
    </row>
    <row r="319" spans="1:8" x14ac:dyDescent="0.25">
      <c r="B319" s="240"/>
      <c r="C319" s="240"/>
      <c r="D319" s="240"/>
      <c r="E319" s="240"/>
      <c r="F319" s="240"/>
      <c r="G319" s="240"/>
      <c r="H319" s="241"/>
    </row>
    <row r="320" spans="1:8" x14ac:dyDescent="0.25">
      <c r="B320" s="240"/>
      <c r="C320" s="240"/>
      <c r="D320" s="240"/>
      <c r="E320" s="240"/>
      <c r="F320" s="240"/>
      <c r="G320" s="240"/>
    </row>
    <row r="321" spans="1:8" x14ac:dyDescent="0.25">
      <c r="A321" s="342"/>
      <c r="B321" s="240"/>
      <c r="C321" s="240"/>
      <c r="D321" s="240"/>
      <c r="E321" s="240"/>
      <c r="F321" s="240"/>
      <c r="G321" s="240"/>
    </row>
    <row r="322" spans="1:8" x14ac:dyDescent="0.25">
      <c r="A322" s="245"/>
      <c r="B322" s="240"/>
      <c r="C322" s="240"/>
      <c r="D322" s="240"/>
      <c r="E322" s="240"/>
      <c r="F322" s="240"/>
      <c r="G322" s="240"/>
    </row>
    <row r="323" spans="1:8" x14ac:dyDescent="0.25">
      <c r="B323" s="240"/>
      <c r="C323" s="240"/>
      <c r="D323" s="240"/>
      <c r="E323" s="240"/>
      <c r="F323" s="240"/>
      <c r="G323" s="240"/>
    </row>
    <row r="324" spans="1:8" x14ac:dyDescent="0.25">
      <c r="B324" s="240"/>
      <c r="C324" s="240"/>
      <c r="D324" s="240"/>
      <c r="E324" s="240"/>
      <c r="F324" s="240"/>
      <c r="G324" s="240"/>
    </row>
    <row r="325" spans="1:8" x14ac:dyDescent="0.25">
      <c r="A325" s="342"/>
      <c r="B325" s="240"/>
      <c r="C325" s="240"/>
      <c r="D325" s="240"/>
      <c r="E325" s="240"/>
      <c r="F325" s="240"/>
      <c r="G325" s="240"/>
    </row>
    <row r="326" spans="1:8" x14ac:dyDescent="0.25">
      <c r="B326" s="240"/>
      <c r="C326" s="240"/>
      <c r="D326" s="240"/>
      <c r="E326" s="240"/>
      <c r="F326" s="240"/>
      <c r="G326" s="240"/>
    </row>
    <row r="327" spans="1:8" x14ac:dyDescent="0.25">
      <c r="B327" s="240"/>
      <c r="C327" s="240"/>
      <c r="D327" s="240"/>
      <c r="E327" s="240"/>
      <c r="F327" s="240"/>
      <c r="G327" s="240"/>
    </row>
    <row r="328" spans="1:8" x14ac:dyDescent="0.25">
      <c r="C328" s="245"/>
      <c r="D328" s="245"/>
      <c r="E328" s="245"/>
      <c r="F328" s="245"/>
      <c r="G328" s="245"/>
      <c r="H328" s="342"/>
    </row>
    <row r="329" spans="1:8" x14ac:dyDescent="0.25">
      <c r="A329" s="245"/>
      <c r="B329" s="240"/>
      <c r="C329" s="240"/>
      <c r="D329" s="240"/>
      <c r="E329" s="240"/>
      <c r="F329" s="240"/>
      <c r="G329" s="240"/>
    </row>
    <row r="330" spans="1:8" x14ac:dyDescent="0.25">
      <c r="A330" s="342"/>
      <c r="B330" s="240"/>
      <c r="C330" s="240"/>
      <c r="D330" s="240"/>
      <c r="E330" s="240"/>
      <c r="F330" s="240"/>
      <c r="G330" s="240"/>
    </row>
    <row r="331" spans="1:8" x14ac:dyDescent="0.25">
      <c r="B331" s="240"/>
      <c r="C331" s="240"/>
      <c r="D331" s="240"/>
      <c r="E331" s="240"/>
      <c r="F331" s="240"/>
      <c r="G331" s="240"/>
      <c r="H331" s="241"/>
    </row>
    <row r="332" spans="1:8" x14ac:dyDescent="0.25">
      <c r="B332" s="240"/>
      <c r="C332" s="240"/>
      <c r="D332" s="240"/>
      <c r="E332" s="240"/>
      <c r="F332" s="240"/>
      <c r="G332" s="240"/>
      <c r="H332" s="241"/>
    </row>
    <row r="333" spans="1:8" x14ac:dyDescent="0.25">
      <c r="B333" s="240"/>
      <c r="C333" s="240"/>
      <c r="D333" s="240"/>
      <c r="E333" s="240"/>
      <c r="F333" s="240"/>
      <c r="G333" s="240"/>
      <c r="H333" s="241"/>
    </row>
    <row r="334" spans="1:8" x14ac:dyDescent="0.25">
      <c r="A334" s="245"/>
      <c r="B334" s="240"/>
      <c r="C334" s="240"/>
      <c r="D334" s="240"/>
      <c r="E334" s="240"/>
      <c r="F334" s="240"/>
      <c r="G334" s="240"/>
    </row>
    <row r="335" spans="1:8" x14ac:dyDescent="0.25">
      <c r="A335" s="245"/>
      <c r="B335" s="240"/>
      <c r="C335" s="240"/>
      <c r="D335" s="240"/>
      <c r="E335" s="240"/>
      <c r="F335" s="240"/>
      <c r="G335" s="240"/>
    </row>
  </sheetData>
  <mergeCells count="2">
    <mergeCell ref="I1:N12"/>
    <mergeCell ref="V298:AG299"/>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D20" sqref="D20"/>
    </sheetView>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453</v>
      </c>
    </row>
    <row r="2" spans="1:27" s="245" customFormat="1" ht="37.5" customHeight="1" x14ac:dyDescent="0.2">
      <c r="C2" s="388" t="s">
        <v>454</v>
      </c>
      <c r="D2" s="389"/>
      <c r="E2" s="389"/>
      <c r="F2" s="389"/>
      <c r="G2" s="389"/>
      <c r="H2" s="247" t="s">
        <v>455</v>
      </c>
      <c r="J2" s="390" t="s">
        <v>456</v>
      </c>
      <c r="K2" s="391"/>
      <c r="L2" s="391"/>
      <c r="M2" s="391"/>
      <c r="N2" s="391"/>
      <c r="R2" s="392" t="s">
        <v>457</v>
      </c>
      <c r="S2" s="392"/>
    </row>
    <row r="3" spans="1:27" s="245" customFormat="1" ht="25.5" customHeight="1" x14ac:dyDescent="0.2">
      <c r="A3" s="141" t="s">
        <v>458</v>
      </c>
      <c r="B3" s="238" t="s">
        <v>459</v>
      </c>
      <c r="C3" s="236" t="s">
        <v>439</v>
      </c>
      <c r="D3" s="237" t="s">
        <v>440</v>
      </c>
      <c r="E3" s="237" t="s">
        <v>441</v>
      </c>
      <c r="F3" s="237" t="s">
        <v>442</v>
      </c>
      <c r="G3" s="237" t="s">
        <v>443</v>
      </c>
      <c r="H3" s="238" t="s">
        <v>444</v>
      </c>
      <c r="I3" s="142"/>
      <c r="J3" s="236" t="s">
        <v>439</v>
      </c>
      <c r="K3" s="237" t="s">
        <v>440</v>
      </c>
      <c r="L3" s="237" t="s">
        <v>441</v>
      </c>
      <c r="M3" s="237" t="s">
        <v>442</v>
      </c>
      <c r="N3" s="237" t="s">
        <v>443</v>
      </c>
      <c r="O3" s="238" t="s">
        <v>444</v>
      </c>
      <c r="S3" s="238" t="s">
        <v>444</v>
      </c>
    </row>
    <row r="4" spans="1:27" s="245" customFormat="1" ht="18" customHeight="1" x14ac:dyDescent="0.25">
      <c r="A4" s="143" t="s">
        <v>40</v>
      </c>
      <c r="B4" t="s">
        <v>460</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461</v>
      </c>
      <c r="S4" s="212">
        <v>2.73</v>
      </c>
      <c r="AA4" s="245" t="s">
        <v>462</v>
      </c>
    </row>
    <row r="5" spans="1:27" s="245" customFormat="1" ht="18" customHeight="1" x14ac:dyDescent="0.25">
      <c r="A5" s="143" t="s">
        <v>198</v>
      </c>
      <c r="B5" t="s">
        <v>463</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464</v>
      </c>
      <c r="S5" s="212">
        <v>2.68</v>
      </c>
      <c r="AA5" s="245" t="s">
        <v>465</v>
      </c>
    </row>
    <row r="6" spans="1:27" s="245" customFormat="1" ht="18" customHeight="1" x14ac:dyDescent="0.25">
      <c r="A6" s="143" t="s">
        <v>105</v>
      </c>
      <c r="B6" t="s">
        <v>466</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3.18</v>
      </c>
      <c r="I6" s="241"/>
      <c r="J6" s="144">
        <v>1.9221628045157459E-2</v>
      </c>
      <c r="K6" s="144">
        <v>2.2221753801843089E-2</v>
      </c>
      <c r="L6" s="144">
        <v>3.0318257956448911E-2</v>
      </c>
      <c r="M6" s="144">
        <v>0.1246972233647428</v>
      </c>
      <c r="N6" s="144">
        <v>1.7646020822304571E-4</v>
      </c>
      <c r="O6" s="145">
        <v>1.49</v>
      </c>
      <c r="R6" s="146" t="s">
        <v>467</v>
      </c>
      <c r="S6" s="212">
        <v>1.01</v>
      </c>
    </row>
    <row r="7" spans="1:27" s="245" customFormat="1" ht="18" customHeight="1" x14ac:dyDescent="0.25">
      <c r="A7" s="143" t="s">
        <v>31</v>
      </c>
      <c r="B7" t="s">
        <v>468</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469</v>
      </c>
      <c r="S7" s="212">
        <v>2.65</v>
      </c>
      <c r="T7" s="245" t="s">
        <v>470</v>
      </c>
    </row>
    <row r="8" spans="1:27" s="245" customFormat="1" ht="18" customHeight="1" x14ac:dyDescent="0.25">
      <c r="A8" s="143" t="s">
        <v>48</v>
      </c>
      <c r="B8" t="s">
        <v>461</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471</v>
      </c>
      <c r="S8" s="212">
        <v>3.13</v>
      </c>
      <c r="T8" s="245" t="s">
        <v>472</v>
      </c>
    </row>
    <row r="9" spans="1:27" s="245" customFormat="1" ht="18" customHeight="1" x14ac:dyDescent="0.25">
      <c r="A9" s="143" t="s">
        <v>42</v>
      </c>
      <c r="B9" t="s">
        <v>473</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474</v>
      </c>
      <c r="S9" s="212">
        <v>3.86</v>
      </c>
    </row>
    <row r="10" spans="1:27" s="245" customFormat="1" ht="18" customHeight="1" x14ac:dyDescent="0.25">
      <c r="A10" s="143" t="s">
        <v>100</v>
      </c>
      <c r="B10" t="s">
        <v>475</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476</v>
      </c>
      <c r="S10" s="212">
        <v>5.38</v>
      </c>
      <c r="T10" s="245" t="s">
        <v>477</v>
      </c>
    </row>
    <row r="11" spans="1:27" s="245" customFormat="1" ht="18" customHeight="1" x14ac:dyDescent="0.25">
      <c r="A11" s="143" t="s">
        <v>41</v>
      </c>
      <c r="B11" t="s">
        <v>478</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479</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480</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481</v>
      </c>
      <c r="B14" t="s">
        <v>482</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483</v>
      </c>
      <c r="B15" t="s">
        <v>484</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485</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55</v>
      </c>
      <c r="B18" t="s">
        <v>486</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487</v>
      </c>
      <c r="B19" t="s">
        <v>488</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489</v>
      </c>
      <c r="B20" t="s">
        <v>490</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491</v>
      </c>
      <c r="B21" t="s">
        <v>492</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493</v>
      </c>
      <c r="B22" t="s">
        <v>494</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495</v>
      </c>
      <c r="B23" t="s">
        <v>496</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497</v>
      </c>
      <c r="B24" t="s">
        <v>473</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79</v>
      </c>
      <c r="B25" t="s">
        <v>498</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499</v>
      </c>
      <c r="B26" t="s">
        <v>475</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97</v>
      </c>
      <c r="B27" t="s">
        <v>500</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34</v>
      </c>
      <c r="B28" t="s">
        <v>34</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57</v>
      </c>
      <c r="B29" t="s">
        <v>57</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354</v>
      </c>
      <c r="B30" t="s">
        <v>354</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87</v>
      </c>
      <c r="B31" t="s">
        <v>87</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52</v>
      </c>
      <c r="B32" t="s">
        <v>52</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157</v>
      </c>
      <c r="B33" t="s">
        <v>157</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36</v>
      </c>
      <c r="B34" t="s">
        <v>36</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501</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workbookViewId="0">
      <selection activeCell="K38" sqref="K38"/>
    </sheetView>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502</v>
      </c>
      <c r="B1" s="49" t="s">
        <v>503</v>
      </c>
      <c r="C1" s="153" t="s">
        <v>504</v>
      </c>
      <c r="E1" s="49" t="s">
        <v>505</v>
      </c>
      <c r="F1" s="49" t="s">
        <v>506</v>
      </c>
      <c r="G1" s="49" t="s">
        <v>507</v>
      </c>
      <c r="I1" s="49" t="s">
        <v>508</v>
      </c>
      <c r="J1" s="49" t="s">
        <v>509</v>
      </c>
      <c r="K1" s="49" t="s">
        <v>510</v>
      </c>
      <c r="L1" s="49" t="s">
        <v>505</v>
      </c>
      <c r="N1" t="s">
        <v>511</v>
      </c>
    </row>
    <row r="2" spans="1:18" ht="30.75" customHeight="1" x14ac:dyDescent="0.25">
      <c r="A2" s="163">
        <v>0</v>
      </c>
      <c r="B2" s="161">
        <v>2000</v>
      </c>
      <c r="C2" s="161">
        <v>2017</v>
      </c>
      <c r="D2">
        <v>0</v>
      </c>
      <c r="E2" s="163" t="s">
        <v>512</v>
      </c>
      <c r="F2" s="209">
        <v>25</v>
      </c>
      <c r="G2" s="326">
        <f t="shared" ref="G2:G11" si="0">INDEX($N$3:$R$12, MATCH(E2, $N$3:$N$12, 0), 5)</f>
        <v>0.27873894655901577</v>
      </c>
      <c r="I2" s="163" t="s">
        <v>157</v>
      </c>
      <c r="J2" s="163" t="s">
        <v>157</v>
      </c>
      <c r="K2" s="163" t="s">
        <v>513</v>
      </c>
      <c r="L2" s="163" t="s">
        <v>514</v>
      </c>
      <c r="N2" s="61" t="s">
        <v>515</v>
      </c>
      <c r="O2" s="62" t="s">
        <v>516</v>
      </c>
      <c r="P2" s="62" t="s">
        <v>517</v>
      </c>
      <c r="Q2" s="62" t="s">
        <v>518</v>
      </c>
      <c r="R2" s="62" t="s">
        <v>519</v>
      </c>
    </row>
    <row r="3" spans="1:18" x14ac:dyDescent="0.25">
      <c r="A3" s="163">
        <v>1</v>
      </c>
      <c r="B3" s="161">
        <f>INDEX('10 YEAR PROJECTION'!E5:T5, MATCH(TRUE, INDEX('10 YEAR PROJECTION'!E6:T6&lt;&gt;0, ), 0))</f>
        <v>2020</v>
      </c>
      <c r="C3" s="161">
        <v>2023</v>
      </c>
      <c r="D3">
        <v>1</v>
      </c>
      <c r="E3" s="163" t="s">
        <v>464</v>
      </c>
      <c r="F3" s="209">
        <v>32</v>
      </c>
      <c r="G3" s="326">
        <f t="shared" si="0"/>
        <v>0.34503271861986917</v>
      </c>
      <c r="I3" s="163" t="s">
        <v>52</v>
      </c>
      <c r="J3" s="163" t="s">
        <v>52</v>
      </c>
      <c r="K3" s="163" t="s">
        <v>52</v>
      </c>
      <c r="L3" s="163" t="s">
        <v>520</v>
      </c>
      <c r="N3" s="163" t="s">
        <v>512</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521</v>
      </c>
      <c r="F4" s="209">
        <v>36</v>
      </c>
      <c r="G4" s="326">
        <f t="shared" si="0"/>
        <v>1.6402714932126699</v>
      </c>
      <c r="I4" s="163" t="s">
        <v>1</v>
      </c>
      <c r="J4" s="163" t="s">
        <v>522</v>
      </c>
      <c r="K4" s="163" t="s">
        <v>1</v>
      </c>
      <c r="L4" s="163" t="s">
        <v>512</v>
      </c>
      <c r="N4" s="163" t="s">
        <v>464</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523</v>
      </c>
      <c r="F5" s="209">
        <v>36</v>
      </c>
      <c r="G5" s="326">
        <f t="shared" si="0"/>
        <v>2.3525073746312684</v>
      </c>
      <c r="I5" s="163" t="s">
        <v>41</v>
      </c>
      <c r="J5" s="163" t="s">
        <v>524</v>
      </c>
      <c r="K5" s="163" t="s">
        <v>41</v>
      </c>
      <c r="L5" s="163" t="s">
        <v>512</v>
      </c>
      <c r="N5" s="163" t="s">
        <v>521</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34</v>
      </c>
      <c r="F6" s="209">
        <v>37</v>
      </c>
      <c r="G6" s="326">
        <f t="shared" si="0"/>
        <v>0.23293172690763056</v>
      </c>
      <c r="I6" s="163" t="s">
        <v>497</v>
      </c>
      <c r="J6" s="163" t="s">
        <v>525</v>
      </c>
      <c r="K6" s="163" t="s">
        <v>497</v>
      </c>
      <c r="L6" s="163" t="s">
        <v>512</v>
      </c>
      <c r="N6" s="163" t="s">
        <v>523</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520</v>
      </c>
      <c r="F7" s="209">
        <v>22</v>
      </c>
      <c r="G7" s="326">
        <f t="shared" si="0"/>
        <v>0.68035190615835772</v>
      </c>
      <c r="I7" s="163" t="s">
        <v>42</v>
      </c>
      <c r="J7" s="163" t="s">
        <v>526</v>
      </c>
      <c r="K7" s="163" t="s">
        <v>42</v>
      </c>
      <c r="L7" s="163" t="s">
        <v>512</v>
      </c>
      <c r="N7" s="163" t="s">
        <v>34</v>
      </c>
      <c r="O7" s="161">
        <f>INDEX('Area Summary'!$A$5:$B$15, MATCH(N7, 'Area Summary'!$A$5:$A$15, 0), 2)</f>
        <v>6.2249999999999996</v>
      </c>
      <c r="P7" s="210">
        <v>0.05</v>
      </c>
      <c r="Q7" s="327">
        <f t="shared" si="1"/>
        <v>1.4500000000000002</v>
      </c>
      <c r="R7" s="327">
        <f t="shared" si="2"/>
        <v>0.23293172690763056</v>
      </c>
    </row>
    <row r="8" spans="1:18" x14ac:dyDescent="0.25">
      <c r="E8" s="163" t="s">
        <v>527</v>
      </c>
      <c r="F8" s="209">
        <v>1</v>
      </c>
      <c r="G8" s="326">
        <f t="shared" si="0"/>
        <v>1.4864172219374681</v>
      </c>
      <c r="I8" s="163" t="s">
        <v>100</v>
      </c>
      <c r="J8" s="163" t="s">
        <v>528</v>
      </c>
      <c r="K8" s="163" t="s">
        <v>100</v>
      </c>
      <c r="L8" s="163" t="s">
        <v>512</v>
      </c>
      <c r="N8" s="163" t="s">
        <v>520</v>
      </c>
      <c r="O8" s="161">
        <f>INDEX('Area Summary'!$A$5:$B$15, MATCH(N8, 'Area Summary'!$A$5:$A$15, 0), 2)</f>
        <v>3.41</v>
      </c>
      <c r="P8" s="210">
        <v>0.08</v>
      </c>
      <c r="Q8" s="327">
        <f t="shared" si="1"/>
        <v>2.3199999999999998</v>
      </c>
      <c r="R8" s="327">
        <f t="shared" si="2"/>
        <v>0.68035190615835772</v>
      </c>
    </row>
    <row r="9" spans="1:18" x14ac:dyDescent="0.25">
      <c r="E9" s="163" t="s">
        <v>529</v>
      </c>
      <c r="F9" s="209">
        <v>10</v>
      </c>
      <c r="G9" s="326">
        <f t="shared" si="0"/>
        <v>0.1124031007751938</v>
      </c>
      <c r="I9" s="163" t="s">
        <v>79</v>
      </c>
      <c r="J9" s="163" t="s">
        <v>530</v>
      </c>
      <c r="K9" s="163" t="s">
        <v>531</v>
      </c>
      <c r="L9" s="163" t="s">
        <v>512</v>
      </c>
      <c r="N9" s="163" t="s">
        <v>527</v>
      </c>
      <c r="O9" s="161">
        <f>INDEX('Area Summary'!$A$5:$B$15, MATCH(N9, 'Area Summary'!$A$5:$A$15, 0), 2)</f>
        <v>1.9510000000000001</v>
      </c>
      <c r="P9" s="210">
        <v>0.1</v>
      </c>
      <c r="Q9" s="327">
        <f t="shared" si="1"/>
        <v>2.9000000000000004</v>
      </c>
      <c r="R9" s="327">
        <f t="shared" si="2"/>
        <v>1.4864172219374681</v>
      </c>
    </row>
    <row r="10" spans="1:18" x14ac:dyDescent="0.25">
      <c r="E10" s="163" t="s">
        <v>87</v>
      </c>
      <c r="F10" s="209">
        <v>15</v>
      </c>
      <c r="G10" s="326">
        <f t="shared" si="0"/>
        <v>0.59793814432989689</v>
      </c>
      <c r="I10" s="163" t="s">
        <v>499</v>
      </c>
      <c r="J10" s="163" t="s">
        <v>532</v>
      </c>
      <c r="K10" s="163" t="s">
        <v>499</v>
      </c>
      <c r="L10" s="163" t="s">
        <v>512</v>
      </c>
      <c r="N10" s="163" t="s">
        <v>529</v>
      </c>
      <c r="O10" s="161">
        <f>INDEX('Area Summary'!$A$5:$B$15, MATCH(N10, 'Area Summary'!$A$5:$A$15, 0), 2)</f>
        <v>0.51600000000000001</v>
      </c>
      <c r="P10" s="210">
        <v>2E-3</v>
      </c>
      <c r="Q10" s="327">
        <f t="shared" si="1"/>
        <v>5.8000000000000003E-2</v>
      </c>
      <c r="R10" s="327">
        <f t="shared" si="2"/>
        <v>0.1124031007751938</v>
      </c>
    </row>
    <row r="11" spans="1:18" x14ac:dyDescent="0.25">
      <c r="E11" s="163" t="s">
        <v>514</v>
      </c>
      <c r="F11" s="209">
        <v>35</v>
      </c>
      <c r="G11" s="326">
        <f t="shared" si="0"/>
        <v>0.53074670571010252</v>
      </c>
      <c r="I11" s="163" t="s">
        <v>31</v>
      </c>
      <c r="J11" s="163" t="s">
        <v>533</v>
      </c>
      <c r="K11" s="163" t="s">
        <v>31</v>
      </c>
      <c r="L11" s="163" t="s">
        <v>529</v>
      </c>
      <c r="N11" s="163" t="s">
        <v>87</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534</v>
      </c>
      <c r="I12" s="163" t="s">
        <v>34</v>
      </c>
      <c r="J12" s="163" t="s">
        <v>34</v>
      </c>
      <c r="K12" s="163" t="s">
        <v>535</v>
      </c>
      <c r="L12" s="163" t="s">
        <v>34</v>
      </c>
      <c r="N12" s="163" t="s">
        <v>514</v>
      </c>
      <c r="O12" s="161">
        <f>INDEX('Area Summary'!$A$5:$B$15, MATCH(N12, 'Area Summary'!$A$5:$A$15, 0), 2)</f>
        <v>2.7320000000000002</v>
      </c>
      <c r="P12" s="210">
        <v>0.05</v>
      </c>
      <c r="Q12" s="327">
        <f t="shared" si="1"/>
        <v>1.4500000000000002</v>
      </c>
      <c r="R12" s="327">
        <f t="shared" si="2"/>
        <v>0.53074670571010252</v>
      </c>
    </row>
    <row r="13" spans="1:18" x14ac:dyDescent="0.25">
      <c r="E13" t="s">
        <v>536</v>
      </c>
      <c r="I13" s="163" t="s">
        <v>5</v>
      </c>
      <c r="J13" s="163" t="s">
        <v>5</v>
      </c>
      <c r="K13" s="163" t="s">
        <v>5</v>
      </c>
      <c r="L13" s="163" t="s">
        <v>523</v>
      </c>
      <c r="N13" s="163" t="s">
        <v>269</v>
      </c>
      <c r="O13" s="161">
        <f>SUM(O3:O12)</f>
        <v>48.842999999999996</v>
      </c>
      <c r="P13" s="163">
        <f>SUM(P3:P12)</f>
        <v>1</v>
      </c>
      <c r="Q13" s="209">
        <v>29</v>
      </c>
      <c r="R13" s="163"/>
    </row>
    <row r="14" spans="1:18" x14ac:dyDescent="0.25">
      <c r="E14" t="s">
        <v>537</v>
      </c>
      <c r="I14" s="163" t="s">
        <v>4</v>
      </c>
      <c r="J14" s="163" t="s">
        <v>538</v>
      </c>
      <c r="K14" s="163" t="s">
        <v>4</v>
      </c>
      <c r="L14" s="163" t="s">
        <v>514</v>
      </c>
    </row>
    <row r="15" spans="1:18" ht="15.75" customHeight="1" thickBot="1" x14ac:dyDescent="0.3">
      <c r="I15" s="163" t="s">
        <v>487</v>
      </c>
      <c r="J15" s="163" t="s">
        <v>539</v>
      </c>
      <c r="K15" s="163" t="s">
        <v>487</v>
      </c>
      <c r="L15" s="163" t="s">
        <v>514</v>
      </c>
    </row>
    <row r="16" spans="1:18" ht="15.75" customHeight="1" thickBot="1" x14ac:dyDescent="0.3">
      <c r="E16" s="206" t="s">
        <v>540</v>
      </c>
      <c r="I16" s="163" t="s">
        <v>489</v>
      </c>
      <c r="J16" s="163" t="s">
        <v>539</v>
      </c>
      <c r="K16" s="163" t="s">
        <v>489</v>
      </c>
      <c r="L16" s="163" t="s">
        <v>514</v>
      </c>
    </row>
    <row r="17" spans="5:12" ht="15.75" customHeight="1" thickBot="1" x14ac:dyDescent="0.3">
      <c r="E17" s="207" t="s">
        <v>14</v>
      </c>
      <c r="I17" s="163" t="s">
        <v>491</v>
      </c>
      <c r="J17" s="163" t="s">
        <v>539</v>
      </c>
      <c r="K17" s="163" t="s">
        <v>491</v>
      </c>
      <c r="L17" s="163" t="s">
        <v>514</v>
      </c>
    </row>
    <row r="18" spans="5:12" ht="15.75" customHeight="1" thickBot="1" x14ac:dyDescent="0.3">
      <c r="E18" s="208" t="s">
        <v>16</v>
      </c>
      <c r="I18" s="163" t="s">
        <v>2</v>
      </c>
      <c r="J18" s="163" t="s">
        <v>541</v>
      </c>
      <c r="K18" s="163" t="s">
        <v>2</v>
      </c>
      <c r="L18" s="163" t="s">
        <v>514</v>
      </c>
    </row>
    <row r="19" spans="5:12" x14ac:dyDescent="0.25">
      <c r="I19" s="163" t="s">
        <v>55</v>
      </c>
      <c r="J19" s="163" t="s">
        <v>542</v>
      </c>
      <c r="K19" s="163" t="s">
        <v>55</v>
      </c>
      <c r="L19" s="163" t="s">
        <v>514</v>
      </c>
    </row>
    <row r="20" spans="5:12" x14ac:dyDescent="0.25">
      <c r="I20" s="163" t="s">
        <v>493</v>
      </c>
      <c r="J20" s="163" t="s">
        <v>542</v>
      </c>
      <c r="K20" s="163" t="s">
        <v>493</v>
      </c>
      <c r="L20" s="163" t="s">
        <v>514</v>
      </c>
    </row>
    <row r="21" spans="5:12" x14ac:dyDescent="0.25">
      <c r="I21" s="163" t="s">
        <v>495</v>
      </c>
      <c r="J21" s="163" t="s">
        <v>542</v>
      </c>
      <c r="K21" s="163" t="s">
        <v>495</v>
      </c>
      <c r="L21" s="163" t="s">
        <v>514</v>
      </c>
    </row>
    <row r="22" spans="5:12" x14ac:dyDescent="0.25">
      <c r="I22" s="163" t="s">
        <v>36</v>
      </c>
      <c r="J22" s="163" t="s">
        <v>543</v>
      </c>
      <c r="K22" s="163" t="s">
        <v>36</v>
      </c>
      <c r="L22" s="163" t="s">
        <v>36</v>
      </c>
    </row>
    <row r="23" spans="5:12" x14ac:dyDescent="0.25">
      <c r="I23" s="163" t="s">
        <v>87</v>
      </c>
      <c r="J23" s="163" t="s">
        <v>87</v>
      </c>
      <c r="K23" s="163" t="s">
        <v>544</v>
      </c>
      <c r="L23" s="163" t="s">
        <v>87</v>
      </c>
    </row>
    <row r="24" spans="5:12" x14ac:dyDescent="0.25">
      <c r="I24" s="163" t="s">
        <v>48</v>
      </c>
      <c r="J24" s="163" t="s">
        <v>461</v>
      </c>
      <c r="K24" s="163" t="s">
        <v>48</v>
      </c>
      <c r="L24" s="163" t="s">
        <v>464</v>
      </c>
    </row>
    <row r="25" spans="5:12" x14ac:dyDescent="0.25">
      <c r="I25" s="163" t="s">
        <v>97</v>
      </c>
      <c r="J25" s="163" t="s">
        <v>545</v>
      </c>
      <c r="K25" s="163" t="s">
        <v>97</v>
      </c>
      <c r="L25" s="163" t="s">
        <v>464</v>
      </c>
    </row>
    <row r="26" spans="5:12" ht="15" customHeight="1" x14ac:dyDescent="0.25">
      <c r="I26" s="163" t="s">
        <v>40</v>
      </c>
      <c r="J26" s="163" t="s">
        <v>460</v>
      </c>
      <c r="K26" s="163" t="s">
        <v>40</v>
      </c>
      <c r="L26" s="163" t="s">
        <v>512</v>
      </c>
    </row>
    <row r="27" spans="5:12" ht="15" customHeight="1" x14ac:dyDescent="0.25">
      <c r="I27" s="163" t="s">
        <v>481</v>
      </c>
      <c r="J27" s="163" t="s">
        <v>482</v>
      </c>
      <c r="K27" s="163" t="s">
        <v>481</v>
      </c>
      <c r="L27" s="163" t="s">
        <v>514</v>
      </c>
    </row>
    <row r="28" spans="5:12" ht="15" customHeight="1" x14ac:dyDescent="0.25">
      <c r="I28" s="163" t="s">
        <v>483</v>
      </c>
      <c r="J28" s="163" t="s">
        <v>484</v>
      </c>
      <c r="K28" s="163" t="s">
        <v>483</v>
      </c>
      <c r="L28" s="163" t="s">
        <v>514</v>
      </c>
    </row>
    <row r="29" spans="5:12" ht="15" customHeight="1" x14ac:dyDescent="0.25">
      <c r="I29" s="163" t="s">
        <v>57</v>
      </c>
      <c r="J29" s="163" t="s">
        <v>57</v>
      </c>
      <c r="K29" s="163" t="s">
        <v>546</v>
      </c>
      <c r="L29" s="163" t="s">
        <v>527</v>
      </c>
    </row>
    <row r="30" spans="5:12" ht="15" customHeight="1" x14ac:dyDescent="0.25">
      <c r="I30" s="163" t="s">
        <v>354</v>
      </c>
      <c r="J30" s="163" t="s">
        <v>354</v>
      </c>
      <c r="K30" s="163" t="s">
        <v>547</v>
      </c>
      <c r="L30" s="163" t="s">
        <v>527</v>
      </c>
    </row>
    <row r="31" spans="5:12" ht="15" customHeight="1" x14ac:dyDescent="0.25">
      <c r="I31" s="163" t="s">
        <v>198</v>
      </c>
      <c r="J31" s="163" t="s">
        <v>463</v>
      </c>
      <c r="K31" s="163" t="s">
        <v>548</v>
      </c>
      <c r="L31" s="163" t="s">
        <v>521</v>
      </c>
    </row>
    <row r="32" spans="5:12" ht="15" customHeight="1" x14ac:dyDescent="0.25">
      <c r="I32" s="163" t="s">
        <v>105</v>
      </c>
      <c r="J32" s="163" t="s">
        <v>466</v>
      </c>
      <c r="K32" s="163" t="s">
        <v>549</v>
      </c>
      <c r="L32" s="163" t="s">
        <v>523</v>
      </c>
    </row>
    <row r="33" spans="6:12" x14ac:dyDescent="0.25">
      <c r="I33" s="163" t="s">
        <v>679</v>
      </c>
      <c r="J33" s="163" t="s">
        <v>687</v>
      </c>
      <c r="K33" s="163" t="s">
        <v>688</v>
      </c>
      <c r="L33" s="163" t="s">
        <v>514</v>
      </c>
    </row>
    <row r="34" spans="6:12" x14ac:dyDescent="0.25">
      <c r="I34" s="163" t="s">
        <v>680</v>
      </c>
      <c r="J34" s="163" t="s">
        <v>687</v>
      </c>
      <c r="K34" s="163" t="s">
        <v>689</v>
      </c>
      <c r="L34" s="163" t="s">
        <v>514</v>
      </c>
    </row>
    <row r="35" spans="6:12" x14ac:dyDescent="0.25">
      <c r="F35"/>
      <c r="G35"/>
      <c r="I35" s="163" t="s">
        <v>681</v>
      </c>
      <c r="J35" s="163" t="s">
        <v>687</v>
      </c>
      <c r="K35" s="163" t="s">
        <v>690</v>
      </c>
      <c r="L35" s="163" t="s">
        <v>514</v>
      </c>
    </row>
    <row r="36" spans="6:12" x14ac:dyDescent="0.25">
      <c r="F36"/>
      <c r="G36"/>
      <c r="I36" s="163" t="s">
        <v>682</v>
      </c>
      <c r="J36" s="163" t="s">
        <v>687</v>
      </c>
      <c r="K36" s="163" t="s">
        <v>691</v>
      </c>
      <c r="L36" s="163" t="s">
        <v>514</v>
      </c>
    </row>
    <row r="37" spans="6:12" x14ac:dyDescent="0.25">
      <c r="F37"/>
      <c r="G37"/>
      <c r="I37" s="163" t="s">
        <v>683</v>
      </c>
      <c r="J37" s="163" t="s">
        <v>687</v>
      </c>
      <c r="K37" s="163" t="s">
        <v>692</v>
      </c>
      <c r="L37" s="163" t="s">
        <v>514</v>
      </c>
    </row>
    <row r="38" spans="6:12" x14ac:dyDescent="0.25">
      <c r="F38"/>
      <c r="G38"/>
      <c r="I38" s="163" t="s">
        <v>684</v>
      </c>
      <c r="J38" s="163" t="s">
        <v>687</v>
      </c>
      <c r="K38" s="163" t="s">
        <v>693</v>
      </c>
      <c r="L38" s="163" t="s">
        <v>514</v>
      </c>
    </row>
    <row r="39" spans="6:12" x14ac:dyDescent="0.25">
      <c r="F39"/>
      <c r="G39"/>
      <c r="I39" s="163" t="s">
        <v>686</v>
      </c>
      <c r="J39" s="163" t="s">
        <v>687</v>
      </c>
      <c r="K39" s="163" t="s">
        <v>694</v>
      </c>
      <c r="L39" s="163" t="s">
        <v>514</v>
      </c>
    </row>
    <row r="40" spans="6:12" x14ac:dyDescent="0.25">
      <c r="F40"/>
      <c r="G40"/>
      <c r="I40" s="163" t="s">
        <v>685</v>
      </c>
      <c r="J40" s="163" t="s">
        <v>687</v>
      </c>
      <c r="K40" s="163" t="s">
        <v>695</v>
      </c>
      <c r="L40" s="163" t="s">
        <v>514</v>
      </c>
    </row>
    <row r="41" spans="6:12" x14ac:dyDescent="0.25">
      <c r="F41"/>
      <c r="G41"/>
      <c r="I41"/>
      <c r="J41"/>
      <c r="K41"/>
      <c r="L41"/>
    </row>
    <row r="42" spans="6:12" x14ac:dyDescent="0.25">
      <c r="F42"/>
      <c r="G42"/>
      <c r="I42"/>
      <c r="J42"/>
      <c r="K42"/>
      <c r="L42"/>
    </row>
    <row r="43" spans="6:12" x14ac:dyDescent="0.25">
      <c r="F43"/>
      <c r="G43"/>
      <c r="I43"/>
      <c r="J43"/>
      <c r="K43"/>
      <c r="L43"/>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election activeCell="W7" sqref="W7"/>
    </sheetView>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550</v>
      </c>
    </row>
    <row r="2" spans="1:16" ht="15.75" customHeight="1" thickBot="1" x14ac:dyDescent="0.3">
      <c r="B2" s="97" t="s">
        <v>551</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397" t="s">
        <v>515</v>
      </c>
      <c r="B3" s="395" t="s">
        <v>552</v>
      </c>
      <c r="C3" s="395" t="s">
        <v>553</v>
      </c>
      <c r="D3" s="395" t="s">
        <v>554</v>
      </c>
      <c r="E3" s="395" t="s">
        <v>555</v>
      </c>
      <c r="F3" s="395" t="s">
        <v>556</v>
      </c>
      <c r="G3" s="395" t="s">
        <v>557</v>
      </c>
      <c r="J3" s="108" t="s">
        <v>13</v>
      </c>
      <c r="K3" s="108"/>
      <c r="L3" s="108"/>
      <c r="M3" s="108"/>
      <c r="N3" s="108"/>
      <c r="O3" s="108"/>
    </row>
    <row r="4" spans="1:16" ht="26.25" customHeight="1" thickBot="1" x14ac:dyDescent="0.3">
      <c r="A4" s="398"/>
      <c r="B4" s="396"/>
      <c r="C4" s="396"/>
      <c r="D4" s="396"/>
      <c r="E4" s="396"/>
      <c r="F4" s="396"/>
      <c r="G4" s="396"/>
      <c r="J4" s="113" t="s">
        <v>16</v>
      </c>
      <c r="K4" s="114"/>
      <c r="L4" s="113"/>
      <c r="M4" s="114"/>
      <c r="N4" s="113"/>
      <c r="O4" s="113"/>
    </row>
    <row r="5" spans="1:16" s="59" customFormat="1" ht="32.25" customHeight="1" thickBot="1" x14ac:dyDescent="0.25">
      <c r="A5" s="64" t="s">
        <v>520</v>
      </c>
      <c r="B5" s="150">
        <v>3.41</v>
      </c>
      <c r="C5" s="150">
        <v>3.41</v>
      </c>
      <c r="D5" s="150">
        <v>4.0019999999999998</v>
      </c>
      <c r="E5" s="150">
        <v>4.5739999999999998</v>
      </c>
      <c r="F5" s="150">
        <v>4.5739999999999998</v>
      </c>
      <c r="G5" s="150">
        <v>4.5739999999999998</v>
      </c>
      <c r="J5" s="111" t="s">
        <v>15</v>
      </c>
      <c r="K5" s="111"/>
      <c r="L5" s="111"/>
      <c r="M5" s="111"/>
      <c r="N5" s="111"/>
      <c r="O5" s="111"/>
    </row>
    <row r="6" spans="1:16" s="59" customFormat="1" ht="32.25" customHeight="1" thickBot="1" x14ac:dyDescent="0.3">
      <c r="A6" s="64" t="s">
        <v>529</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34</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514</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521</v>
      </c>
      <c r="B9" s="160">
        <v>3.536</v>
      </c>
      <c r="C9" s="150">
        <v>3.3149999999999999</v>
      </c>
      <c r="D9" s="150">
        <v>1.5660000000000001</v>
      </c>
      <c r="E9" s="150">
        <v>0.879</v>
      </c>
      <c r="F9" s="150">
        <v>0.879</v>
      </c>
      <c r="G9" s="150">
        <v>0.879</v>
      </c>
    </row>
    <row r="10" spans="1:16" s="59" customFormat="1" ht="32.25" customHeight="1" thickBot="1" x14ac:dyDescent="0.3">
      <c r="A10" s="64" t="s">
        <v>523</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87</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464</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527</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512</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558</v>
      </c>
      <c r="B15" s="157">
        <v>48.87</v>
      </c>
      <c r="C15" s="150">
        <v>48.87</v>
      </c>
      <c r="D15" s="150">
        <v>48.87</v>
      </c>
      <c r="E15" s="150">
        <v>48.87</v>
      </c>
      <c r="F15" s="150">
        <v>48.87</v>
      </c>
      <c r="G15" s="150">
        <v>48.87</v>
      </c>
    </row>
    <row r="16" spans="1:16" ht="32.25" customHeight="1" thickBot="1" x14ac:dyDescent="0.4">
      <c r="A16" s="401" t="s">
        <v>559</v>
      </c>
      <c r="B16" s="402"/>
      <c r="C16" s="402"/>
      <c r="D16" s="402"/>
      <c r="E16" s="402"/>
      <c r="F16" s="402"/>
      <c r="G16" s="402"/>
      <c r="K16" s="59"/>
      <c r="L16" s="59"/>
      <c r="M16" s="59"/>
      <c r="N16" s="59"/>
      <c r="O16" s="59"/>
      <c r="P16" s="59"/>
    </row>
    <row r="17" spans="1:16" ht="32.25" customHeight="1" x14ac:dyDescent="0.25">
      <c r="A17" s="98"/>
      <c r="B17" s="99" t="s">
        <v>560</v>
      </c>
      <c r="C17" s="99" t="s">
        <v>561</v>
      </c>
      <c r="D17" s="99" t="s">
        <v>562</v>
      </c>
      <c r="E17" s="99" t="s">
        <v>563</v>
      </c>
      <c r="F17" s="99" t="s">
        <v>564</v>
      </c>
      <c r="G17" s="100" t="s">
        <v>565</v>
      </c>
      <c r="K17" s="59"/>
      <c r="L17" s="59"/>
      <c r="M17" s="59"/>
      <c r="N17" s="59"/>
      <c r="O17" s="59"/>
      <c r="P17" s="59"/>
    </row>
    <row r="18" spans="1:16" ht="32.25" customHeight="1" x14ac:dyDescent="0.25">
      <c r="A18" s="101" t="str">
        <f t="shared" ref="A18:A27" si="0">A5</f>
        <v>Brine with BACM Backup</v>
      </c>
      <c r="B18" s="151" t="s">
        <v>566</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566</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566</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566</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566</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566</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566</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566</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566</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566</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399" t="s">
        <v>567</v>
      </c>
      <c r="B28" s="400"/>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01" t="s">
        <v>568</v>
      </c>
      <c r="B29" s="402"/>
      <c r="C29" s="402"/>
      <c r="D29" s="402"/>
      <c r="E29" s="402"/>
      <c r="F29" s="402"/>
      <c r="G29" s="402"/>
    </row>
    <row r="30" spans="1:16" ht="32.25" customHeight="1" x14ac:dyDescent="0.25">
      <c r="A30" s="98"/>
      <c r="B30" s="99" t="s">
        <v>569</v>
      </c>
      <c r="C30" s="99" t="s">
        <v>570</v>
      </c>
      <c r="D30" s="99" t="s">
        <v>571</v>
      </c>
      <c r="E30" s="99" t="s">
        <v>572</v>
      </c>
      <c r="F30" s="99" t="s">
        <v>573</v>
      </c>
      <c r="G30" s="100" t="s">
        <v>574</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575</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576</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393" t="s">
        <v>577</v>
      </c>
      <c r="B43" s="394"/>
      <c r="C43" s="394"/>
      <c r="D43" s="394"/>
      <c r="E43" s="394"/>
      <c r="F43" s="394"/>
      <c r="G43" s="394"/>
    </row>
    <row r="44" spans="1:7" ht="36.75" customHeight="1" x14ac:dyDescent="0.25">
      <c r="A44" s="98"/>
      <c r="B44" s="99" t="s">
        <v>569</v>
      </c>
      <c r="C44" s="99" t="s">
        <v>570</v>
      </c>
      <c r="D44" s="99" t="s">
        <v>571</v>
      </c>
      <c r="E44" s="99" t="s">
        <v>572</v>
      </c>
      <c r="F44" s="99" t="s">
        <v>573</v>
      </c>
      <c r="G44" s="100" t="s">
        <v>574</v>
      </c>
    </row>
    <row r="45" spans="1:7" ht="36.75" customHeight="1" x14ac:dyDescent="0.25">
      <c r="A45" s="101" t="s">
        <v>578</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579</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580</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269</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F5" sqref="F5"/>
    </sheetView>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581</v>
      </c>
      <c r="B1" s="328"/>
      <c r="E1" s="60"/>
      <c r="F1" s="60"/>
      <c r="G1" s="60"/>
      <c r="I1" s="202">
        <v>1</v>
      </c>
      <c r="J1" s="60"/>
      <c r="N1" s="189"/>
      <c r="S1" s="191"/>
      <c r="AA1" s="132"/>
      <c r="BY1" s="190"/>
      <c r="BZ1" s="190"/>
    </row>
    <row r="2" spans="1:78" ht="32.25" customHeight="1" thickBot="1" x14ac:dyDescent="0.3">
      <c r="A2" s="344" t="s">
        <v>262</v>
      </c>
      <c r="B2" s="403"/>
      <c r="C2" s="404"/>
      <c r="D2" s="406" t="s">
        <v>582</v>
      </c>
      <c r="E2" s="407"/>
      <c r="F2" s="407"/>
      <c r="G2" s="407"/>
      <c r="H2" s="407"/>
      <c r="I2" s="407"/>
      <c r="J2" s="407"/>
      <c r="K2" s="407"/>
      <c r="L2" s="407"/>
      <c r="M2" s="407"/>
      <c r="N2" s="407"/>
      <c r="O2" s="407"/>
      <c r="P2" s="407"/>
      <c r="Q2" s="407"/>
      <c r="R2" s="407"/>
      <c r="S2" s="407"/>
      <c r="T2" s="407"/>
      <c r="AA2" s="132"/>
      <c r="BY2" s="190"/>
      <c r="BZ2" s="190"/>
    </row>
    <row r="3" spans="1:78" s="20" customFormat="1" ht="40.5" customHeight="1" thickBot="1" x14ac:dyDescent="0.3">
      <c r="A3" s="346" t="s">
        <v>263</v>
      </c>
      <c r="B3" s="403"/>
      <c r="C3" s="404"/>
      <c r="D3" s="52"/>
      <c r="E3" s="53"/>
      <c r="F3" s="408" t="s">
        <v>583</v>
      </c>
      <c r="G3" s="409"/>
      <c r="H3" s="410" t="s">
        <v>584</v>
      </c>
      <c r="I3" s="410"/>
      <c r="J3" s="411"/>
      <c r="K3" s="412" t="s">
        <v>585</v>
      </c>
      <c r="L3" s="413"/>
      <c r="M3" s="414"/>
      <c r="N3" s="411" t="s">
        <v>586</v>
      </c>
      <c r="O3" s="415"/>
      <c r="P3" s="416"/>
      <c r="Q3" s="417" t="s">
        <v>587</v>
      </c>
      <c r="R3" s="418"/>
      <c r="S3" s="419" t="s">
        <v>588</v>
      </c>
      <c r="T3" s="420"/>
      <c r="AA3" s="133"/>
    </row>
    <row r="4" spans="1:78" s="20" customFormat="1" ht="51.75" customHeight="1" thickBot="1" x14ac:dyDescent="0.3">
      <c r="A4" s="192" t="s">
        <v>668</v>
      </c>
      <c r="B4" s="192" t="s">
        <v>589</v>
      </c>
      <c r="C4" s="192" t="s">
        <v>590</v>
      </c>
      <c r="D4" s="42" t="s">
        <v>591</v>
      </c>
      <c r="E4" s="43" t="s">
        <v>592</v>
      </c>
      <c r="F4" s="36" t="s">
        <v>593</v>
      </c>
      <c r="G4" s="45" t="s">
        <v>594</v>
      </c>
      <c r="H4" s="44" t="s">
        <v>595</v>
      </c>
      <c r="I4" s="35" t="s">
        <v>596</v>
      </c>
      <c r="J4" s="35" t="s">
        <v>597</v>
      </c>
      <c r="K4" s="42" t="s">
        <v>598</v>
      </c>
      <c r="L4" s="34" t="s">
        <v>599</v>
      </c>
      <c r="M4" s="43" t="s">
        <v>600</v>
      </c>
      <c r="N4" s="38" t="s">
        <v>601</v>
      </c>
      <c r="O4" s="33" t="s">
        <v>602</v>
      </c>
      <c r="P4" s="37" t="s">
        <v>603</v>
      </c>
      <c r="Q4" s="42" t="s">
        <v>604</v>
      </c>
      <c r="R4" s="43" t="s">
        <v>605</v>
      </c>
      <c r="S4" s="50" t="s">
        <v>606</v>
      </c>
      <c r="T4" s="51" t="s">
        <v>607</v>
      </c>
      <c r="AA4" s="133"/>
      <c r="AK4" s="252" t="s">
        <v>608</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609</v>
      </c>
      <c r="O5" s="198">
        <v>475</v>
      </c>
      <c r="P5" s="199">
        <v>15</v>
      </c>
      <c r="Q5" s="200" t="s">
        <v>671</v>
      </c>
      <c r="R5" s="330">
        <v>0.05</v>
      </c>
      <c r="S5" s="332" t="s">
        <v>610</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25" t="str">
        <f>"Projected Annual Cost
"&amp;D5&amp;" Dollar Year" &amp;"
($Million)"</f>
        <v>Projected Annual Cost
2020 Dollar Year
($Million)</v>
      </c>
      <c r="D7" s="428"/>
      <c r="E7" s="426"/>
      <c r="F7" s="428" t="s">
        <v>611</v>
      </c>
      <c r="G7" s="428"/>
      <c r="H7" s="426"/>
      <c r="I7" s="429" t="str">
        <f>"Projected Annual Cost with Financing
($Million; NPV=$"&amp;ROUND(Q52,3)&amp;")"</f>
        <v>Projected Annual Cost with Financing
($Million; NPV=$242.422)</v>
      </c>
      <c r="J7" s="430"/>
      <c r="K7" s="430"/>
      <c r="L7" s="430"/>
      <c r="M7" s="430"/>
      <c r="N7" s="430"/>
      <c r="O7" s="430"/>
      <c r="P7" s="430"/>
      <c r="Q7" s="430"/>
      <c r="R7" s="431"/>
      <c r="S7" s="425" t="str">
        <f>"Avoided MWD Purchase 
 ($Million; NPV=$"&amp;ROUND(Y52,3)&amp;")"</f>
        <v>Avoided MWD Purchase 
 ($Million; NPV=$596.731)</v>
      </c>
      <c r="T7" s="428"/>
      <c r="U7" s="428"/>
      <c r="V7" s="428"/>
      <c r="W7" s="428"/>
      <c r="X7" s="426"/>
      <c r="Y7" s="425" t="s">
        <v>612</v>
      </c>
      <c r="Z7" s="426"/>
      <c r="AA7" s="135"/>
      <c r="AH7" s="421" t="s">
        <v>613</v>
      </c>
      <c r="AI7" s="422"/>
      <c r="AJ7" s="13"/>
      <c r="AK7" s="423" t="s">
        <v>614</v>
      </c>
      <c r="AL7" s="402"/>
      <c r="AM7" s="402"/>
      <c r="AN7" s="422"/>
      <c r="AP7" s="424" t="s">
        <v>615</v>
      </c>
      <c r="AQ7" s="350"/>
      <c r="AS7" s="405" t="s">
        <v>616</v>
      </c>
      <c r="AT7" s="349"/>
      <c r="AU7" s="349"/>
      <c r="AV7" s="349"/>
      <c r="AW7" s="349"/>
      <c r="AX7" s="349"/>
      <c r="AY7" s="349"/>
      <c r="AZ7" s="349"/>
      <c r="BA7" s="349"/>
      <c r="BB7" s="350"/>
      <c r="BD7" s="424" t="s">
        <v>617</v>
      </c>
      <c r="BE7" s="350"/>
      <c r="BF7" s="190"/>
      <c r="BG7" s="405" t="s">
        <v>618</v>
      </c>
      <c r="BH7" s="349"/>
      <c r="BI7" s="349"/>
      <c r="BY7" s="190"/>
      <c r="BZ7" s="190"/>
    </row>
    <row r="8" spans="1:78" ht="38.25" customHeight="1" thickBot="1" x14ac:dyDescent="0.3">
      <c r="A8" s="7" t="s">
        <v>619</v>
      </c>
      <c r="B8" s="25" t="s">
        <v>620</v>
      </c>
      <c r="C8" s="46" t="s">
        <v>621</v>
      </c>
      <c r="D8" s="3" t="s">
        <v>622</v>
      </c>
      <c r="E8" s="4" t="s">
        <v>623</v>
      </c>
      <c r="F8" s="46" t="s">
        <v>624</v>
      </c>
      <c r="G8" s="3" t="s">
        <v>625</v>
      </c>
      <c r="H8" s="4" t="s">
        <v>626</v>
      </c>
      <c r="I8" s="6" t="s">
        <v>627</v>
      </c>
      <c r="J8" s="7" t="s">
        <v>628</v>
      </c>
      <c r="K8" s="7" t="s">
        <v>629</v>
      </c>
      <c r="L8" s="46" t="s">
        <v>630</v>
      </c>
      <c r="M8" s="3" t="s">
        <v>631</v>
      </c>
      <c r="N8" s="7" t="s">
        <v>632</v>
      </c>
      <c r="O8" s="12" t="s">
        <v>633</v>
      </c>
      <c r="P8" s="3" t="s">
        <v>634</v>
      </c>
      <c r="Q8" s="6" t="s">
        <v>635</v>
      </c>
      <c r="R8" s="251" t="s">
        <v>636</v>
      </c>
      <c r="S8" s="250" t="s">
        <v>637</v>
      </c>
      <c r="T8" s="4" t="s">
        <v>638</v>
      </c>
      <c r="U8" s="46" t="s">
        <v>639</v>
      </c>
      <c r="V8" s="3" t="s">
        <v>640</v>
      </c>
      <c r="W8" s="3" t="s">
        <v>641</v>
      </c>
      <c r="X8" s="4" t="s">
        <v>642</v>
      </c>
      <c r="Y8" s="46" t="s">
        <v>643</v>
      </c>
      <c r="Z8" s="4" t="s">
        <v>644</v>
      </c>
      <c r="AA8" s="136" t="s">
        <v>645</v>
      </c>
      <c r="AB8" s="4" t="s">
        <v>646</v>
      </c>
      <c r="AH8" s="8" t="s">
        <v>647</v>
      </c>
      <c r="AI8" s="10" t="str">
        <f>IF(Q5= "Treated","Tier 1 Treated     ($/Acre-Ft)", IF(Q5 = "Untreated", "Tier 1 Untreated         ($/Acre-Ft)",0))</f>
        <v>Tier 1 Untreated         ($/Acre-Ft)</v>
      </c>
      <c r="AK8" s="8" t="s">
        <v>647</v>
      </c>
      <c r="AL8" s="9" t="s">
        <v>648</v>
      </c>
      <c r="AM8" s="9" t="s">
        <v>649</v>
      </c>
      <c r="AN8" s="10" t="s">
        <v>650</v>
      </c>
      <c r="AP8" s="26" t="s">
        <v>647</v>
      </c>
      <c r="AQ8" s="27" t="str">
        <f t="shared" ref="AQ8:AQ50" si="0">IF($L$5=5,AT8,IF($L$5=10,AU8,IF($L$5=15,AV8,IF($L$5=18,AW8,IF($L$5=20,AX8,IF($L$5=25,AY8,IF($L$5=30,AZ8,IF($L$5=35,BA8,IF($L$5=40,BB8)))))))))</f>
        <v>30 Year 
Borrowing
Term</v>
      </c>
      <c r="AS8" s="26" t="s">
        <v>647</v>
      </c>
      <c r="AT8" s="27" t="s">
        <v>651</v>
      </c>
      <c r="AU8" s="27" t="s">
        <v>652</v>
      </c>
      <c r="AV8" s="27" t="s">
        <v>653</v>
      </c>
      <c r="AW8" s="27" t="s">
        <v>654</v>
      </c>
      <c r="AX8" s="27" t="s">
        <v>655</v>
      </c>
      <c r="AY8" s="27" t="s">
        <v>656</v>
      </c>
      <c r="AZ8" s="27" t="s">
        <v>657</v>
      </c>
      <c r="BA8" s="27" t="s">
        <v>658</v>
      </c>
      <c r="BB8" s="27" t="s">
        <v>659</v>
      </c>
      <c r="BD8" s="26" t="s">
        <v>647</v>
      </c>
      <c r="BE8" s="27" t="str">
        <f>IF(P5=15,BH8,IF(P5=25,BI8,0))</f>
        <v>15 Year Term</v>
      </c>
      <c r="BF8" s="21"/>
      <c r="BG8" s="26" t="s">
        <v>647</v>
      </c>
      <c r="BH8" s="27" t="s">
        <v>660</v>
      </c>
      <c r="BI8" s="27" t="s">
        <v>661</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662</v>
      </c>
      <c r="Q52" s="230">
        <f>NPV($G$5,Q9:Q51)*(1+$G$5)^($F$5-($E$5-1))</f>
        <v>242.42204202680256</v>
      </c>
      <c r="T52" s="65" t="s">
        <v>663</v>
      </c>
      <c r="U52" s="188">
        <f>SUM(U9:U51)</f>
        <v>582211.58737028402</v>
      </c>
      <c r="X52" s="65" t="s">
        <v>664</v>
      </c>
      <c r="Y52" s="231">
        <f>NPV($G$5,W9:W51)*(1+$G$5)^($F$5-($E$5-1))</f>
        <v>596.73071991111635</v>
      </c>
      <c r="Z52" s="22" t="s">
        <v>665</v>
      </c>
      <c r="AA52" s="23">
        <f>IFERROR(IRR(Y9:Y51), 0)</f>
        <v>0.12509678393325574</v>
      </c>
      <c r="AC52" s="137" t="s">
        <v>666</v>
      </c>
      <c r="AD52" s="232">
        <f>MAX(R9:R51)*1000000/U52</f>
        <v>675.42010990222207</v>
      </c>
      <c r="BY52" s="190"/>
      <c r="BZ52" s="190"/>
    </row>
    <row r="53" spans="1:78" ht="42" customHeight="1" x14ac:dyDescent="0.25">
      <c r="C53" s="427"/>
      <c r="D53" s="427"/>
      <c r="E53" s="427"/>
      <c r="F53" s="427"/>
      <c r="G53" s="427"/>
      <c r="H53" s="427"/>
      <c r="I53" s="427"/>
      <c r="J53" s="427"/>
      <c r="K53" s="427"/>
      <c r="L53" s="427"/>
      <c r="M53" s="427"/>
      <c r="AC53" s="137" t="s">
        <v>667</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2018-07-24T06:27:26Z</dcterms:modified>
</cp:coreProperties>
</file>