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jillianwedin/Desktop/Interview Prep/"/>
    </mc:Choice>
  </mc:AlternateContent>
  <xr:revisionPtr revIDLastSave="0" documentId="8_{01B43D1B-E3EF-C841-B301-FA4AF2CC73EC}" xr6:coauthVersionLast="47" xr6:coauthVersionMax="47" xr10:uidLastSave="{00000000-0000-0000-0000-000000000000}"/>
  <bookViews>
    <workbookView xWindow="0" yWindow="500" windowWidth="28800" windowHeight="16080" activeTab="4" xr2:uid="{00000000-000D-0000-FFFF-FFFF00000000}"/>
  </bookViews>
  <sheets>
    <sheet name="Manufacturers" sheetId="1" r:id="rId1"/>
    <sheet name="DCs" sheetId="2" r:id="rId2"/>
    <sheet name="Distance" sheetId="12" r:id="rId3"/>
    <sheet name="Capacity_China" sheetId="13" r:id="rId4"/>
    <sheet name="Model" sheetId="3" r:id="rId5"/>
    <sheet name="__Solver__" sheetId="4" state="hidden" r:id="rId6"/>
    <sheet name="__Solver___conflict1373603604" sheetId="5" state="hidden" r:id="rId7"/>
    <sheet name="__Solver___conflict45296497" sheetId="6" state="hidden" r:id="rId8"/>
    <sheet name="__Solver___conflict1235497197" sheetId="7" state="hidden" r:id="rId9"/>
    <sheet name="__Solver___conflict1453784979" sheetId="8" state="hidden" r:id="rId10"/>
    <sheet name="__Solver___conflict1131845163" sheetId="9" state="hidden" r:id="rId11"/>
    <sheet name="__Solver___conflict86489681" sheetId="10" state="hidden" r:id="rId12"/>
    <sheet name="__Solver___conflict1429542986" sheetId="11" state="hidden" r:id="rId13"/>
  </sheets>
  <externalReferences>
    <externalReference r:id="rId14"/>
    <externalReference r:id="rId15"/>
  </externalReferences>
  <definedNames>
    <definedName name="solver_adj" localSheetId="4" hidden="1">Model!$J$79:$O$86,Model!$J$91:$O$98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itr" localSheetId="4" hidden="1">2147483647</definedName>
    <definedName name="solver_lhs1" localSheetId="4" hidden="1">Model!$Q$117:$V$117</definedName>
    <definedName name="solver_lhs2" localSheetId="4" hidden="1">Model!$Q$123:$V$123</definedName>
    <definedName name="solver_lhs3" localSheetId="4" hidden="1">Model!$R$106:$R$113</definedName>
    <definedName name="solver_lin" localSheetId="4" hidden="1">1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opt" localSheetId="4" hidden="1">Model!$P$102</definedName>
    <definedName name="solver_pre" localSheetId="4" hidden="1">0.000001</definedName>
    <definedName name="solver_rbv" localSheetId="4" hidden="1">1</definedName>
    <definedName name="solver_rel1" localSheetId="4" hidden="1">3</definedName>
    <definedName name="solver_rel2" localSheetId="4" hidden="1">1</definedName>
    <definedName name="solver_rel3" localSheetId="4" hidden="1">1</definedName>
    <definedName name="solver_rhs1" localSheetId="4" hidden="1">Model!$Q$119:$V$119</definedName>
    <definedName name="solver_rhs2" localSheetId="4" hidden="1">Model!$Q$125:$V$125</definedName>
    <definedName name="solver_rhs3" localSheetId="4" hidden="1">Model!$T$106:$T$113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0" i="3" l="1"/>
  <c r="Q123" i="3"/>
  <c r="Q117" i="3"/>
  <c r="Q125" i="3"/>
  <c r="R106" i="3"/>
  <c r="T106" i="3"/>
  <c r="P102" i="3"/>
  <c r="G67" i="3"/>
  <c r="F67" i="3"/>
  <c r="E67" i="3"/>
  <c r="C58" i="3"/>
  <c r="C54" i="3"/>
  <c r="C53" i="3"/>
  <c r="C26" i="3"/>
  <c r="B3" i="12"/>
  <c r="C3" i="12"/>
  <c r="D3" i="12"/>
  <c r="E3" i="12"/>
  <c r="F3" i="12"/>
  <c r="G3" i="12"/>
  <c r="B4" i="12"/>
  <c r="C4" i="12"/>
  <c r="D4" i="12"/>
  <c r="E4" i="12"/>
  <c r="F4" i="12"/>
  <c r="G4" i="12"/>
  <c r="B5" i="12"/>
  <c r="C5" i="12"/>
  <c r="D5" i="12"/>
  <c r="E5" i="12"/>
  <c r="F5" i="12"/>
  <c r="G5" i="12"/>
  <c r="B6" i="12"/>
  <c r="C6" i="12"/>
  <c r="D6" i="12"/>
  <c r="E6" i="12"/>
  <c r="F6" i="12"/>
  <c r="G6" i="12"/>
  <c r="B7" i="12"/>
  <c r="C7" i="12"/>
  <c r="D7" i="12"/>
  <c r="E7" i="12"/>
  <c r="F7" i="12"/>
  <c r="G7" i="12"/>
  <c r="B8" i="12"/>
  <c r="C8" i="12"/>
  <c r="D8" i="12"/>
  <c r="E8" i="12"/>
  <c r="F8" i="12"/>
  <c r="G8" i="12"/>
  <c r="B9" i="12"/>
  <c r="C9" i="12"/>
  <c r="D9" i="12"/>
  <c r="E9" i="12"/>
  <c r="F9" i="12"/>
  <c r="G9" i="12"/>
  <c r="B10" i="12"/>
  <c r="C10" i="12"/>
  <c r="D10" i="12"/>
  <c r="E10" i="12"/>
  <c r="F10" i="12"/>
  <c r="G10" i="12"/>
  <c r="B11" i="12"/>
  <c r="C11" i="12"/>
  <c r="D11" i="12"/>
  <c r="E11" i="12"/>
  <c r="F11" i="12"/>
  <c r="G11" i="12"/>
  <c r="B12" i="12"/>
  <c r="C12" i="12"/>
  <c r="D12" i="12"/>
  <c r="E12" i="12"/>
  <c r="F12" i="12"/>
  <c r="G12" i="12"/>
  <c r="B13" i="12"/>
  <c r="C13" i="12"/>
  <c r="D13" i="12"/>
  <c r="E13" i="12"/>
  <c r="F13" i="12"/>
  <c r="G13" i="12"/>
  <c r="B14" i="12"/>
  <c r="C14" i="12"/>
  <c r="D14" i="12"/>
  <c r="E14" i="12"/>
  <c r="F14" i="12"/>
  <c r="G14" i="12"/>
  <c r="B15" i="12"/>
  <c r="C15" i="12"/>
  <c r="D15" i="12"/>
  <c r="E15" i="12"/>
  <c r="F15" i="12"/>
  <c r="G15" i="12"/>
  <c r="B16" i="12"/>
  <c r="C16" i="12"/>
  <c r="D16" i="12"/>
  <c r="E16" i="12"/>
  <c r="F16" i="12"/>
  <c r="G16" i="12"/>
  <c r="B17" i="12"/>
  <c r="C17" i="12"/>
  <c r="D17" i="12"/>
  <c r="E17" i="12"/>
  <c r="F17" i="12"/>
  <c r="G17" i="12"/>
  <c r="B18" i="12"/>
  <c r="C18" i="12"/>
  <c r="D18" i="12"/>
  <c r="E18" i="12"/>
  <c r="F18" i="12"/>
  <c r="G18" i="12"/>
  <c r="B19" i="12"/>
  <c r="C19" i="12"/>
  <c r="D19" i="12"/>
  <c r="E19" i="12"/>
  <c r="F19" i="12"/>
  <c r="G19" i="12"/>
  <c r="B20" i="12"/>
  <c r="C20" i="12"/>
  <c r="D20" i="12"/>
  <c r="E20" i="12"/>
  <c r="F20" i="12"/>
  <c r="G20" i="12"/>
  <c r="B21" i="12"/>
  <c r="C21" i="12"/>
  <c r="D21" i="12"/>
  <c r="E21" i="12"/>
  <c r="F21" i="12"/>
  <c r="G21" i="12"/>
  <c r="B22" i="12"/>
  <c r="C22" i="12"/>
  <c r="D22" i="12"/>
  <c r="E22" i="12"/>
  <c r="F22" i="12"/>
  <c r="G22" i="12"/>
  <c r="B23" i="12"/>
  <c r="C23" i="12"/>
  <c r="D23" i="12"/>
  <c r="E23" i="12"/>
  <c r="F23" i="12"/>
  <c r="G23" i="12"/>
  <c r="B24" i="12"/>
  <c r="C24" i="12"/>
  <c r="D24" i="12"/>
  <c r="E24" i="12"/>
  <c r="F24" i="12"/>
  <c r="G24" i="12"/>
  <c r="B25" i="12"/>
  <c r="C25" i="12"/>
  <c r="D25" i="12"/>
  <c r="E25" i="12"/>
  <c r="F25" i="12"/>
  <c r="G25" i="12"/>
  <c r="B26" i="12"/>
  <c r="C26" i="12"/>
  <c r="D26" i="12"/>
  <c r="E26" i="12"/>
  <c r="F26" i="12"/>
  <c r="G26" i="12"/>
  <c r="B27" i="12"/>
  <c r="C27" i="12"/>
  <c r="D27" i="12"/>
  <c r="E27" i="12"/>
  <c r="F27" i="12"/>
  <c r="G27" i="12"/>
  <c r="B28" i="12"/>
  <c r="C28" i="12"/>
  <c r="D28" i="12"/>
  <c r="E28" i="12"/>
  <c r="F28" i="12"/>
  <c r="G28" i="12"/>
  <c r="B29" i="12"/>
  <c r="C29" i="12"/>
  <c r="D29" i="12"/>
  <c r="E29" i="12"/>
  <c r="F29" i="12"/>
  <c r="G29" i="12"/>
  <c r="B30" i="12"/>
  <c r="C30" i="12"/>
  <c r="D30" i="12"/>
  <c r="E30" i="12"/>
  <c r="F30" i="12"/>
  <c r="G30" i="12"/>
  <c r="B31" i="12"/>
  <c r="C31" i="12"/>
  <c r="D31" i="12"/>
  <c r="E31" i="12"/>
  <c r="F31" i="12"/>
  <c r="G31" i="12"/>
  <c r="B32" i="12"/>
  <c r="C32" i="12"/>
  <c r="D32" i="12"/>
  <c r="E32" i="12"/>
  <c r="F32" i="12"/>
  <c r="G32" i="12"/>
  <c r="B33" i="12"/>
  <c r="C33" i="12"/>
  <c r="D33" i="12"/>
  <c r="E33" i="12"/>
  <c r="F33" i="12"/>
  <c r="G33" i="12"/>
  <c r="B34" i="12"/>
  <c r="C34" i="12"/>
  <c r="D34" i="12"/>
  <c r="E34" i="12"/>
  <c r="F34" i="12"/>
  <c r="G34" i="12"/>
  <c r="B35" i="12"/>
  <c r="C35" i="12"/>
  <c r="D35" i="12"/>
  <c r="E35" i="12"/>
  <c r="F35" i="12"/>
  <c r="G35" i="12"/>
  <c r="B36" i="12"/>
  <c r="C36" i="12"/>
  <c r="D36" i="12"/>
  <c r="E36" i="12"/>
  <c r="F36" i="12"/>
  <c r="G36" i="12"/>
  <c r="B37" i="12"/>
  <c r="C37" i="12"/>
  <c r="D37" i="12"/>
  <c r="E37" i="12"/>
  <c r="F37" i="12"/>
  <c r="G37" i="12"/>
  <c r="B38" i="12"/>
  <c r="C38" i="12"/>
  <c r="D38" i="12"/>
  <c r="E38" i="12"/>
  <c r="F38" i="12"/>
  <c r="G38" i="12"/>
  <c r="B39" i="12"/>
  <c r="C39" i="12"/>
  <c r="D39" i="12"/>
  <c r="E39" i="12"/>
  <c r="F39" i="12"/>
  <c r="G39" i="12"/>
  <c r="B40" i="12"/>
  <c r="C40" i="12"/>
  <c r="D40" i="12"/>
  <c r="E40" i="12"/>
  <c r="F40" i="12"/>
  <c r="G40" i="12"/>
  <c r="B41" i="12"/>
  <c r="C41" i="12"/>
  <c r="D41" i="12"/>
  <c r="E41" i="12"/>
  <c r="F41" i="12"/>
  <c r="G41" i="12"/>
  <c r="B42" i="12"/>
  <c r="C42" i="12"/>
  <c r="D42" i="12"/>
  <c r="E42" i="12"/>
  <c r="F42" i="12"/>
  <c r="G42" i="12"/>
  <c r="B43" i="12"/>
  <c r="C43" i="12"/>
  <c r="D43" i="12"/>
  <c r="E43" i="12"/>
  <c r="F43" i="12"/>
  <c r="G43" i="12"/>
  <c r="B44" i="12"/>
  <c r="C44" i="12"/>
  <c r="D44" i="12"/>
  <c r="E44" i="12"/>
  <c r="F44" i="12"/>
  <c r="G44" i="12"/>
  <c r="B45" i="12"/>
  <c r="C45" i="12"/>
  <c r="D45" i="12"/>
  <c r="E45" i="12"/>
  <c r="F45" i="12"/>
  <c r="G45" i="12"/>
  <c r="B46" i="12"/>
  <c r="C46" i="12"/>
  <c r="D46" i="12"/>
  <c r="E46" i="12"/>
  <c r="F46" i="12"/>
  <c r="G46" i="12"/>
  <c r="B47" i="12"/>
  <c r="C47" i="12"/>
  <c r="D47" i="12"/>
  <c r="E47" i="12"/>
  <c r="F47" i="12"/>
  <c r="G47" i="12"/>
  <c r="B48" i="12"/>
  <c r="C48" i="12"/>
  <c r="D48" i="12"/>
  <c r="E48" i="12"/>
  <c r="F48" i="12"/>
  <c r="G48" i="12"/>
  <c r="B49" i="12"/>
  <c r="C49" i="12"/>
  <c r="D49" i="12"/>
  <c r="E49" i="12"/>
  <c r="F49" i="12"/>
  <c r="G49" i="12"/>
  <c r="B50" i="12"/>
  <c r="C50" i="12"/>
  <c r="D50" i="12"/>
  <c r="E50" i="12"/>
  <c r="F50" i="12"/>
  <c r="G50" i="12"/>
  <c r="B51" i="12"/>
  <c r="C51" i="12"/>
  <c r="D51" i="12"/>
  <c r="E51" i="12"/>
  <c r="F51" i="12"/>
  <c r="G51" i="12"/>
  <c r="B52" i="12"/>
  <c r="C52" i="12"/>
  <c r="D52" i="12"/>
  <c r="E52" i="12"/>
  <c r="F52" i="12"/>
  <c r="G52" i="12"/>
  <c r="B53" i="12"/>
  <c r="C53" i="12"/>
  <c r="D53" i="12"/>
  <c r="E53" i="12"/>
  <c r="F53" i="12"/>
  <c r="G53" i="12"/>
  <c r="B54" i="12"/>
  <c r="C54" i="12"/>
  <c r="D54" i="12"/>
  <c r="E54" i="12"/>
  <c r="F54" i="12"/>
  <c r="G54" i="12"/>
  <c r="B55" i="12"/>
  <c r="C55" i="12"/>
  <c r="D55" i="12"/>
  <c r="E55" i="12"/>
  <c r="F55" i="12"/>
  <c r="G55" i="12"/>
  <c r="B56" i="12"/>
  <c r="C56" i="12"/>
  <c r="D56" i="12"/>
  <c r="E56" i="12"/>
  <c r="F56" i="12"/>
  <c r="G56" i="12"/>
  <c r="B57" i="12"/>
  <c r="C57" i="12"/>
  <c r="D57" i="12"/>
  <c r="E57" i="12"/>
  <c r="F57" i="12"/>
  <c r="G57" i="12"/>
  <c r="B58" i="12"/>
  <c r="C58" i="12"/>
  <c r="D58" i="12"/>
  <c r="E58" i="12"/>
  <c r="F58" i="12"/>
  <c r="G58" i="12"/>
  <c r="B59" i="12"/>
  <c r="C59" i="12"/>
  <c r="D59" i="12"/>
  <c r="E59" i="12"/>
  <c r="F59" i="12"/>
  <c r="G59" i="12"/>
  <c r="B60" i="12"/>
  <c r="C60" i="12"/>
  <c r="D60" i="12"/>
  <c r="E60" i="12"/>
  <c r="F60" i="12"/>
  <c r="G60" i="12"/>
  <c r="B61" i="12"/>
  <c r="C61" i="12"/>
  <c r="D61" i="12"/>
  <c r="E61" i="12"/>
  <c r="F61" i="12"/>
  <c r="G61" i="12"/>
  <c r="B62" i="12"/>
  <c r="C62" i="12"/>
  <c r="D62" i="12"/>
  <c r="E62" i="12"/>
  <c r="F62" i="12"/>
  <c r="G62" i="12"/>
  <c r="B63" i="12"/>
  <c r="C63" i="12"/>
  <c r="D63" i="12"/>
  <c r="E63" i="12"/>
  <c r="F63" i="12"/>
  <c r="G63" i="12"/>
  <c r="B64" i="12"/>
  <c r="C64" i="12"/>
  <c r="D64" i="12"/>
  <c r="E64" i="12"/>
  <c r="F64" i="12"/>
  <c r="G64" i="12"/>
  <c r="B65" i="12"/>
  <c r="C65" i="12"/>
  <c r="D65" i="12"/>
  <c r="E65" i="12"/>
  <c r="F65" i="12"/>
  <c r="G65" i="12"/>
  <c r="B66" i="12"/>
  <c r="C66" i="12"/>
  <c r="D66" i="12"/>
  <c r="E66" i="12"/>
  <c r="F66" i="12"/>
  <c r="G66" i="12"/>
  <c r="B67" i="12"/>
  <c r="C67" i="12"/>
  <c r="D67" i="12"/>
  <c r="E67" i="12"/>
  <c r="F67" i="12"/>
  <c r="G67" i="12"/>
  <c r="B68" i="12"/>
  <c r="C68" i="12"/>
  <c r="D68" i="12"/>
  <c r="E68" i="12"/>
  <c r="F68" i="12"/>
  <c r="G68" i="12"/>
  <c r="B69" i="12"/>
  <c r="C69" i="12"/>
  <c r="D69" i="12"/>
  <c r="E69" i="12"/>
  <c r="F69" i="12"/>
  <c r="G69" i="12"/>
  <c r="B70" i="12"/>
  <c r="C70" i="12"/>
  <c r="D70" i="12"/>
  <c r="E70" i="12"/>
  <c r="F70" i="12"/>
  <c r="G70" i="12"/>
  <c r="B71" i="12"/>
  <c r="C71" i="12"/>
  <c r="D71" i="12"/>
  <c r="E71" i="12"/>
  <c r="F71" i="12"/>
  <c r="G71" i="12"/>
  <c r="B72" i="12"/>
  <c r="C72" i="12"/>
  <c r="D72" i="12"/>
  <c r="E72" i="12"/>
  <c r="F72" i="12"/>
  <c r="G72" i="12"/>
  <c r="B73" i="12"/>
  <c r="C73" i="12"/>
  <c r="D73" i="12"/>
  <c r="E73" i="12"/>
  <c r="F73" i="12"/>
  <c r="G73" i="12"/>
  <c r="B74" i="12"/>
  <c r="C74" i="12"/>
  <c r="D74" i="12"/>
  <c r="E74" i="12"/>
  <c r="F74" i="12"/>
  <c r="G74" i="12"/>
  <c r="B75" i="12"/>
  <c r="C75" i="12"/>
  <c r="D75" i="12"/>
  <c r="E75" i="12"/>
  <c r="F75" i="12"/>
  <c r="G75" i="12"/>
  <c r="B76" i="12"/>
  <c r="C76" i="12"/>
  <c r="D76" i="12"/>
  <c r="E76" i="12"/>
  <c r="F76" i="12"/>
  <c r="G76" i="12"/>
  <c r="B77" i="12"/>
  <c r="C77" i="12"/>
  <c r="D77" i="12"/>
  <c r="E77" i="12"/>
  <c r="F77" i="12"/>
  <c r="G77" i="12"/>
  <c r="B78" i="12"/>
  <c r="C78" i="12"/>
  <c r="D78" i="12"/>
  <c r="E78" i="12"/>
  <c r="F78" i="12"/>
  <c r="G78" i="12"/>
  <c r="B79" i="12"/>
  <c r="C79" i="12"/>
  <c r="D79" i="12"/>
  <c r="E79" i="12"/>
  <c r="F79" i="12"/>
  <c r="G79" i="12"/>
  <c r="B80" i="12"/>
  <c r="C80" i="12"/>
  <c r="D80" i="12"/>
  <c r="E80" i="12"/>
  <c r="F80" i="12"/>
  <c r="G80" i="12"/>
  <c r="B81" i="12"/>
  <c r="C81" i="12"/>
  <c r="D81" i="12"/>
  <c r="E81" i="12"/>
  <c r="F81" i="12"/>
  <c r="G81" i="12"/>
  <c r="B82" i="12"/>
  <c r="C82" i="12"/>
  <c r="D82" i="12"/>
  <c r="E82" i="12"/>
  <c r="F82" i="12"/>
  <c r="G82" i="12"/>
  <c r="B83" i="12"/>
  <c r="C83" i="12"/>
  <c r="D83" i="12"/>
  <c r="E83" i="12"/>
  <c r="F83" i="12"/>
  <c r="G83" i="12"/>
  <c r="B84" i="12"/>
  <c r="C84" i="12"/>
  <c r="D84" i="12"/>
  <c r="E84" i="12"/>
  <c r="F84" i="12"/>
  <c r="G84" i="12"/>
  <c r="B85" i="12"/>
  <c r="C85" i="12"/>
  <c r="D85" i="12"/>
  <c r="E85" i="12"/>
  <c r="F85" i="12"/>
  <c r="G85" i="12"/>
  <c r="B86" i="12"/>
  <c r="C86" i="12"/>
  <c r="D86" i="12"/>
  <c r="E86" i="12"/>
  <c r="F86" i="12"/>
  <c r="G86" i="12"/>
  <c r="B87" i="12"/>
  <c r="C87" i="12"/>
  <c r="D87" i="12"/>
  <c r="E87" i="12"/>
  <c r="F87" i="12"/>
  <c r="G87" i="12"/>
  <c r="B88" i="12"/>
  <c r="C88" i="12"/>
  <c r="D88" i="12"/>
  <c r="E88" i="12"/>
  <c r="F88" i="12"/>
  <c r="G88" i="12"/>
  <c r="B89" i="12"/>
  <c r="C89" i="12"/>
  <c r="D89" i="12"/>
  <c r="E89" i="12"/>
  <c r="F89" i="12"/>
  <c r="G89" i="12"/>
  <c r="B90" i="12"/>
  <c r="C90" i="12"/>
  <c r="D90" i="12"/>
  <c r="E90" i="12"/>
  <c r="F90" i="12"/>
  <c r="G90" i="12"/>
  <c r="B91" i="12"/>
  <c r="C91" i="12"/>
  <c r="D91" i="12"/>
  <c r="E91" i="12"/>
  <c r="F91" i="12"/>
  <c r="G91" i="12"/>
  <c r="B92" i="12"/>
  <c r="C92" i="12"/>
  <c r="D92" i="12"/>
  <c r="E92" i="12"/>
  <c r="F92" i="12"/>
  <c r="G92" i="12"/>
  <c r="B93" i="12"/>
  <c r="C93" i="12"/>
  <c r="D93" i="12"/>
  <c r="E93" i="12"/>
  <c r="F93" i="12"/>
  <c r="G93" i="12"/>
  <c r="B94" i="12"/>
  <c r="C94" i="12"/>
  <c r="D94" i="12"/>
  <c r="E94" i="12"/>
  <c r="F94" i="12"/>
  <c r="G94" i="12"/>
  <c r="B95" i="12"/>
  <c r="C95" i="12"/>
  <c r="D95" i="12"/>
  <c r="E95" i="12"/>
  <c r="F95" i="12"/>
  <c r="G95" i="12"/>
  <c r="B96" i="12"/>
  <c r="C96" i="12"/>
  <c r="D96" i="12"/>
  <c r="E96" i="12"/>
  <c r="F96" i="12"/>
  <c r="G96" i="12"/>
  <c r="B97" i="12"/>
  <c r="C97" i="12"/>
  <c r="D97" i="12"/>
  <c r="E97" i="12"/>
  <c r="F97" i="12"/>
  <c r="G97" i="12"/>
  <c r="B98" i="12"/>
  <c r="C98" i="12"/>
  <c r="D98" i="12"/>
  <c r="E98" i="12"/>
  <c r="F98" i="12"/>
  <c r="G98" i="12"/>
  <c r="B99" i="12"/>
  <c r="C99" i="12"/>
  <c r="D99" i="12"/>
  <c r="E99" i="12"/>
  <c r="F99" i="12"/>
  <c r="G99" i="12"/>
  <c r="B100" i="12"/>
  <c r="C100" i="12"/>
  <c r="D100" i="12"/>
  <c r="E100" i="12"/>
  <c r="F100" i="12"/>
  <c r="G100" i="12"/>
  <c r="B101" i="12"/>
  <c r="C101" i="12"/>
  <c r="D101" i="12"/>
  <c r="E101" i="12"/>
  <c r="F101" i="12"/>
  <c r="G101" i="12"/>
  <c r="B102" i="12"/>
  <c r="C102" i="12"/>
  <c r="D102" i="12"/>
  <c r="E102" i="12"/>
  <c r="F102" i="12"/>
  <c r="G102" i="12"/>
  <c r="B103" i="12"/>
  <c r="C103" i="12"/>
  <c r="D103" i="12"/>
  <c r="E103" i="12"/>
  <c r="F103" i="12"/>
  <c r="G103" i="12"/>
  <c r="B104" i="12"/>
  <c r="C104" i="12"/>
  <c r="D104" i="12"/>
  <c r="E104" i="12"/>
  <c r="F104" i="12"/>
  <c r="G104" i="12"/>
  <c r="B105" i="12"/>
  <c r="C105" i="12"/>
  <c r="D105" i="12"/>
  <c r="E105" i="12"/>
  <c r="F105" i="12"/>
  <c r="G105" i="12"/>
  <c r="B106" i="12"/>
  <c r="C106" i="12"/>
  <c r="D106" i="12"/>
  <c r="E106" i="12"/>
  <c r="F106" i="12"/>
  <c r="G106" i="12"/>
  <c r="B107" i="12"/>
  <c r="C107" i="12"/>
  <c r="D107" i="12"/>
  <c r="E107" i="12"/>
  <c r="F107" i="12"/>
  <c r="G107" i="12"/>
  <c r="B108" i="12"/>
  <c r="C108" i="12"/>
  <c r="D108" i="12"/>
  <c r="E108" i="12"/>
  <c r="F108" i="12"/>
  <c r="G108" i="12"/>
  <c r="B109" i="12"/>
  <c r="C109" i="12"/>
  <c r="D109" i="12"/>
  <c r="E109" i="12"/>
  <c r="F109" i="12"/>
  <c r="G109" i="12"/>
  <c r="B110" i="12"/>
  <c r="C110" i="12"/>
  <c r="D110" i="12"/>
  <c r="E110" i="12"/>
  <c r="F110" i="12"/>
  <c r="G110" i="12"/>
  <c r="B111" i="12"/>
  <c r="C111" i="12"/>
  <c r="D111" i="12"/>
  <c r="E111" i="12"/>
  <c r="F111" i="12"/>
  <c r="G111" i="12"/>
  <c r="B112" i="12"/>
  <c r="C112" i="12"/>
  <c r="D112" i="12"/>
  <c r="E112" i="12"/>
  <c r="F112" i="12"/>
  <c r="G112" i="12"/>
  <c r="B113" i="12"/>
  <c r="C113" i="12"/>
  <c r="D113" i="12"/>
  <c r="E113" i="12"/>
  <c r="F113" i="12"/>
  <c r="G113" i="12"/>
  <c r="B114" i="12"/>
  <c r="C114" i="12"/>
  <c r="D114" i="12"/>
  <c r="E114" i="12"/>
  <c r="F114" i="12"/>
  <c r="G114" i="12"/>
  <c r="B115" i="12"/>
  <c r="C115" i="12"/>
  <c r="D115" i="12"/>
  <c r="E115" i="12"/>
  <c r="F115" i="12"/>
  <c r="G115" i="12"/>
  <c r="B116" i="12"/>
  <c r="C116" i="12"/>
  <c r="D116" i="12"/>
  <c r="E116" i="12"/>
  <c r="F116" i="12"/>
  <c r="G116" i="12"/>
  <c r="B117" i="12"/>
  <c r="C117" i="12"/>
  <c r="D117" i="12"/>
  <c r="E117" i="12"/>
  <c r="F117" i="12"/>
  <c r="G117" i="12"/>
  <c r="B118" i="12"/>
  <c r="C118" i="12"/>
  <c r="D118" i="12"/>
  <c r="E118" i="12"/>
  <c r="F118" i="12"/>
  <c r="G118" i="12"/>
  <c r="B119" i="12"/>
  <c r="C119" i="12"/>
  <c r="D119" i="12"/>
  <c r="E119" i="12"/>
  <c r="F119" i="12"/>
  <c r="G119" i="12"/>
  <c r="B120" i="12"/>
  <c r="C120" i="12"/>
  <c r="D120" i="12"/>
  <c r="E120" i="12"/>
  <c r="F120" i="12"/>
  <c r="G120" i="12"/>
  <c r="B121" i="12"/>
  <c r="C121" i="12"/>
  <c r="D121" i="12"/>
  <c r="E121" i="12"/>
  <c r="F121" i="12"/>
  <c r="G121" i="12"/>
  <c r="V123" i="3"/>
  <c r="A10" i="4"/>
  <c r="A9" i="4"/>
  <c r="A8" i="4"/>
  <c r="A7" i="4"/>
  <c r="A3" i="4"/>
  <c r="A2" i="4"/>
  <c r="AC158" i="3"/>
  <c r="AB158" i="3"/>
  <c r="AA158" i="3"/>
  <c r="Z158" i="3"/>
  <c r="Y158" i="3"/>
  <c r="AD157" i="3"/>
  <c r="AC157" i="3"/>
  <c r="AA157" i="3"/>
  <c r="Z157" i="3"/>
  <c r="Y157" i="3"/>
  <c r="AD156" i="3"/>
  <c r="AC156" i="3"/>
  <c r="AB156" i="3"/>
  <c r="AA156" i="3"/>
  <c r="Y156" i="3"/>
  <c r="AD155" i="3"/>
  <c r="AC155" i="3"/>
  <c r="AB155" i="3"/>
  <c r="AA155" i="3"/>
  <c r="Z155" i="3"/>
  <c r="Y155" i="3"/>
  <c r="AC154" i="3"/>
  <c r="AB154" i="3"/>
  <c r="AA154" i="3"/>
  <c r="Z154" i="3"/>
  <c r="Y154" i="3"/>
  <c r="AD153" i="3"/>
  <c r="AC153" i="3"/>
  <c r="AA153" i="3"/>
  <c r="Z153" i="3"/>
  <c r="Y153" i="3"/>
  <c r="AD152" i="3"/>
  <c r="AC152" i="3"/>
  <c r="AB152" i="3"/>
  <c r="AA152" i="3"/>
  <c r="Y152" i="3"/>
  <c r="AD151" i="3"/>
  <c r="AC151" i="3"/>
  <c r="AB151" i="3"/>
  <c r="AA151" i="3"/>
  <c r="Z151" i="3"/>
  <c r="Y151" i="3"/>
  <c r="AB145" i="3"/>
  <c r="AA145" i="3"/>
  <c r="Z145" i="3"/>
  <c r="Y145" i="3"/>
  <c r="AD144" i="3"/>
  <c r="AC144" i="3"/>
  <c r="Z144" i="3"/>
  <c r="Y144" i="3"/>
  <c r="AD143" i="3"/>
  <c r="AC143" i="3"/>
  <c r="AB143" i="3"/>
  <c r="AA143" i="3"/>
  <c r="AD142" i="3"/>
  <c r="AC142" i="3"/>
  <c r="AB142" i="3"/>
  <c r="AA142" i="3"/>
  <c r="Z142" i="3"/>
  <c r="Y142" i="3"/>
  <c r="AB141" i="3"/>
  <c r="AA141" i="3"/>
  <c r="Z141" i="3"/>
  <c r="Y141" i="3"/>
  <c r="AD140" i="3"/>
  <c r="AC140" i="3"/>
  <c r="Z140" i="3"/>
  <c r="Y140" i="3"/>
  <c r="AD139" i="3"/>
  <c r="AC139" i="3"/>
  <c r="AB139" i="3"/>
  <c r="AA139" i="3"/>
  <c r="AD138" i="3"/>
  <c r="AC138" i="3"/>
  <c r="AB138" i="3"/>
  <c r="AA138" i="3"/>
  <c r="Z138" i="3"/>
  <c r="Y138" i="3"/>
  <c r="Y134" i="3"/>
  <c r="AD158" i="3" s="1"/>
  <c r="Y133" i="3"/>
  <c r="AD145" i="3" s="1"/>
  <c r="Y129" i="3"/>
  <c r="V125" i="3"/>
  <c r="U125" i="3"/>
  <c r="T125" i="3"/>
  <c r="S125" i="3"/>
  <c r="R125" i="3"/>
  <c r="V117" i="3"/>
  <c r="U117" i="3"/>
  <c r="T117" i="3"/>
  <c r="S117" i="3"/>
  <c r="R117" i="3"/>
  <c r="R113" i="3"/>
  <c r="Q113" i="3"/>
  <c r="R112" i="3"/>
  <c r="Q112" i="3"/>
  <c r="R111" i="3"/>
  <c r="Q111" i="3"/>
  <c r="R110" i="3"/>
  <c r="Q110" i="3"/>
  <c r="R109" i="3"/>
  <c r="Q109" i="3"/>
  <c r="R108" i="3"/>
  <c r="Q108" i="3"/>
  <c r="R107" i="3"/>
  <c r="Q107" i="3"/>
  <c r="Q106" i="3"/>
  <c r="C65" i="3"/>
  <c r="C49" i="3"/>
  <c r="C51" i="3" s="1"/>
  <c r="C55" i="3" s="1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D21" i="3"/>
  <c r="C21" i="3"/>
  <c r="H58" i="3" l="1"/>
  <c r="G58" i="3"/>
  <c r="U123" i="3" s="1"/>
  <c r="F58" i="3"/>
  <c r="T123" i="3" s="1"/>
  <c r="E58" i="3"/>
  <c r="S123" i="3" s="1"/>
  <c r="D58" i="3"/>
  <c r="R123" i="3" s="1"/>
  <c r="E70" i="3"/>
  <c r="F70" i="3" s="1"/>
  <c r="G70" i="3" s="1"/>
  <c r="T109" i="3" s="1"/>
  <c r="E73" i="3"/>
  <c r="F73" i="3" s="1"/>
  <c r="G73" i="3" s="1"/>
  <c r="T112" i="3" s="1"/>
  <c r="E68" i="3"/>
  <c r="F68" i="3" s="1"/>
  <c r="G68" i="3" s="1"/>
  <c r="T107" i="3" s="1"/>
  <c r="E71" i="3"/>
  <c r="F71" i="3" s="1"/>
  <c r="G71" i="3" s="1"/>
  <c r="T110" i="3" s="1"/>
  <c r="E74" i="3"/>
  <c r="F74" i="3" s="1"/>
  <c r="G74" i="3" s="1"/>
  <c r="T113" i="3" s="1"/>
  <c r="Y139" i="3"/>
  <c r="AA140" i="3"/>
  <c r="AC141" i="3"/>
  <c r="Y143" i="3"/>
  <c r="AA144" i="3"/>
  <c r="AC145" i="3"/>
  <c r="E69" i="3"/>
  <c r="F69" i="3" s="1"/>
  <c r="G69" i="3" s="1"/>
  <c r="T108" i="3" s="1"/>
  <c r="Z139" i="3"/>
  <c r="AB140" i="3"/>
  <c r="AD141" i="3"/>
  <c r="Z143" i="3"/>
  <c r="AB144" i="3"/>
  <c r="Z152" i="3"/>
  <c r="AB153" i="3"/>
  <c r="AD154" i="3"/>
  <c r="Z156" i="3"/>
  <c r="AB157" i="3"/>
  <c r="E72" i="3"/>
  <c r="F72" i="3" s="1"/>
  <c r="G72" i="3" s="1"/>
  <c r="T111" i="3" s="1"/>
  <c r="Y16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9" authorId="0" shapeId="0" xr:uid="{00000000-0006-0000-0200-00000B000000}">
      <text>
        <r>
          <rPr>
            <sz val="10"/>
            <color rgb="FF000000"/>
            <rFont val="Arial"/>
          </rPr>
          <t xml:space="preserve">Source for US Revenue: https://www.statista.com/statistics/888676/nikes-revenue-in-the-us/ 
</t>
        </r>
        <r>
          <rPr>
            <sz val="10"/>
            <color rgb="FF000000"/>
            <rFont val="Arial"/>
          </rPr>
          <t xml:space="preserve">
</t>
        </r>
        <r>
          <rPr>
            <sz val="10"/>
            <color rgb="FF000000"/>
            <rFont val="Arial"/>
          </rPr>
          <t xml:space="preserve">Multiplied by % of revenue for just shoes
</t>
        </r>
        <r>
          <rPr>
            <sz val="10"/>
            <color rgb="FF000000"/>
            <rFont val="Arial"/>
          </rPr>
          <t xml:space="preserve">Source: https://www.statista.com/statistics/412760/nike-global-revenue-share-by-product/
</t>
        </r>
        <r>
          <rPr>
            <sz val="10"/>
            <color rgb="FF000000"/>
            <rFont val="Arial"/>
          </rPr>
          <t xml:space="preserve">	-JILLIAN WEDIN</t>
        </r>
      </text>
    </comment>
    <comment ref="B50" authorId="0" shapeId="0" xr:uid="{00000000-0006-0000-0200-000009000000}">
      <text>
        <r>
          <rPr>
            <sz val="10"/>
            <color rgb="FF000000"/>
            <rFont val="Arial"/>
            <scheme val="minor"/>
          </rPr>
          <t>Source: https://runrepeat.com/average-price-nike-shoes
	-JILLIAN WEDIN</t>
        </r>
      </text>
    </comment>
    <comment ref="B52" authorId="0" shapeId="0" xr:uid="{00000000-0006-0000-0200-000008000000}">
      <text>
        <r>
          <rPr>
            <sz val="10"/>
            <color rgb="FF000000"/>
            <rFont val="Arial"/>
            <scheme val="minor"/>
          </rPr>
          <t>Source: https://www.nike.com/a/find-running-shoe-weight
	-JILLIAN WEDIN</t>
        </r>
      </text>
    </comment>
    <comment ref="B54" authorId="0" shapeId="0" xr:uid="{00000000-0006-0000-0200-000007000000}">
      <text>
        <r>
          <rPr>
            <sz val="10"/>
            <color rgb="FF000000"/>
            <rFont val="Arial"/>
            <scheme val="minor"/>
          </rPr>
          <t>Multiplied by conversion factor
	-JILLIAN WEDIN</t>
        </r>
      </text>
    </comment>
    <comment ref="B57" authorId="0" shapeId="0" xr:uid="{00000000-0006-0000-0200-000006000000}">
      <text>
        <r>
          <rPr>
            <sz val="10"/>
            <color rgb="FF000000"/>
            <rFont val="Arial"/>
            <scheme val="minor"/>
          </rPr>
          <t>Assumptions
	-JILLIAN WEDIN</t>
        </r>
      </text>
    </comment>
    <comment ref="B58" authorId="0" shapeId="0" xr:uid="{00000000-0006-0000-0200-00000D000000}">
      <text>
        <r>
          <rPr>
            <sz val="10"/>
            <color rgb="FF000000"/>
            <rFont val="Arial"/>
            <scheme val="minor"/>
          </rPr>
          <t>Dividing by 150 for now
	-JILLIAN WEDIN</t>
        </r>
      </text>
    </comment>
    <comment ref="B60" authorId="0" shapeId="0" xr:uid="{00000000-0006-0000-0200-000005000000}">
      <text>
        <r>
          <rPr>
            <sz val="10"/>
            <color rgb="FF000000"/>
            <rFont val="Arial"/>
            <scheme val="minor"/>
          </rPr>
          <t>Assumption
	-JILLIAN WEDIN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scheme val="minor"/>
          </rPr>
          <t>Assumption
	-JILLIAN WEDIN</t>
        </r>
      </text>
    </comment>
    <comment ref="B64" authorId="0" shapeId="0" xr:uid="{00000000-0006-0000-0200-000001000000}">
      <text>
        <r>
          <rPr>
            <sz val="10"/>
            <color rgb="FF000000"/>
            <rFont val="Arial"/>
            <scheme val="minor"/>
          </rPr>
          <t>Assumption
	-JILLIAN WEDIN</t>
        </r>
      </text>
    </comment>
    <comment ref="X129" authorId="0" shapeId="0" xr:uid="{00000000-0006-0000-0200-00000A000000}">
      <text>
        <r>
          <rPr>
            <sz val="10"/>
            <color rgb="FF000000"/>
            <rFont val="Arial"/>
            <scheme val="minor"/>
          </rPr>
          <t>https://www.globaldata.com/data-insights/consumer/nike-greenhouse-gas-emissions-2095668/
	-ELIZABETH DENEFF</t>
        </r>
      </text>
    </comment>
    <comment ref="X130" authorId="0" shapeId="0" xr:uid="{00000000-0006-0000-0200-00000C000000}">
      <text>
        <r>
          <rPr>
            <sz val="10"/>
            <color rgb="FF000000"/>
            <rFont val="Arial"/>
            <scheme val="minor"/>
          </rPr>
          <t>Multiplied by the conversion metric, divided by the % of total manufacturers used in this model, multiplied by the % of output that is just shoes
	-JILLIAN WEDIN</t>
        </r>
      </text>
    </comment>
    <comment ref="X133" authorId="0" shapeId="0" xr:uid="{00000000-0006-0000-0200-000004000000}">
      <text>
        <r>
          <rPr>
            <sz val="10"/>
            <color rgb="FF000000"/>
            <rFont val="Arial"/>
            <family val="2"/>
          </rPr>
          <t xml:space="preserve">https://www.freightos.com/freight-resources/ocean-freight-explained/
</t>
        </r>
        <r>
          <rPr>
            <sz val="10"/>
            <color rgb="FF000000"/>
            <rFont val="Arial"/>
            <family val="2"/>
          </rPr>
          <t xml:space="preserve">	-Aryan Sharma</t>
        </r>
      </text>
    </comment>
    <comment ref="X134" authorId="0" shapeId="0" xr:uid="{00000000-0006-0000-0200-000003000000}">
      <text>
        <r>
          <rPr>
            <sz val="10"/>
            <color rgb="FF000000"/>
            <rFont val="Arial"/>
            <scheme val="minor"/>
          </rPr>
          <t>https://www.freightos.com/freight-resources/ocean-freight-explained/
	-Aryan Sharma</t>
        </r>
      </text>
    </comment>
  </commentList>
</comments>
</file>

<file path=xl/sharedStrings.xml><?xml version="1.0" encoding="utf-8"?>
<sst xmlns="http://schemas.openxmlformats.org/spreadsheetml/2006/main" count="111" uniqueCount="75">
  <si>
    <t>Zipcode</t>
  </si>
  <si>
    <t>Lat</t>
  </si>
  <si>
    <t>Long</t>
  </si>
  <si>
    <t>23.362990090363823,</t>
  </si>
  <si>
    <t>City</t>
  </si>
  <si>
    <t>Memphis</t>
  </si>
  <si>
    <t>Byhalia</t>
  </si>
  <si>
    <t>Ontario</t>
  </si>
  <si>
    <t>Foot Hill Ranch</t>
  </si>
  <si>
    <t>Los Angeles</t>
  </si>
  <si>
    <t>Bethlehim</t>
  </si>
  <si>
    <t>Inputs</t>
  </si>
  <si>
    <t>Distances between DC and Manufaturers (miles)</t>
  </si>
  <si>
    <t>DC</t>
  </si>
  <si>
    <t>Manufacturer</t>
  </si>
  <si>
    <t>Transportation Modality Inputs</t>
  </si>
  <si>
    <t>Cargo Ship</t>
  </si>
  <si>
    <t>Airplane</t>
  </si>
  <si>
    <t>Speed (mph)</t>
  </si>
  <si>
    <t>Capacity (tons)</t>
  </si>
  <si>
    <t>Emission Factor (kg/km)</t>
  </si>
  <si>
    <t>Emmission Factor (kg/mile)</t>
  </si>
  <si>
    <t>Conversion Metric to Days</t>
  </si>
  <si>
    <t>Time (hours) for Cargo Ship</t>
  </si>
  <si>
    <t>Time (days) for Airplane</t>
  </si>
  <si>
    <t>Other Inputs</t>
  </si>
  <si>
    <t>Demand Calculation</t>
  </si>
  <si>
    <t>Annual US Revenue</t>
  </si>
  <si>
    <t>Average Price of Shoe</t>
  </si>
  <si>
    <t>Units per Year</t>
  </si>
  <si>
    <t>Average Weight of Shoe (oz)</t>
  </si>
  <si>
    <t>Weight of Units per year (oz)</t>
  </si>
  <si>
    <t>Weight of Units per year (tons)</t>
  </si>
  <si>
    <t>Weight of Units per month (tons)</t>
  </si>
  <si>
    <t>Demand %</t>
  </si>
  <si>
    <t>Monthly Demand</t>
  </si>
  <si>
    <t>% Demand that must come within 1 week</t>
  </si>
  <si>
    <t>Manufacturing Capacity Calculation</t>
  </si>
  <si>
    <t xml:space="preserve">Number of shoes per month </t>
  </si>
  <si>
    <t>Number of workers per factory</t>
  </si>
  <si>
    <t>Shoes per worker per month</t>
  </si>
  <si>
    <t>Number of Workers</t>
  </si>
  <si>
    <t>Capacity per Month of Shoes</t>
  </si>
  <si>
    <t>Capacity in Oz</t>
  </si>
  <si>
    <t>Capacity in Tons</t>
  </si>
  <si>
    <t>DV: Amount by cargo ship (in tons)</t>
  </si>
  <si>
    <t>DV: Amount by plane (in tons)</t>
  </si>
  <si>
    <t>Objective: Minimize CO2 Emissions from Manfacturers (total kg C02)</t>
  </si>
  <si>
    <t>Objective Function = MIN(weight of goods * distance * emissions factor)</t>
  </si>
  <si>
    <t>Constraints</t>
  </si>
  <si>
    <t>Constraint: Capacity of Manufacteurs</t>
  </si>
  <si>
    <t>&lt;=</t>
  </si>
  <si>
    <t>Constraint: Demand of DCs</t>
  </si>
  <si>
    <t>&gt;=</t>
  </si>
  <si>
    <t>Constraint: Time (minimum demand that needs to arrive in 1 week)</t>
  </si>
  <si>
    <t>Comparison Metrics</t>
  </si>
  <si>
    <t>Nike Emissions Output (tons) (w/o scaling for 8 manufacteurs and only shoes)</t>
  </si>
  <si>
    <t>Nike Emissions Output (kg)</t>
  </si>
  <si>
    <t>Cost Calculation</t>
  </si>
  <si>
    <t>Air Cargo Cost</t>
  </si>
  <si>
    <t>$/(tons*mile)</t>
  </si>
  <si>
    <t>Water Shipping</t>
  </si>
  <si>
    <t>Air</t>
  </si>
  <si>
    <t xml:space="preserve">Water </t>
  </si>
  <si>
    <t>Total Cost</t>
  </si>
  <si>
    <t>202211141671063989783</t>
  </si>
  <si>
    <t>M34cxjZWyu4HghCNI</t>
  </si>
  <si>
    <t>AWM=</t>
  </si>
  <si>
    <t>CmFz</t>
  </si>
  <si>
    <t>fR0EU0haamZVRBh4S1lvfmd9AwRQVFp2ZklFGHhLWG1+fngfB1NUW3Zn</t>
  </si>
  <si>
    <t>fgI=</t>
  </si>
  <si>
    <t/>
  </si>
  <si>
    <t>Cost Analysis</t>
  </si>
  <si>
    <t>Zip codes</t>
  </si>
  <si>
    <t>Number of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</si>
</sst>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$&quot;#,##0.00"/>
  </numFmts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rgb="FF000000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2"/>
      <color indexed="0"/>
      <name val="Arial"/>
      <family val="2"/>
    </font>
    <font>
      <sz val="10"/>
      <color indexed="0"/>
      <name val="Arial"/>
      <family val="2"/>
    </font>
    <font>
      <sz val="12"/>
      <color indexed="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4C6E7"/>
        <bgColor rgb="FFB4C6E7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3" fillId="0" borderId="0">
      <alignment vertical="top"/>
      <protection locked="0"/>
    </xf>
    <xf numFmtId="0" fontId="15" fillId="0" borderId="0">
      <alignment vertical="top"/>
      <protection locked="0"/>
    </xf>
  </cellStyleXfs>
  <cellXfs count="108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6" fillId="3" borderId="4" xfId="0" applyFont="1" applyFill="1" applyBorder="1"/>
    <xf numFmtId="0" fontId="7" fillId="3" borderId="0" xfId="0" applyFont="1" applyFill="1"/>
    <xf numFmtId="0" fontId="7" fillId="3" borderId="5" xfId="0" applyFont="1" applyFill="1" applyBorder="1"/>
    <xf numFmtId="0" fontId="7" fillId="0" borderId="4" xfId="0" applyFont="1" applyBorder="1"/>
    <xf numFmtId="0" fontId="7" fillId="0" borderId="5" xfId="0" applyFont="1" applyBorder="1"/>
    <xf numFmtId="0" fontId="4" fillId="0" borderId="4" xfId="0" applyFont="1" applyBorder="1"/>
    <xf numFmtId="0" fontId="4" fillId="0" borderId="5" xfId="0" applyFont="1" applyBorder="1" applyAlignment="1">
      <alignment horizontal="right"/>
    </xf>
    <xf numFmtId="0" fontId="4" fillId="0" borderId="4" xfId="0" applyFont="1" applyBorder="1" applyAlignment="1">
      <alignment horizontal="right" vertical="top"/>
    </xf>
    <xf numFmtId="0" fontId="4" fillId="4" borderId="0" xfId="0" applyFont="1" applyFill="1" applyAlignment="1">
      <alignment horizontal="right"/>
    </xf>
    <xf numFmtId="0" fontId="4" fillId="4" borderId="5" xfId="0" applyFont="1" applyFill="1" applyBorder="1" applyAlignment="1">
      <alignment horizontal="right"/>
    </xf>
    <xf numFmtId="0" fontId="6" fillId="5" borderId="4" xfId="0" applyFont="1" applyFill="1" applyBorder="1"/>
    <xf numFmtId="0" fontId="7" fillId="5" borderId="0" xfId="0" applyFont="1" applyFill="1"/>
    <xf numFmtId="0" fontId="7" fillId="5" borderId="5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8" fillId="2" borderId="0" xfId="0" applyFont="1" applyFill="1" applyAlignment="1">
      <alignment horizontal="right"/>
    </xf>
    <xf numFmtId="0" fontId="9" fillId="0" borderId="0" xfId="0" applyFont="1"/>
    <xf numFmtId="0" fontId="9" fillId="0" borderId="4" xfId="0" applyFont="1" applyBorder="1"/>
    <xf numFmtId="164" fontId="1" fillId="4" borderId="0" xfId="0" applyNumberFormat="1" applyFont="1" applyFill="1"/>
    <xf numFmtId="0" fontId="9" fillId="5" borderId="4" xfId="0" applyFont="1" applyFill="1" applyBorder="1"/>
    <xf numFmtId="0" fontId="1" fillId="5" borderId="0" xfId="0" applyFont="1" applyFill="1"/>
    <xf numFmtId="0" fontId="1" fillId="5" borderId="5" xfId="0" applyFont="1" applyFill="1" applyBorder="1"/>
    <xf numFmtId="9" fontId="1" fillId="0" borderId="0" xfId="0" applyNumberFormat="1" applyFont="1"/>
    <xf numFmtId="9" fontId="1" fillId="0" borderId="5" xfId="0" applyNumberFormat="1" applyFont="1" applyBorder="1"/>
    <xf numFmtId="0" fontId="9" fillId="4" borderId="4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9" fontId="1" fillId="4" borderId="0" xfId="0" applyNumberFormat="1" applyFont="1" applyFill="1"/>
    <xf numFmtId="0" fontId="9" fillId="4" borderId="0" xfId="0" applyFont="1" applyFill="1"/>
    <xf numFmtId="0" fontId="4" fillId="0" borderId="0" xfId="0" applyFont="1" applyAlignment="1">
      <alignment horizontal="right" vertical="top"/>
    </xf>
    <xf numFmtId="1" fontId="1" fillId="0" borderId="0" xfId="0" applyNumberFormat="1" applyFont="1"/>
    <xf numFmtId="2" fontId="1" fillId="0" borderId="0" xfId="0" applyNumberFormat="1" applyFont="1"/>
    <xf numFmtId="2" fontId="1" fillId="4" borderId="0" xfId="0" applyNumberFormat="1" applyFont="1" applyFill="1"/>
    <xf numFmtId="0" fontId="1" fillId="0" borderId="6" xfId="0" applyFont="1" applyBorder="1"/>
    <xf numFmtId="0" fontId="4" fillId="0" borderId="7" xfId="0" applyFont="1" applyBorder="1" applyAlignment="1">
      <alignment horizontal="right" vertical="top"/>
    </xf>
    <xf numFmtId="0" fontId="1" fillId="0" borderId="7" xfId="0" applyFont="1" applyBorder="1"/>
    <xf numFmtId="1" fontId="1" fillId="0" borderId="7" xfId="0" applyNumberFormat="1" applyFont="1" applyBorder="1"/>
    <xf numFmtId="2" fontId="1" fillId="0" borderId="7" xfId="0" applyNumberFormat="1" applyFont="1" applyBorder="1"/>
    <xf numFmtId="2" fontId="1" fillId="4" borderId="7" xfId="0" applyNumberFormat="1" applyFont="1" applyFill="1" applyBorder="1"/>
    <xf numFmtId="0" fontId="1" fillId="0" borderId="8" xfId="0" applyFont="1" applyBorder="1"/>
    <xf numFmtId="0" fontId="9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0" fillId="0" borderId="4" xfId="0" applyFont="1" applyBorder="1"/>
    <xf numFmtId="0" fontId="10" fillId="0" borderId="0" xfId="0" applyFont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4" xfId="0" applyFont="1" applyBorder="1" applyAlignment="1">
      <alignment horizontal="right" vertical="top"/>
    </xf>
    <xf numFmtId="0" fontId="10" fillId="4" borderId="0" xfId="0" applyFont="1" applyFill="1" applyAlignment="1">
      <alignment horizontal="right"/>
    </xf>
    <xf numFmtId="0" fontId="10" fillId="4" borderId="5" xfId="0" applyFont="1" applyFill="1" applyBorder="1" applyAlignment="1">
      <alignment horizontal="right"/>
    </xf>
    <xf numFmtId="0" fontId="4" fillId="0" borderId="6" xfId="0" applyFont="1" applyBorder="1" applyAlignment="1">
      <alignment horizontal="right" vertical="top"/>
    </xf>
    <xf numFmtId="0" fontId="4" fillId="4" borderId="7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9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2" fontId="1" fillId="7" borderId="0" xfId="0" applyNumberFormat="1" applyFont="1" applyFill="1"/>
    <xf numFmtId="0" fontId="9" fillId="3" borderId="4" xfId="0" applyFont="1" applyFill="1" applyBorder="1"/>
    <xf numFmtId="0" fontId="1" fillId="3" borderId="0" xfId="0" applyFont="1" applyFill="1"/>
    <xf numFmtId="0" fontId="1" fillId="3" borderId="5" xfId="0" applyFont="1" applyFill="1" applyBorder="1"/>
    <xf numFmtId="0" fontId="4" fillId="0" borderId="4" xfId="0" applyFont="1" applyBorder="1" applyAlignment="1">
      <alignment horizontal="right"/>
    </xf>
    <xf numFmtId="0" fontId="1" fillId="7" borderId="4" xfId="0" applyFont="1" applyFill="1" applyBorder="1"/>
    <xf numFmtId="0" fontId="1" fillId="7" borderId="0" xfId="0" applyFont="1" applyFill="1"/>
    <xf numFmtId="0" fontId="1" fillId="7" borderId="5" xfId="0" applyFont="1" applyFill="1" applyBorder="1"/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0" fontId="1" fillId="0" borderId="0" xfId="0" quotePrefix="1" applyFont="1"/>
    <xf numFmtId="0" fontId="9" fillId="0" borderId="9" xfId="0" applyFont="1" applyBorder="1"/>
    <xf numFmtId="0" fontId="1" fillId="0" borderId="10" xfId="0" applyFont="1" applyBorder="1"/>
    <xf numFmtId="1" fontId="1" fillId="6" borderId="11" xfId="0" applyNumberFormat="1" applyFont="1" applyFill="1" applyBorder="1"/>
    <xf numFmtId="0" fontId="13" fillId="0" borderId="0" xfId="1" applyAlignment="1" applyProtection="1"/>
    <xf numFmtId="0" fontId="13" fillId="8" borderId="0" xfId="1" applyFill="1" applyAlignment="1" applyProtection="1"/>
    <xf numFmtId="0" fontId="13" fillId="0" borderId="12" xfId="1" applyBorder="1" applyAlignment="1" applyProtection="1">
      <alignment horizontal="right" vertical="top" wrapText="1"/>
    </xf>
    <xf numFmtId="0" fontId="14" fillId="0" borderId="12" xfId="1" applyFont="1" applyBorder="1" applyAlignment="1" applyProtection="1">
      <alignment horizontal="right" wrapText="1"/>
    </xf>
    <xf numFmtId="0" fontId="13" fillId="0" borderId="0" xfId="2" applyFont="1" applyAlignment="1" applyProtection="1"/>
    <xf numFmtId="0" fontId="15" fillId="0" borderId="0" xfId="2" applyAlignment="1" applyProtection="1"/>
    <xf numFmtId="0" fontId="13" fillId="0" borderId="12" xfId="2" applyFont="1" applyBorder="1" applyAlignment="1" applyProtection="1">
      <alignment horizontal="right" vertical="top" wrapText="1"/>
    </xf>
    <xf numFmtId="0" fontId="15" fillId="0" borderId="0" xfId="2">
      <alignment vertical="top"/>
      <protection locked="0"/>
    </xf>
    <xf numFmtId="0" fontId="11" fillId="9" borderId="13" xfId="0" applyFont="1" applyFill="1" applyBorder="1"/>
    <xf numFmtId="0" fontId="0" fillId="9" borderId="14" xfId="0" applyFill="1" applyBorder="1"/>
    <xf numFmtId="0" fontId="0" fillId="9" borderId="15" xfId="0" applyFill="1" applyBorder="1"/>
    <xf numFmtId="0" fontId="0" fillId="0" borderId="16" xfId="0" applyBorder="1"/>
    <xf numFmtId="0" fontId="0" fillId="0" borderId="17" xfId="0" applyBorder="1"/>
    <xf numFmtId="0" fontId="9" fillId="0" borderId="16" xfId="0" applyFont="1" applyBorder="1"/>
    <xf numFmtId="0" fontId="1" fillId="0" borderId="16" xfId="0" applyFont="1" applyBorder="1"/>
    <xf numFmtId="0" fontId="7" fillId="0" borderId="17" xfId="0" applyFont="1" applyBorder="1"/>
    <xf numFmtId="0" fontId="7" fillId="0" borderId="16" xfId="0" applyFont="1" applyBorder="1"/>
    <xf numFmtId="0" fontId="4" fillId="0" borderId="16" xfId="0" applyFont="1" applyBorder="1"/>
    <xf numFmtId="0" fontId="4" fillId="0" borderId="17" xfId="0" applyFont="1" applyBorder="1" applyAlignment="1">
      <alignment horizontal="right"/>
    </xf>
    <xf numFmtId="0" fontId="4" fillId="0" borderId="16" xfId="0" applyFont="1" applyBorder="1" applyAlignment="1">
      <alignment horizontal="right" vertical="top"/>
    </xf>
    <xf numFmtId="0" fontId="9" fillId="0" borderId="18" xfId="0" applyFont="1" applyBorder="1"/>
    <xf numFmtId="165" fontId="1" fillId="0" borderId="19" xfId="0" applyNumberFormat="1" applyFont="1" applyBorder="1"/>
    <xf numFmtId="0" fontId="0" fillId="0" borderId="19" xfId="0" applyBorder="1"/>
    <xf numFmtId="0" fontId="0" fillId="0" borderId="20" xfId="0" applyBorder="1"/>
  </cellXfs>
  <cellStyles count="3">
    <cellStyle name="Normal" xfId="0" builtinId="0"/>
    <cellStyle name="Normal 2" xfId="1" xr:uid="{CF1D350F-CC9A-2449-A3FF-C07CE036B2FE}"/>
    <cellStyle name="Normal 3" xfId="2" xr:uid="{E30DEC9F-F95E-B84E-83E2-1654C4307B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lianwedin/Downloads/Nike%20Independent%20Contractor%20Locations%20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ductMix_Exampl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ke Global Manufacturing"/>
      <sheetName val="China"/>
      <sheetName val="DC"/>
    </sheetNames>
    <sheetDataSet>
      <sheetData sheetId="0"/>
      <sheetData sheetId="1">
        <row r="2">
          <cell r="B2">
            <v>32.304400000000001</v>
          </cell>
          <cell r="C2">
            <v>118.31601000000001</v>
          </cell>
        </row>
        <row r="3">
          <cell r="B3">
            <v>31.839099999999998</v>
          </cell>
          <cell r="C3">
            <v>120.62399000000001</v>
          </cell>
        </row>
        <row r="4">
          <cell r="B4">
            <v>24.693300000000001</v>
          </cell>
          <cell r="C4">
            <v>112.271</v>
          </cell>
        </row>
        <row r="5">
          <cell r="B5">
            <v>30.803901159999999</v>
          </cell>
          <cell r="C5">
            <v>108.38109040000001</v>
          </cell>
        </row>
        <row r="6">
          <cell r="B6">
            <v>22.979863120000001</v>
          </cell>
          <cell r="C6">
            <v>114.06282779999999</v>
          </cell>
        </row>
        <row r="7">
          <cell r="B7">
            <v>35.758699999999997</v>
          </cell>
          <cell r="C7">
            <v>116.80500000000001</v>
          </cell>
        </row>
        <row r="8">
          <cell r="B8">
            <v>22.357980000000001</v>
          </cell>
          <cell r="C8">
            <v>113.44141999999999</v>
          </cell>
        </row>
        <row r="9">
          <cell r="B9">
            <v>24.777450000000002</v>
          </cell>
          <cell r="C9">
            <v>118.13818999999999</v>
          </cell>
        </row>
        <row r="10">
          <cell r="B10">
            <v>24.476900000000001</v>
          </cell>
          <cell r="C10">
            <v>118.108</v>
          </cell>
        </row>
        <row r="11">
          <cell r="B11">
            <v>25.485900000000001</v>
          </cell>
          <cell r="C11">
            <v>111.63666000000001</v>
          </cell>
        </row>
        <row r="12">
          <cell r="B12">
            <v>30.177800000000001</v>
          </cell>
          <cell r="C12">
            <v>111.779</v>
          </cell>
        </row>
        <row r="13">
          <cell r="B13">
            <v>29.69514311</v>
          </cell>
          <cell r="C13">
            <v>120.1336395</v>
          </cell>
        </row>
        <row r="14">
          <cell r="B14">
            <v>23.362990090363802</v>
          </cell>
          <cell r="C14">
            <v>116.7049413</v>
          </cell>
        </row>
        <row r="15">
          <cell r="B15">
            <v>28.397544549999999</v>
          </cell>
          <cell r="C15">
            <v>114.7704109</v>
          </cell>
        </row>
        <row r="16">
          <cell r="B16">
            <v>29.424248380000002</v>
          </cell>
          <cell r="C16">
            <v>111.12715970000001</v>
          </cell>
        </row>
        <row r="17">
          <cell r="B17">
            <v>33.884315530000002</v>
          </cell>
          <cell r="C17">
            <v>119.31175500000001</v>
          </cell>
        </row>
        <row r="18">
          <cell r="B18">
            <v>23.2208097</v>
          </cell>
          <cell r="C18">
            <v>113.9696551</v>
          </cell>
        </row>
        <row r="19">
          <cell r="B19">
            <v>30.81335722</v>
          </cell>
          <cell r="C19">
            <v>120.8334057</v>
          </cell>
        </row>
        <row r="20">
          <cell r="B20">
            <v>22.639254680000001</v>
          </cell>
          <cell r="C20">
            <v>112.82118629999999</v>
          </cell>
        </row>
        <row r="21">
          <cell r="B21">
            <v>31.748299639999999</v>
          </cell>
          <cell r="C21">
            <v>115.9116915</v>
          </cell>
        </row>
        <row r="22">
          <cell r="B22">
            <v>23.02664815</v>
          </cell>
          <cell r="C22">
            <v>113.8769195</v>
          </cell>
        </row>
        <row r="23">
          <cell r="B23">
            <v>22.985463159999998</v>
          </cell>
          <cell r="C23">
            <v>113.8713612</v>
          </cell>
        </row>
        <row r="24">
          <cell r="B24">
            <v>30.394883650000001</v>
          </cell>
          <cell r="C24">
            <v>120.4235662</v>
          </cell>
        </row>
        <row r="25">
          <cell r="B25">
            <v>31.266886199999998</v>
          </cell>
          <cell r="C25">
            <v>120.61946829999999</v>
          </cell>
        </row>
        <row r="26">
          <cell r="B26">
            <v>27.642831820000001</v>
          </cell>
          <cell r="C26">
            <v>113.8546965</v>
          </cell>
        </row>
        <row r="27">
          <cell r="B27">
            <v>34.103187120000001</v>
          </cell>
          <cell r="C27">
            <v>118.8356814</v>
          </cell>
        </row>
        <row r="28">
          <cell r="B28">
            <v>31.460941600000002</v>
          </cell>
          <cell r="C28">
            <v>120.2796996</v>
          </cell>
        </row>
        <row r="29">
          <cell r="B29">
            <v>30.537378709999999</v>
          </cell>
          <cell r="C29">
            <v>120.8761992</v>
          </cell>
        </row>
        <row r="30">
          <cell r="B30">
            <v>29.68945394</v>
          </cell>
          <cell r="C30">
            <v>120.1354864</v>
          </cell>
        </row>
        <row r="31">
          <cell r="B31">
            <v>25.386454350000001</v>
          </cell>
          <cell r="C31">
            <v>119.081917</v>
          </cell>
        </row>
        <row r="32">
          <cell r="B32">
            <v>22.962959959999999</v>
          </cell>
          <cell r="C32">
            <v>113.7616553</v>
          </cell>
        </row>
        <row r="33">
          <cell r="B33">
            <v>22.732637889999999</v>
          </cell>
          <cell r="C33">
            <v>113.7893701</v>
          </cell>
        </row>
        <row r="34">
          <cell r="B34">
            <v>30.714018679999999</v>
          </cell>
          <cell r="C34">
            <v>121.10984449999999</v>
          </cell>
        </row>
        <row r="35">
          <cell r="B35">
            <v>25.492123119999999</v>
          </cell>
          <cell r="C35">
            <v>119.0646667</v>
          </cell>
        </row>
        <row r="36">
          <cell r="B36">
            <v>25.996253400000001</v>
          </cell>
          <cell r="C36">
            <v>119.3694284</v>
          </cell>
        </row>
        <row r="37">
          <cell r="B37">
            <v>25.500577069999999</v>
          </cell>
          <cell r="C37">
            <v>119.0765064</v>
          </cell>
        </row>
        <row r="38">
          <cell r="B38">
            <v>22.874476349999998</v>
          </cell>
          <cell r="C38">
            <v>114.4400064</v>
          </cell>
        </row>
        <row r="39">
          <cell r="B39">
            <v>23.946142269999999</v>
          </cell>
          <cell r="C39">
            <v>115.7451751</v>
          </cell>
        </row>
        <row r="40">
          <cell r="B40">
            <v>29.902751469999998</v>
          </cell>
          <cell r="C40">
            <v>121.84395069999999</v>
          </cell>
        </row>
        <row r="41">
          <cell r="B41">
            <v>29.90113066</v>
          </cell>
          <cell r="C41">
            <v>121.84438489999999</v>
          </cell>
        </row>
        <row r="42">
          <cell r="B42">
            <v>29.90113066</v>
          </cell>
          <cell r="C42">
            <v>121.84438489999999</v>
          </cell>
        </row>
        <row r="43">
          <cell r="B43">
            <v>29.90113066</v>
          </cell>
          <cell r="C43">
            <v>121.84438489999999</v>
          </cell>
        </row>
        <row r="44">
          <cell r="B44">
            <v>29.946516419999998</v>
          </cell>
          <cell r="C44">
            <v>121.5078848</v>
          </cell>
        </row>
        <row r="45">
          <cell r="B45">
            <v>36.234021210000002</v>
          </cell>
          <cell r="C45">
            <v>119.9617988</v>
          </cell>
        </row>
        <row r="46">
          <cell r="B46">
            <v>36.374341950000002</v>
          </cell>
          <cell r="C46">
            <v>120.44880689999999</v>
          </cell>
        </row>
        <row r="47">
          <cell r="B47">
            <v>24.906617789999999</v>
          </cell>
          <cell r="C47">
            <v>118.5987643</v>
          </cell>
        </row>
        <row r="48">
          <cell r="B48">
            <v>30.826181770000002</v>
          </cell>
          <cell r="C48">
            <v>121.08257759999999</v>
          </cell>
        </row>
        <row r="49">
          <cell r="B49">
            <v>22.734024860000002</v>
          </cell>
          <cell r="C49">
            <v>113.9069671</v>
          </cell>
        </row>
        <row r="50">
          <cell r="B50">
            <v>31.321008030000002</v>
          </cell>
          <cell r="C50">
            <v>121.04894899999999</v>
          </cell>
        </row>
        <row r="51">
          <cell r="B51">
            <v>22.76448074</v>
          </cell>
          <cell r="C51">
            <v>113.9063831</v>
          </cell>
        </row>
        <row r="52">
          <cell r="B52">
            <v>27.219231929999999</v>
          </cell>
          <cell r="C52">
            <v>111.45778799999999</v>
          </cell>
        </row>
        <row r="53">
          <cell r="B53">
            <v>28.77184046</v>
          </cell>
          <cell r="C53">
            <v>111.9567101</v>
          </cell>
        </row>
        <row r="54">
          <cell r="B54">
            <v>26.961928650000001</v>
          </cell>
          <cell r="C54">
            <v>111.33931320000001</v>
          </cell>
        </row>
        <row r="55">
          <cell r="B55">
            <v>32.405291480000002</v>
          </cell>
          <cell r="C55">
            <v>119.4760632</v>
          </cell>
        </row>
        <row r="56">
          <cell r="B56">
            <v>24.06328976</v>
          </cell>
          <cell r="C56">
            <v>114.2143547</v>
          </cell>
        </row>
        <row r="57">
          <cell r="B57">
            <v>31.952187590000001</v>
          </cell>
          <cell r="C57">
            <v>119.21821869999999</v>
          </cell>
        </row>
        <row r="58">
          <cell r="B58">
            <v>27.78647337</v>
          </cell>
          <cell r="C58">
            <v>114.4395098</v>
          </cell>
        </row>
        <row r="59">
          <cell r="B59">
            <v>23.011990430000001</v>
          </cell>
          <cell r="C59">
            <v>113.7656235</v>
          </cell>
        </row>
        <row r="60">
          <cell r="B60">
            <v>24.108910439999999</v>
          </cell>
          <cell r="C60">
            <v>115.2483675</v>
          </cell>
        </row>
        <row r="61">
          <cell r="B61">
            <v>31.36193506</v>
          </cell>
          <cell r="C61">
            <v>120.7964068</v>
          </cell>
        </row>
        <row r="62">
          <cell r="B62">
            <v>31.322023730000002</v>
          </cell>
          <cell r="C62">
            <v>120.65004</v>
          </cell>
        </row>
        <row r="63">
          <cell r="B63">
            <v>31.261033439999999</v>
          </cell>
          <cell r="C63">
            <v>120.5162342</v>
          </cell>
        </row>
        <row r="64">
          <cell r="B64">
            <v>31.251626040000001</v>
          </cell>
          <cell r="C64">
            <v>120.6723504</v>
          </cell>
        </row>
        <row r="65">
          <cell r="B65">
            <v>23.013096430000001</v>
          </cell>
          <cell r="C65">
            <v>113.7668252</v>
          </cell>
        </row>
        <row r="66">
          <cell r="B66">
            <v>28.437972309999999</v>
          </cell>
          <cell r="C66">
            <v>115.9711308</v>
          </cell>
        </row>
        <row r="67">
          <cell r="B67">
            <v>23.747321240000002</v>
          </cell>
          <cell r="C67">
            <v>113.0015389</v>
          </cell>
        </row>
        <row r="68">
          <cell r="B68">
            <v>23.135468589999999</v>
          </cell>
          <cell r="C68">
            <v>114.12792090000001</v>
          </cell>
        </row>
        <row r="69">
          <cell r="B69">
            <v>26.583186250000001</v>
          </cell>
          <cell r="C69">
            <v>111.8639885</v>
          </cell>
        </row>
        <row r="70">
          <cell r="B70">
            <v>26.45156824</v>
          </cell>
          <cell r="C70">
            <v>111.2216312</v>
          </cell>
        </row>
        <row r="71">
          <cell r="B71">
            <v>23.689426690000001</v>
          </cell>
          <cell r="C71">
            <v>113.0355994</v>
          </cell>
        </row>
        <row r="72">
          <cell r="B72">
            <v>23.235748560000001</v>
          </cell>
          <cell r="C72">
            <v>113.2828988</v>
          </cell>
        </row>
        <row r="73">
          <cell r="B73">
            <v>36.780657550000001</v>
          </cell>
          <cell r="C73">
            <v>121.1603453</v>
          </cell>
        </row>
        <row r="74">
          <cell r="B74">
            <v>28.21344294</v>
          </cell>
          <cell r="C74">
            <v>114.9227805</v>
          </cell>
        </row>
        <row r="75">
          <cell r="B75">
            <v>30.28785718</v>
          </cell>
          <cell r="C75">
            <v>120.1225173</v>
          </cell>
        </row>
        <row r="76">
          <cell r="B76">
            <v>30.787371400000001</v>
          </cell>
          <cell r="C76">
            <v>120.95133939999999</v>
          </cell>
        </row>
        <row r="77">
          <cell r="B77">
            <v>36.673181929999998</v>
          </cell>
          <cell r="C77">
            <v>117.02691059999999</v>
          </cell>
        </row>
        <row r="78">
          <cell r="B78">
            <v>22.591245300000001</v>
          </cell>
          <cell r="C78">
            <v>113.07991579999999</v>
          </cell>
        </row>
        <row r="79">
          <cell r="B79">
            <v>22.806863709999998</v>
          </cell>
          <cell r="C79">
            <v>113.5657475</v>
          </cell>
        </row>
        <row r="80">
          <cell r="B80">
            <v>23.05515801</v>
          </cell>
          <cell r="C80">
            <v>113.48904810000001</v>
          </cell>
        </row>
        <row r="81">
          <cell r="B81">
            <v>31.251626040000001</v>
          </cell>
          <cell r="C81">
            <v>120.6716638</v>
          </cell>
        </row>
        <row r="82">
          <cell r="B82">
            <v>22.918560639999999</v>
          </cell>
          <cell r="C82">
            <v>113.6624036</v>
          </cell>
        </row>
        <row r="83">
          <cell r="B83">
            <v>24.72674907</v>
          </cell>
          <cell r="C83">
            <v>117.8157757</v>
          </cell>
        </row>
        <row r="84">
          <cell r="B84">
            <v>30.766801109999999</v>
          </cell>
          <cell r="C84">
            <v>120.7209263</v>
          </cell>
        </row>
        <row r="85">
          <cell r="B85">
            <v>23.01114686</v>
          </cell>
          <cell r="C85">
            <v>113.7509913</v>
          </cell>
        </row>
        <row r="86">
          <cell r="B86">
            <v>30.410003509999999</v>
          </cell>
          <cell r="C86">
            <v>120.7787648</v>
          </cell>
        </row>
        <row r="87">
          <cell r="B87">
            <v>31.26400168</v>
          </cell>
          <cell r="C87">
            <v>120.6193274</v>
          </cell>
        </row>
        <row r="88">
          <cell r="B88">
            <v>31.638927800000001</v>
          </cell>
          <cell r="C88">
            <v>120.8339617</v>
          </cell>
        </row>
        <row r="89">
          <cell r="B89">
            <v>22.676756309999998</v>
          </cell>
          <cell r="C89">
            <v>113.4179745</v>
          </cell>
        </row>
        <row r="90">
          <cell r="B90">
            <v>22.633730069999999</v>
          </cell>
          <cell r="C90">
            <v>112.8234946</v>
          </cell>
        </row>
        <row r="91">
          <cell r="B91">
            <v>31.010854049999999</v>
          </cell>
          <cell r="C91">
            <v>121.2257202</v>
          </cell>
        </row>
        <row r="92">
          <cell r="B92">
            <v>22.915464969999999</v>
          </cell>
          <cell r="C92">
            <v>114.0035481</v>
          </cell>
        </row>
        <row r="93">
          <cell r="B93">
            <v>30.911066909999999</v>
          </cell>
          <cell r="C93">
            <v>120.9614438</v>
          </cell>
        </row>
        <row r="94">
          <cell r="B94">
            <v>31.592193869999999</v>
          </cell>
          <cell r="C94">
            <v>120.4360089</v>
          </cell>
        </row>
        <row r="95">
          <cell r="B95">
            <v>21.869526839999999</v>
          </cell>
          <cell r="C95">
            <v>111.9983618</v>
          </cell>
        </row>
        <row r="96">
          <cell r="B96">
            <v>22.417290569999999</v>
          </cell>
          <cell r="C96">
            <v>113.32229700000001</v>
          </cell>
        </row>
        <row r="97">
          <cell r="B97">
            <v>25.740420579999999</v>
          </cell>
          <cell r="C97">
            <v>119.3864657</v>
          </cell>
        </row>
        <row r="98">
          <cell r="B98">
            <v>21.478099050000001</v>
          </cell>
          <cell r="C98">
            <v>109.12184259999999</v>
          </cell>
        </row>
        <row r="99">
          <cell r="B99">
            <v>31.94293386</v>
          </cell>
          <cell r="C99">
            <v>120.94223409999999</v>
          </cell>
        </row>
        <row r="100">
          <cell r="B100">
            <v>24.11594697</v>
          </cell>
          <cell r="C100">
            <v>117.875518</v>
          </cell>
        </row>
        <row r="101">
          <cell r="B101">
            <v>38.914091859999999</v>
          </cell>
          <cell r="C101">
            <v>121.5900737</v>
          </cell>
        </row>
        <row r="102">
          <cell r="B102">
            <v>30.904512359999998</v>
          </cell>
          <cell r="C102">
            <v>121.83075409999999</v>
          </cell>
        </row>
        <row r="103">
          <cell r="B103">
            <v>30.98898586</v>
          </cell>
          <cell r="C103">
            <v>121.3535084</v>
          </cell>
        </row>
        <row r="104">
          <cell r="B104">
            <v>25.216661930000001</v>
          </cell>
          <cell r="C104">
            <v>119.2899555</v>
          </cell>
        </row>
        <row r="105">
          <cell r="B105">
            <v>29.732001360000002</v>
          </cell>
          <cell r="C105">
            <v>120.2129621</v>
          </cell>
        </row>
        <row r="106">
          <cell r="B106">
            <v>24.14553239</v>
          </cell>
          <cell r="C106">
            <v>117.6339698</v>
          </cell>
        </row>
        <row r="107">
          <cell r="B107">
            <v>31.665059379999999</v>
          </cell>
          <cell r="C107">
            <v>120.6358196</v>
          </cell>
        </row>
        <row r="108">
          <cell r="B108">
            <v>39.908671499999997</v>
          </cell>
          <cell r="C108">
            <v>116.55487170000001</v>
          </cell>
        </row>
        <row r="109">
          <cell r="B109">
            <v>30.169639100000001</v>
          </cell>
          <cell r="C109">
            <v>121.0848871</v>
          </cell>
        </row>
        <row r="110">
          <cell r="B110">
            <v>27.077060469999999</v>
          </cell>
          <cell r="C110">
            <v>111.0993153</v>
          </cell>
        </row>
        <row r="111">
          <cell r="B111">
            <v>22.673126610000001</v>
          </cell>
          <cell r="C111">
            <v>113.2512064</v>
          </cell>
        </row>
        <row r="112">
          <cell r="B112">
            <v>24.620331790000002</v>
          </cell>
          <cell r="C112">
            <v>117.99858159999999</v>
          </cell>
        </row>
        <row r="113">
          <cell r="B113">
            <v>28.204502359999999</v>
          </cell>
          <cell r="C113">
            <v>116.8189778</v>
          </cell>
        </row>
        <row r="114">
          <cell r="B114">
            <v>24.312727880000001</v>
          </cell>
          <cell r="C114">
            <v>116.11697220000001</v>
          </cell>
        </row>
        <row r="115">
          <cell r="B115">
            <v>29.899925509999999</v>
          </cell>
          <cell r="C115">
            <v>121.8439856</v>
          </cell>
        </row>
        <row r="116">
          <cell r="B116">
            <v>33.574381940000002</v>
          </cell>
          <cell r="C116">
            <v>119.09313419999999</v>
          </cell>
        </row>
        <row r="117">
          <cell r="B117">
            <v>33.881643410000002</v>
          </cell>
          <cell r="C117">
            <v>119.3118915</v>
          </cell>
        </row>
        <row r="118">
          <cell r="B118">
            <v>22.947762699999998</v>
          </cell>
          <cell r="C118">
            <v>113.3667169</v>
          </cell>
        </row>
        <row r="119">
          <cell r="B119">
            <v>31.249339450000001</v>
          </cell>
          <cell r="C119">
            <v>120.6719634</v>
          </cell>
        </row>
        <row r="120">
          <cell r="B120">
            <v>31.268610460000001</v>
          </cell>
          <cell r="C120">
            <v>121.551034</v>
          </cell>
        </row>
      </sheetData>
      <sheetData sheetId="2">
        <row r="3">
          <cell r="G3">
            <v>35.056069023500498</v>
          </cell>
          <cell r="H3">
            <v>34.8132603276553</v>
          </cell>
          <cell r="I3">
            <v>42.131805536323697</v>
          </cell>
          <cell r="J3">
            <v>33.676404534433203</v>
          </cell>
          <cell r="K3">
            <v>33.977704496796797</v>
          </cell>
          <cell r="L3">
            <v>40.584544910038296</v>
          </cell>
        </row>
        <row r="4">
          <cell r="G4">
            <v>-89.930999440524602</v>
          </cell>
          <cell r="H4">
            <v>-89.729851820716206</v>
          </cell>
          <cell r="I4">
            <v>-120.51313804462001</v>
          </cell>
          <cell r="J4">
            <v>-117.664571087544</v>
          </cell>
          <cell r="K4">
            <v>-118.24708952485901</v>
          </cell>
          <cell r="L4">
            <v>-75.359425539865995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Mix_Examp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20"/>
  <sheetViews>
    <sheetView workbookViewId="0"/>
  </sheetViews>
  <sheetFormatPr baseColWidth="10" defaultColWidth="12.6640625" defaultRowHeight="15.75" customHeight="1" x14ac:dyDescent="0.15"/>
  <cols>
    <col min="2" max="2" width="14.33203125" customWidth="1"/>
  </cols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>
        <v>239000</v>
      </c>
      <c r="B2" s="1">
        <v>32.304400000000001</v>
      </c>
      <c r="C2" s="1">
        <v>118.31601000000001</v>
      </c>
    </row>
    <row r="3" spans="1:3" ht="15.75" customHeight="1" x14ac:dyDescent="0.15">
      <c r="A3" s="2">
        <v>215600</v>
      </c>
      <c r="B3" s="1">
        <v>31.839099999999998</v>
      </c>
      <c r="C3" s="1">
        <v>120.62399000000001</v>
      </c>
    </row>
    <row r="4" spans="1:3" ht="15.75" customHeight="1" x14ac:dyDescent="0.15">
      <c r="A4" s="2">
        <v>513300</v>
      </c>
      <c r="B4" s="1">
        <v>24.693300000000001</v>
      </c>
      <c r="C4" s="1">
        <v>112.271</v>
      </c>
    </row>
    <row r="5" spans="1:3" ht="15.75" customHeight="1" x14ac:dyDescent="0.15">
      <c r="A5" s="2">
        <v>404000</v>
      </c>
      <c r="B5" s="1">
        <v>30.803901161313199</v>
      </c>
      <c r="C5" s="1">
        <v>108.381090352336</v>
      </c>
    </row>
    <row r="6" spans="1:3" ht="15.75" customHeight="1" x14ac:dyDescent="0.15">
      <c r="A6" s="2">
        <v>523570</v>
      </c>
      <c r="B6" s="1">
        <v>22.979863123313802</v>
      </c>
      <c r="C6" s="1">
        <v>114.06282780466501</v>
      </c>
    </row>
    <row r="7" spans="1:3" ht="15.75" customHeight="1" x14ac:dyDescent="0.15">
      <c r="A7" s="2">
        <v>271400</v>
      </c>
      <c r="B7" s="1">
        <v>35.758699999999997</v>
      </c>
      <c r="C7" s="1">
        <v>116.80500000000001</v>
      </c>
    </row>
    <row r="8" spans="1:3" ht="15.75" customHeight="1" x14ac:dyDescent="0.15">
      <c r="A8" s="2">
        <v>528463</v>
      </c>
      <c r="B8" s="1">
        <v>22.357980000000001</v>
      </c>
      <c r="C8" s="1">
        <v>113.44141999999999</v>
      </c>
    </row>
    <row r="9" spans="1:3" ht="15.75" customHeight="1" x14ac:dyDescent="0.15">
      <c r="A9" s="2">
        <v>361100</v>
      </c>
      <c r="B9" s="1">
        <v>24.777450000000002</v>
      </c>
      <c r="C9" s="1">
        <v>118.13818999999999</v>
      </c>
    </row>
    <row r="10" spans="1:3" ht="15.75" customHeight="1" x14ac:dyDescent="0.15">
      <c r="A10" s="2">
        <v>361000</v>
      </c>
      <c r="B10" s="1">
        <v>24.476900000000001</v>
      </c>
      <c r="C10" s="1">
        <v>118.108</v>
      </c>
    </row>
    <row r="11" spans="1:3" ht="15.75" customHeight="1" x14ac:dyDescent="0.15">
      <c r="A11" s="2">
        <v>425300</v>
      </c>
      <c r="B11" s="1">
        <v>25.485900000000001</v>
      </c>
      <c r="C11" s="1">
        <v>111.63666000000001</v>
      </c>
    </row>
    <row r="12" spans="1:3" ht="15.75" customHeight="1" x14ac:dyDescent="0.15">
      <c r="A12" s="2">
        <v>434200</v>
      </c>
      <c r="B12" s="1">
        <v>30.177800000000001</v>
      </c>
      <c r="C12" s="1">
        <v>111.779</v>
      </c>
    </row>
    <row r="13" spans="1:3" ht="15.75" customHeight="1" x14ac:dyDescent="0.15">
      <c r="A13" s="2">
        <v>311812</v>
      </c>
      <c r="B13" s="1">
        <v>29.695143113860301</v>
      </c>
      <c r="C13" s="3">
        <v>120.133639537848</v>
      </c>
    </row>
    <row r="14" spans="1:3" ht="15.75" customHeight="1" x14ac:dyDescent="0.15">
      <c r="A14" s="2">
        <v>515000</v>
      </c>
      <c r="B14" s="1" t="s">
        <v>3</v>
      </c>
      <c r="C14" s="3">
        <v>116.704941300577</v>
      </c>
    </row>
    <row r="15" spans="1:3" ht="15.75" customHeight="1" x14ac:dyDescent="0.15">
      <c r="A15" s="2">
        <v>336300</v>
      </c>
      <c r="B15" s="1">
        <v>28.397544546211201</v>
      </c>
      <c r="C15" s="3">
        <v>114.77041089409001</v>
      </c>
    </row>
    <row r="16" spans="1:3" ht="15.75" customHeight="1" x14ac:dyDescent="0.15">
      <c r="A16" s="2">
        <v>427200</v>
      </c>
      <c r="B16" s="1">
        <v>29.4242483780403</v>
      </c>
      <c r="C16" s="3">
        <v>111.12715968100299</v>
      </c>
    </row>
    <row r="17" spans="1:3" ht="15.75" customHeight="1" x14ac:dyDescent="0.15">
      <c r="A17" s="2">
        <v>223400</v>
      </c>
      <c r="B17" s="1">
        <v>33.884315533426197</v>
      </c>
      <c r="C17" s="3">
        <v>119.311754994903</v>
      </c>
    </row>
    <row r="18" spans="1:3" ht="15.75" customHeight="1" x14ac:dyDescent="0.15">
      <c r="A18" s="2">
        <v>516131</v>
      </c>
      <c r="B18" s="1">
        <v>23.220809700810999</v>
      </c>
      <c r="C18" s="3">
        <v>113.969655052029</v>
      </c>
    </row>
    <row r="19" spans="1:3" ht="15.75" customHeight="1" x14ac:dyDescent="0.15">
      <c r="A19" s="2">
        <v>314002</v>
      </c>
      <c r="B19" s="1">
        <v>30.813357222509499</v>
      </c>
      <c r="C19" s="3">
        <v>120.833405672583</v>
      </c>
    </row>
    <row r="20" spans="1:3" ht="15.75" customHeight="1" x14ac:dyDescent="0.15">
      <c r="A20" s="2">
        <v>529727</v>
      </c>
      <c r="B20" s="1">
        <v>22.639254682772901</v>
      </c>
      <c r="C20" s="3">
        <v>112.821186322362</v>
      </c>
    </row>
    <row r="21" spans="1:3" ht="15.75" customHeight="1" x14ac:dyDescent="0.15">
      <c r="A21" s="2">
        <v>237321</v>
      </c>
      <c r="B21" s="1">
        <v>31.7482996422337</v>
      </c>
      <c r="C21" s="3">
        <v>115.91169152451501</v>
      </c>
    </row>
    <row r="22" spans="1:3" ht="15.75" customHeight="1" x14ac:dyDescent="0.15">
      <c r="A22" s="2">
        <v>523405</v>
      </c>
      <c r="B22" s="1">
        <v>23.026648153903</v>
      </c>
      <c r="C22" s="3">
        <v>113.876919487793</v>
      </c>
    </row>
    <row r="23" spans="1:3" ht="15.75" customHeight="1" x14ac:dyDescent="0.15">
      <c r="A23" s="2">
        <v>523425</v>
      </c>
      <c r="B23" s="1">
        <v>22.985463164724099</v>
      </c>
      <c r="C23" s="3">
        <v>113.87136115853301</v>
      </c>
    </row>
    <row r="24" spans="1:3" ht="15.75" customHeight="1" x14ac:dyDescent="0.15">
      <c r="A24" s="2">
        <v>314400</v>
      </c>
      <c r="B24" s="1">
        <v>30.394883654923301</v>
      </c>
      <c r="C24" s="3">
        <v>120.423566204062</v>
      </c>
    </row>
    <row r="25" spans="1:3" ht="15.75" customHeight="1" x14ac:dyDescent="0.15">
      <c r="A25" s="2">
        <v>215128</v>
      </c>
      <c r="B25" s="1">
        <v>31.266886200020998</v>
      </c>
      <c r="C25" s="3">
        <v>120.61946834467599</v>
      </c>
    </row>
    <row r="26" spans="1:3" ht="15.75" customHeight="1" x14ac:dyDescent="0.15">
      <c r="A26" s="2">
        <v>337000</v>
      </c>
      <c r="B26" s="1">
        <v>27.6428318218132</v>
      </c>
      <c r="C26" s="3">
        <v>113.85469646059801</v>
      </c>
    </row>
    <row r="27" spans="1:3" ht="15.75" customHeight="1" x14ac:dyDescent="0.15">
      <c r="A27" s="2">
        <v>223600</v>
      </c>
      <c r="B27" s="1">
        <v>34.103187121248702</v>
      </c>
      <c r="C27" s="3">
        <v>118.835681441817</v>
      </c>
    </row>
    <row r="28" spans="1:3" ht="15.75" customHeight="1" x14ac:dyDescent="0.15">
      <c r="A28" s="2">
        <v>214125</v>
      </c>
      <c r="B28" s="1">
        <v>31.460941602065599</v>
      </c>
      <c r="C28" s="3">
        <v>120.27969960909201</v>
      </c>
    </row>
    <row r="29" spans="1:3" ht="15.75" customHeight="1" x14ac:dyDescent="0.15">
      <c r="A29" s="2">
        <v>314300</v>
      </c>
      <c r="B29" s="1">
        <v>30.537378710677999</v>
      </c>
      <c r="C29" s="3">
        <v>120.876199180182</v>
      </c>
    </row>
    <row r="30" spans="1:3" ht="15.75" customHeight="1" x14ac:dyDescent="0.15">
      <c r="A30" s="2">
        <v>311812</v>
      </c>
      <c r="B30" s="1">
        <v>29.689453935021099</v>
      </c>
      <c r="C30" s="3">
        <v>120.135486404804</v>
      </c>
    </row>
    <row r="31" spans="1:3" ht="15.75" customHeight="1" x14ac:dyDescent="0.15">
      <c r="A31" s="2">
        <v>351144</v>
      </c>
      <c r="B31" s="1">
        <v>25.386454349625001</v>
      </c>
      <c r="C31" s="3">
        <v>119.08191704159</v>
      </c>
    </row>
    <row r="32" spans="1:3" ht="15.75" customHeight="1" x14ac:dyDescent="0.15">
      <c r="A32" s="2">
        <v>523128</v>
      </c>
      <c r="B32" s="1">
        <v>22.9629599569801</v>
      </c>
      <c r="C32" s="3">
        <v>113.761655333791</v>
      </c>
    </row>
    <row r="33" spans="1:3" ht="15.75" customHeight="1" x14ac:dyDescent="0.15">
      <c r="A33" s="2">
        <v>518125</v>
      </c>
      <c r="B33" s="1">
        <v>22.7326378873396</v>
      </c>
      <c r="C33" s="3">
        <v>113.78937014690401</v>
      </c>
    </row>
    <row r="34" spans="1:3" ht="15.75" customHeight="1" x14ac:dyDescent="0.15">
      <c r="A34" s="2">
        <v>314200</v>
      </c>
      <c r="B34" s="1">
        <v>30.714018684921299</v>
      </c>
      <c r="C34" s="3">
        <v>121.10984446356601</v>
      </c>
    </row>
    <row r="35" spans="1:3" ht="15.75" customHeight="1" x14ac:dyDescent="0.15">
      <c r="A35" s="2">
        <v>351131</v>
      </c>
      <c r="B35" s="1">
        <v>25.492123118889602</v>
      </c>
      <c r="C35" s="3">
        <v>119.06466674788901</v>
      </c>
    </row>
    <row r="36" spans="1:3" ht="15.75" customHeight="1" x14ac:dyDescent="0.15">
      <c r="A36" s="2">
        <v>350018</v>
      </c>
      <c r="B36" s="1">
        <v>25.996253399001301</v>
      </c>
      <c r="C36" s="3">
        <v>119.369428398183</v>
      </c>
    </row>
    <row r="37" spans="1:3" ht="15.75" customHeight="1" x14ac:dyDescent="0.15">
      <c r="A37" s="2">
        <v>351119</v>
      </c>
      <c r="B37" s="1">
        <v>25.5005770658756</v>
      </c>
      <c r="C37" s="3">
        <v>119.07650636858</v>
      </c>
    </row>
    <row r="38" spans="1:3" ht="15.75" customHeight="1" x14ac:dyDescent="0.15">
      <c r="A38" s="2">
        <v>516000</v>
      </c>
      <c r="B38" s="1">
        <v>22.8744763487102</v>
      </c>
      <c r="C38" s="3">
        <v>114.440006414791</v>
      </c>
    </row>
    <row r="39" spans="1:3" ht="15.75" customHeight="1" x14ac:dyDescent="0.15">
      <c r="A39" s="2">
        <v>514400</v>
      </c>
      <c r="B39" s="1">
        <v>23.946142272501199</v>
      </c>
      <c r="C39" s="3">
        <v>115.745175123962</v>
      </c>
    </row>
    <row r="40" spans="1:3" ht="15.75" customHeight="1" x14ac:dyDescent="0.15">
      <c r="A40" s="2">
        <v>315800</v>
      </c>
      <c r="B40" s="1">
        <v>29.902751473224399</v>
      </c>
      <c r="C40" s="3">
        <v>121.843950694143</v>
      </c>
    </row>
    <row r="41" spans="1:3" ht="15.75" customHeight="1" x14ac:dyDescent="0.15">
      <c r="A41" s="2">
        <v>315800</v>
      </c>
      <c r="B41" s="1">
        <v>29.901130659901298</v>
      </c>
      <c r="C41" s="3">
        <v>121.84438487854</v>
      </c>
    </row>
    <row r="42" spans="1:3" ht="15.75" customHeight="1" x14ac:dyDescent="0.15">
      <c r="A42" s="2">
        <v>315800</v>
      </c>
      <c r="B42" s="1">
        <v>29.901130659901298</v>
      </c>
      <c r="C42" s="3">
        <v>121.84438487854</v>
      </c>
    </row>
    <row r="43" spans="1:3" ht="15.75" customHeight="1" x14ac:dyDescent="0.15">
      <c r="A43" s="2">
        <v>315800</v>
      </c>
      <c r="B43" s="1">
        <v>29.901130659901298</v>
      </c>
      <c r="C43" s="3">
        <v>121.84438487854</v>
      </c>
    </row>
    <row r="44" spans="1:3" ht="15.75" customHeight="1" x14ac:dyDescent="0.15">
      <c r="A44" s="2">
        <v>315033</v>
      </c>
      <c r="B44" s="1">
        <v>29.946516422114701</v>
      </c>
      <c r="C44" s="3">
        <v>121.50788476154899</v>
      </c>
    </row>
    <row r="45" spans="1:3" ht="15.75" customHeight="1" x14ac:dyDescent="0.15">
      <c r="A45" s="2">
        <v>266300</v>
      </c>
      <c r="B45" s="1">
        <v>36.234021208547603</v>
      </c>
      <c r="C45" s="3">
        <v>119.96179880192101</v>
      </c>
    </row>
    <row r="46" spans="1:3" ht="15.75" customHeight="1" x14ac:dyDescent="0.15">
      <c r="A46" s="2">
        <v>266200</v>
      </c>
      <c r="B46" s="1">
        <v>36.374341949947997</v>
      </c>
      <c r="C46" s="3">
        <v>120.44880691246701</v>
      </c>
    </row>
    <row r="47" spans="1:3" ht="15.75" customHeight="1" x14ac:dyDescent="0.15">
      <c r="A47" s="2">
        <v>362000</v>
      </c>
      <c r="B47" s="1">
        <v>24.906617790747099</v>
      </c>
      <c r="C47" s="3">
        <v>118.598764312144</v>
      </c>
    </row>
    <row r="48" spans="1:3" ht="16" x14ac:dyDescent="0.15">
      <c r="A48" s="2">
        <v>314211</v>
      </c>
      <c r="B48" s="1">
        <v>30.826181771134699</v>
      </c>
      <c r="C48" s="3">
        <v>121.082577649009</v>
      </c>
    </row>
    <row r="49" spans="1:3" ht="16" x14ac:dyDescent="0.15">
      <c r="A49" s="2">
        <v>518132</v>
      </c>
      <c r="B49" s="1">
        <v>22.734024861960101</v>
      </c>
      <c r="C49" s="3">
        <v>113.906967054744</v>
      </c>
    </row>
    <row r="50" spans="1:3" ht="16" x14ac:dyDescent="0.15">
      <c r="A50" s="2">
        <v>215331</v>
      </c>
      <c r="B50" s="1">
        <v>31.321008032690401</v>
      </c>
      <c r="C50" s="3">
        <v>121.04894902651201</v>
      </c>
    </row>
    <row r="51" spans="1:3" ht="16" x14ac:dyDescent="0.15">
      <c r="A51" s="2">
        <v>518107</v>
      </c>
      <c r="B51" s="1">
        <v>22.764480736849102</v>
      </c>
      <c r="C51" s="3">
        <v>113.906383140339</v>
      </c>
    </row>
    <row r="52" spans="1:3" ht="16" x14ac:dyDescent="0.15">
      <c r="A52" s="2">
        <v>422000</v>
      </c>
      <c r="B52" s="1">
        <v>27.219231930277701</v>
      </c>
      <c r="C52" s="3">
        <v>111.45778798114</v>
      </c>
    </row>
    <row r="53" spans="1:3" ht="16" x14ac:dyDescent="0.15">
      <c r="A53" s="2">
        <v>415907</v>
      </c>
      <c r="B53" s="1">
        <v>28.771840455072098</v>
      </c>
      <c r="C53" s="3">
        <v>111.956710108246</v>
      </c>
    </row>
    <row r="54" spans="1:3" ht="16" x14ac:dyDescent="0.15">
      <c r="A54" s="2">
        <v>422100</v>
      </c>
      <c r="B54" s="1">
        <v>26.961928651100401</v>
      </c>
      <c r="C54" s="3">
        <v>111.339313218005</v>
      </c>
    </row>
    <row r="55" spans="1:3" ht="16" x14ac:dyDescent="0.15">
      <c r="A55" s="2">
        <v>225003</v>
      </c>
      <c r="B55" s="1">
        <v>32.405291483232403</v>
      </c>
      <c r="C55" s="3">
        <v>119.476063218234</v>
      </c>
    </row>
    <row r="56" spans="1:3" ht="16" x14ac:dyDescent="0.15">
      <c r="A56" s="2">
        <v>511100</v>
      </c>
      <c r="B56" s="1">
        <v>24.063289761867601</v>
      </c>
      <c r="C56" s="3">
        <v>114.21435474047701</v>
      </c>
    </row>
    <row r="57" spans="1:3" ht="16" x14ac:dyDescent="0.15">
      <c r="A57" s="2">
        <v>212400</v>
      </c>
      <c r="B57" s="1">
        <v>31.952187593754601</v>
      </c>
      <c r="C57" s="3">
        <v>119.218218730456</v>
      </c>
    </row>
    <row r="58" spans="1:3" ht="16" x14ac:dyDescent="0.15">
      <c r="A58" s="2">
        <v>336000</v>
      </c>
      <c r="B58" s="1">
        <v>27.7864733711769</v>
      </c>
      <c r="C58" s="3">
        <v>114.439509780593</v>
      </c>
    </row>
    <row r="59" spans="1:3" ht="16" x14ac:dyDescent="0.15">
      <c r="A59" s="2">
        <v>523835</v>
      </c>
      <c r="B59" s="1">
        <v>23.011990428064699</v>
      </c>
      <c r="C59" s="3">
        <v>113.765623525618</v>
      </c>
    </row>
    <row r="60" spans="1:3" ht="16" x14ac:dyDescent="0.15">
      <c r="A60" s="2">
        <v>517300</v>
      </c>
      <c r="B60" s="1">
        <v>24.108910437687101</v>
      </c>
      <c r="C60" s="3">
        <v>115.24836752561799</v>
      </c>
    </row>
    <row r="61" spans="1:3" ht="16" x14ac:dyDescent="0.15">
      <c r="A61" s="2">
        <v>215121</v>
      </c>
      <c r="B61" s="1">
        <v>31.3619350583343</v>
      </c>
      <c r="C61" s="3">
        <v>120.796406777578</v>
      </c>
    </row>
    <row r="62" spans="1:3" ht="16" x14ac:dyDescent="0.15">
      <c r="A62" s="2">
        <v>215021</v>
      </c>
      <c r="B62" s="1">
        <v>31.3220237261359</v>
      </c>
      <c r="C62" s="3">
        <v>120.650039996676</v>
      </c>
    </row>
    <row r="63" spans="1:3" ht="16" x14ac:dyDescent="0.15">
      <c r="A63" s="2">
        <v>215101</v>
      </c>
      <c r="B63" s="1">
        <v>31.261033443355998</v>
      </c>
      <c r="C63" s="3">
        <v>120.516234152123</v>
      </c>
    </row>
    <row r="64" spans="1:3" ht="16" x14ac:dyDescent="0.15">
      <c r="A64" s="2">
        <v>215124</v>
      </c>
      <c r="B64" s="1">
        <v>31.2516260427638</v>
      </c>
      <c r="C64" s="3">
        <v>120.672350434262</v>
      </c>
    </row>
    <row r="65" spans="1:3" ht="16" x14ac:dyDescent="0.15">
      <c r="A65" s="2">
        <v>523000</v>
      </c>
      <c r="B65" s="1">
        <v>23.013096431143101</v>
      </c>
      <c r="C65" s="3">
        <v>113.766825155226</v>
      </c>
    </row>
    <row r="66" spans="1:3" ht="16" x14ac:dyDescent="0.15">
      <c r="A66" s="2">
        <v>330201</v>
      </c>
      <c r="B66" s="1">
        <v>28.437972311413599</v>
      </c>
      <c r="C66" s="3">
        <v>115.971130753107</v>
      </c>
    </row>
    <row r="67" spans="1:3" ht="16" x14ac:dyDescent="0.15">
      <c r="A67" s="2">
        <v>511800</v>
      </c>
      <c r="B67" s="1">
        <v>23.747321238889398</v>
      </c>
      <c r="C67" s="3">
        <v>113.001538917473</v>
      </c>
    </row>
    <row r="68" spans="1:3" ht="16" x14ac:dyDescent="0.15">
      <c r="A68" s="2">
        <v>516121</v>
      </c>
      <c r="B68" s="1">
        <v>23.1354685893542</v>
      </c>
      <c r="C68" s="3">
        <v>114.127920877056</v>
      </c>
    </row>
    <row r="69" spans="1:3" ht="16" x14ac:dyDescent="0.15">
      <c r="A69" s="2">
        <v>426100</v>
      </c>
      <c r="B69" s="1">
        <v>26.583186245398402</v>
      </c>
      <c r="C69" s="3">
        <v>111.863988470512</v>
      </c>
    </row>
    <row r="70" spans="1:3" ht="16" x14ac:dyDescent="0.15">
      <c r="A70" s="2">
        <v>425900</v>
      </c>
      <c r="B70" s="1">
        <v>26.4515682419397</v>
      </c>
      <c r="C70" s="3">
        <v>111.22163115740599</v>
      </c>
    </row>
    <row r="71" spans="1:3" ht="16" x14ac:dyDescent="0.15">
      <c r="A71" s="2">
        <v>511515</v>
      </c>
      <c r="B71" s="1">
        <v>23.689426691980501</v>
      </c>
      <c r="C71" s="3">
        <v>113.035599438947</v>
      </c>
    </row>
    <row r="72" spans="1:3" ht="16" x14ac:dyDescent="0.15">
      <c r="A72" s="2">
        <v>510000</v>
      </c>
      <c r="B72" s="1">
        <v>23.235748559091601</v>
      </c>
      <c r="C72" s="3">
        <v>113.28289875963701</v>
      </c>
    </row>
    <row r="73" spans="1:3" ht="16" x14ac:dyDescent="0.15">
      <c r="A73" s="2">
        <v>265100</v>
      </c>
      <c r="B73" s="1">
        <v>36.780657553103602</v>
      </c>
      <c r="C73" s="3">
        <v>121.1603452719</v>
      </c>
    </row>
    <row r="74" spans="1:3" ht="16" x14ac:dyDescent="0.15">
      <c r="A74" s="2">
        <v>336400</v>
      </c>
      <c r="B74" s="1">
        <v>28.213442939392198</v>
      </c>
      <c r="C74" s="3">
        <v>114.922780507387</v>
      </c>
    </row>
    <row r="75" spans="1:3" ht="16" x14ac:dyDescent="0.15">
      <c r="A75" s="2">
        <v>310012</v>
      </c>
      <c r="B75" s="1">
        <v>30.287857183986599</v>
      </c>
      <c r="C75" s="3">
        <v>120.12251726990699</v>
      </c>
    </row>
    <row r="76" spans="1:3" ht="16" x14ac:dyDescent="0.15">
      <c r="A76" s="2">
        <v>314113</v>
      </c>
      <c r="B76" s="1">
        <v>30.787371396144099</v>
      </c>
      <c r="C76" s="3">
        <v>120.951339381293</v>
      </c>
    </row>
    <row r="77" spans="1:3" ht="16" x14ac:dyDescent="0.15">
      <c r="A77" s="2">
        <v>250011</v>
      </c>
      <c r="B77" s="1">
        <v>36.673181932915</v>
      </c>
      <c r="C77" s="3">
        <v>117.02691055792501</v>
      </c>
    </row>
    <row r="78" spans="1:3" ht="16" x14ac:dyDescent="0.15">
      <c r="A78" s="2">
        <v>529000</v>
      </c>
      <c r="B78" s="1">
        <v>22.5912452968083</v>
      </c>
      <c r="C78" s="3">
        <v>113.079915827452</v>
      </c>
    </row>
    <row r="79" spans="1:3" ht="16" x14ac:dyDescent="0.15">
      <c r="A79" s="2">
        <v>511458</v>
      </c>
      <c r="B79" s="1">
        <v>22.806863705939602</v>
      </c>
      <c r="C79" s="3">
        <v>113.565747452023</v>
      </c>
    </row>
    <row r="80" spans="1:3" ht="16" x14ac:dyDescent="0.15">
      <c r="A80" s="2">
        <v>511434</v>
      </c>
      <c r="B80" s="1">
        <v>23.055158008552201</v>
      </c>
      <c r="C80" s="3">
        <v>113.489048144015</v>
      </c>
    </row>
    <row r="81" spans="1:3" ht="16" x14ac:dyDescent="0.15">
      <c r="A81" s="2">
        <v>215024</v>
      </c>
      <c r="B81" s="1">
        <v>31.2516260427638</v>
      </c>
      <c r="C81" s="3">
        <v>120.671663788771</v>
      </c>
    </row>
    <row r="82" spans="1:3" ht="16" x14ac:dyDescent="0.15">
      <c r="A82" s="2">
        <v>523950</v>
      </c>
      <c r="B82" s="1">
        <v>22.918560644476301</v>
      </c>
      <c r="C82" s="3">
        <v>113.66240360434701</v>
      </c>
    </row>
    <row r="83" spans="1:3" ht="16" x14ac:dyDescent="0.15">
      <c r="A83" s="2">
        <v>363900</v>
      </c>
      <c r="B83" s="1">
        <v>24.726749068788099</v>
      </c>
      <c r="C83" s="3">
        <v>117.81577573631201</v>
      </c>
    </row>
    <row r="84" spans="1:3" ht="16" x14ac:dyDescent="0.15">
      <c r="A84" s="2">
        <v>314031</v>
      </c>
      <c r="B84" s="1">
        <v>30.766801107927499</v>
      </c>
      <c r="C84" s="3">
        <v>120.72092626491199</v>
      </c>
    </row>
    <row r="85" spans="1:3" ht="16" x14ac:dyDescent="0.15">
      <c r="A85" s="2">
        <v>523159</v>
      </c>
      <c r="B85" s="1">
        <v>23.011146862273101</v>
      </c>
      <c r="C85" s="3">
        <v>113.750991269153</v>
      </c>
    </row>
    <row r="86" spans="1:3" ht="16" x14ac:dyDescent="0.15">
      <c r="A86" s="2">
        <v>314416</v>
      </c>
      <c r="B86" s="1">
        <v>30.410003505994101</v>
      </c>
      <c r="C86" s="3">
        <v>120.77876478483</v>
      </c>
    </row>
    <row r="87" spans="1:3" ht="16" x14ac:dyDescent="0.15">
      <c r="A87" s="2">
        <v>215128</v>
      </c>
      <c r="B87" s="1">
        <v>31.264001679909299</v>
      </c>
      <c r="C87" s="3">
        <v>120.619327369781</v>
      </c>
    </row>
    <row r="88" spans="1:3" ht="16" x14ac:dyDescent="0.15">
      <c r="A88" s="2">
        <v>215500</v>
      </c>
      <c r="B88" s="1">
        <v>31.638927799821701</v>
      </c>
      <c r="C88" s="3">
        <v>120.833961682313</v>
      </c>
    </row>
    <row r="89" spans="1:3" ht="16" x14ac:dyDescent="0.15">
      <c r="A89" s="2">
        <v>528445</v>
      </c>
      <c r="B89" s="1">
        <v>22.6767563082138</v>
      </c>
      <c r="C89" s="3">
        <v>113.417974466375</v>
      </c>
    </row>
    <row r="90" spans="1:3" ht="16" x14ac:dyDescent="0.15">
      <c r="A90" s="2">
        <v>529727</v>
      </c>
      <c r="B90" s="1">
        <v>22.633730065506999</v>
      </c>
      <c r="C90" s="3">
        <v>112.823494643104</v>
      </c>
    </row>
    <row r="91" spans="1:3" ht="16" x14ac:dyDescent="0.15">
      <c r="A91" s="2">
        <v>201600</v>
      </c>
      <c r="B91" s="1">
        <v>31.0108540458466</v>
      </c>
      <c r="C91" s="3">
        <v>121.225720243553</v>
      </c>
    </row>
    <row r="92" spans="1:3" ht="16" x14ac:dyDescent="0.15">
      <c r="A92" s="2">
        <v>523750</v>
      </c>
      <c r="B92" s="1">
        <v>22.915464969562599</v>
      </c>
      <c r="C92" s="3">
        <v>114.003548144315</v>
      </c>
    </row>
    <row r="93" spans="1:3" ht="16" x14ac:dyDescent="0.15">
      <c r="A93" s="2">
        <v>314117</v>
      </c>
      <c r="B93" s="1">
        <v>30.911066910368501</v>
      </c>
      <c r="C93" s="3">
        <v>120.96144375938</v>
      </c>
    </row>
    <row r="94" spans="1:3" ht="16" x14ac:dyDescent="0.15">
      <c r="A94" s="2">
        <v>214101</v>
      </c>
      <c r="B94" s="1">
        <v>31.592193867728799</v>
      </c>
      <c r="C94" s="3">
        <v>120.436008885316</v>
      </c>
    </row>
    <row r="95" spans="1:3" ht="16" x14ac:dyDescent="0.15">
      <c r="A95" s="2">
        <v>529500</v>
      </c>
      <c r="B95" s="1">
        <v>21.8695268381917</v>
      </c>
      <c r="C95" s="3">
        <v>111.998361809049</v>
      </c>
    </row>
    <row r="96" spans="1:3" ht="16" x14ac:dyDescent="0.15">
      <c r="A96" s="2">
        <v>528459</v>
      </c>
      <c r="B96" s="1">
        <v>22.417290574417098</v>
      </c>
      <c r="C96" s="3">
        <v>113.32229701451701</v>
      </c>
    </row>
    <row r="97" spans="1:3" ht="16" x14ac:dyDescent="0.15">
      <c r="A97" s="2">
        <v>350323</v>
      </c>
      <c r="B97" s="1">
        <v>25.7404205844256</v>
      </c>
      <c r="C97" s="3">
        <v>119.386465737118</v>
      </c>
    </row>
    <row r="98" spans="1:3" ht="16" x14ac:dyDescent="0.15">
      <c r="A98" s="2">
        <v>536000</v>
      </c>
      <c r="B98" s="1">
        <v>21.478099050378201</v>
      </c>
      <c r="C98" s="3">
        <v>109.121842624225</v>
      </c>
    </row>
    <row r="99" spans="1:3" ht="16" x14ac:dyDescent="0.15">
      <c r="A99" s="2">
        <v>226009</v>
      </c>
      <c r="B99" s="1">
        <v>31.9429338633573</v>
      </c>
      <c r="C99" s="3">
        <v>120.942234090112</v>
      </c>
    </row>
    <row r="100" spans="1:3" ht="16" x14ac:dyDescent="0.15">
      <c r="A100" s="2">
        <v>363209</v>
      </c>
      <c r="B100" s="1">
        <v>24.115946966181099</v>
      </c>
      <c r="C100" s="3">
        <v>117.875517994586</v>
      </c>
    </row>
    <row r="101" spans="1:3" ht="16" x14ac:dyDescent="0.15">
      <c r="A101" s="2">
        <v>116000</v>
      </c>
      <c r="B101" s="1">
        <v>38.914091863418697</v>
      </c>
      <c r="C101" s="3">
        <v>121.590073721004</v>
      </c>
    </row>
    <row r="102" spans="1:3" ht="16" x14ac:dyDescent="0.15">
      <c r="A102" s="2">
        <v>201306</v>
      </c>
      <c r="B102" s="1">
        <v>30.904512361486699</v>
      </c>
      <c r="C102" s="3">
        <v>121.830754061834</v>
      </c>
    </row>
    <row r="103" spans="1:3" ht="16" x14ac:dyDescent="0.15">
      <c r="A103" s="2">
        <v>200245</v>
      </c>
      <c r="B103" s="1">
        <v>30.988985861904499</v>
      </c>
      <c r="C103" s="3">
        <v>121.353508357276</v>
      </c>
    </row>
    <row r="104" spans="1:3" ht="16" x14ac:dyDescent="0.15">
      <c r="A104" s="2">
        <v>351146</v>
      </c>
      <c r="B104" s="1">
        <v>25.2166619263485</v>
      </c>
      <c r="C104" s="3">
        <v>119.289955549954</v>
      </c>
    </row>
    <row r="105" spans="1:3" ht="16" x14ac:dyDescent="0.15">
      <c r="A105" s="2">
        <v>311800</v>
      </c>
      <c r="B105" s="1">
        <v>29.7320013604159</v>
      </c>
      <c r="C105" s="3">
        <v>120.21296212957201</v>
      </c>
    </row>
    <row r="106" spans="1:3" ht="16" x14ac:dyDescent="0.15">
      <c r="A106" s="2">
        <v>363200</v>
      </c>
      <c r="B106" s="1">
        <v>24.1455323903612</v>
      </c>
      <c r="C106" s="3">
        <v>117.63396981524799</v>
      </c>
    </row>
    <row r="107" spans="1:3" ht="16" x14ac:dyDescent="0.15">
      <c r="A107" s="2">
        <v>215551</v>
      </c>
      <c r="B107" s="1">
        <v>31.6650593823273</v>
      </c>
      <c r="C107" s="3">
        <v>120.63581955794599</v>
      </c>
    </row>
    <row r="108" spans="1:3" ht="16" x14ac:dyDescent="0.15">
      <c r="A108" s="2">
        <v>100024</v>
      </c>
      <c r="B108" s="1">
        <v>39.908671501905197</v>
      </c>
      <c r="C108" s="3">
        <v>116.55487170545101</v>
      </c>
    </row>
    <row r="109" spans="1:3" ht="16" x14ac:dyDescent="0.15">
      <c r="A109" s="2">
        <v>315480</v>
      </c>
      <c r="B109" s="1">
        <v>30.169639104519302</v>
      </c>
      <c r="C109" s="3">
        <v>121.084887142927</v>
      </c>
    </row>
    <row r="110" spans="1:3" ht="16" x14ac:dyDescent="0.15">
      <c r="A110" s="2">
        <v>422200</v>
      </c>
      <c r="B110" s="1">
        <v>27.0770604682148</v>
      </c>
      <c r="C110" s="3">
        <v>111.099315280472</v>
      </c>
    </row>
    <row r="111" spans="1:3" ht="16" x14ac:dyDescent="0.15">
      <c r="A111" s="2">
        <v>528415</v>
      </c>
      <c r="B111" s="1">
        <v>22.6731266060252</v>
      </c>
      <c r="C111" s="3">
        <v>113.25120644571101</v>
      </c>
    </row>
    <row r="112" spans="1:3" ht="16" x14ac:dyDescent="0.15">
      <c r="A112" s="2">
        <v>361023</v>
      </c>
      <c r="B112" s="1">
        <v>24.6203317905779</v>
      </c>
      <c r="C112" s="3">
        <v>117.998581598306</v>
      </c>
    </row>
    <row r="113" spans="1:3" ht="16" x14ac:dyDescent="0.15">
      <c r="A113" s="2">
        <v>335200</v>
      </c>
      <c r="B113" s="1">
        <v>28.204502355425198</v>
      </c>
      <c r="C113" s="3">
        <v>116.81897783313499</v>
      </c>
    </row>
    <row r="114" spans="1:3" ht="16" x14ac:dyDescent="0.15">
      <c r="A114" s="2">
        <v>514000</v>
      </c>
      <c r="B114" s="1">
        <v>24.312727880789399</v>
      </c>
      <c r="C114" s="3">
        <v>116.116972218895</v>
      </c>
    </row>
    <row r="115" spans="1:3" ht="16" x14ac:dyDescent="0.15">
      <c r="A115" s="2">
        <v>315800</v>
      </c>
      <c r="B115" s="1">
        <v>29.899925514549299</v>
      </c>
      <c r="C115" s="3">
        <v>121.843985618612</v>
      </c>
    </row>
    <row r="116" spans="1:3" ht="16" x14ac:dyDescent="0.15">
      <c r="A116" s="2">
        <v>223005</v>
      </c>
      <c r="B116" s="1">
        <v>33.574381944464001</v>
      </c>
      <c r="C116" s="3">
        <v>119.093134186936</v>
      </c>
    </row>
    <row r="117" spans="1:3" ht="16" x14ac:dyDescent="0.15">
      <c r="A117" s="2">
        <v>223400</v>
      </c>
      <c r="B117" s="1">
        <v>33.881643414440703</v>
      </c>
      <c r="C117" s="3">
        <v>119.311891539489</v>
      </c>
    </row>
    <row r="118" spans="1:3" ht="16" x14ac:dyDescent="0.15">
      <c r="A118" s="2">
        <v>511400</v>
      </c>
      <c r="B118" s="1">
        <v>22.947762701866399</v>
      </c>
      <c r="C118" s="3">
        <v>113.366716913044</v>
      </c>
    </row>
    <row r="119" spans="1:3" ht="16" x14ac:dyDescent="0.15">
      <c r="A119" s="2">
        <v>215124</v>
      </c>
      <c r="B119" s="1">
        <v>31.249339449646801</v>
      </c>
      <c r="C119" s="3">
        <v>120.67196339205699</v>
      </c>
    </row>
    <row r="120" spans="1:3" ht="16" x14ac:dyDescent="0.15">
      <c r="A120" s="2">
        <v>200090</v>
      </c>
      <c r="B120" s="1">
        <v>31.268610459507698</v>
      </c>
      <c r="C120" s="3">
        <v>121.55103400047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7"/>
  <sheetViews>
    <sheetView workbookViewId="0"/>
  </sheetViews>
  <sheetFormatPr baseColWidth="10" defaultColWidth="12.6640625" defaultRowHeight="15.75" customHeight="1" x14ac:dyDescent="0.15"/>
  <cols>
    <col min="6" max="6" width="25.5" customWidth="1"/>
    <col min="7" max="7" width="28.1640625" customWidth="1"/>
  </cols>
  <sheetData>
    <row r="1" spans="1:7" ht="15.75" customHeight="1" x14ac:dyDescent="0.15">
      <c r="A1" s="1" t="s">
        <v>4</v>
      </c>
      <c r="B1" s="1" t="s">
        <v>0</v>
      </c>
      <c r="C1" s="4" t="s">
        <v>1</v>
      </c>
      <c r="D1" s="4" t="s">
        <v>2</v>
      </c>
    </row>
    <row r="2" spans="1:7" ht="15.75" customHeight="1" x14ac:dyDescent="0.15">
      <c r="A2" s="1" t="s">
        <v>5</v>
      </c>
      <c r="B2" s="1">
        <v>38118</v>
      </c>
      <c r="C2" s="5">
        <v>35.056069999999998</v>
      </c>
      <c r="D2" s="5">
        <v>-89.930999999999997</v>
      </c>
    </row>
    <row r="3" spans="1:7" ht="15.75" customHeight="1" x14ac:dyDescent="0.15">
      <c r="A3" s="1" t="s">
        <v>6</v>
      </c>
      <c r="B3" s="1">
        <v>38611</v>
      </c>
      <c r="C3" s="5">
        <v>34.81326</v>
      </c>
      <c r="D3" s="5">
        <v>-89.729900000000001</v>
      </c>
    </row>
    <row r="4" spans="1:7" ht="15.75" customHeight="1" x14ac:dyDescent="0.15">
      <c r="A4" s="1" t="s">
        <v>7</v>
      </c>
      <c r="B4" s="1">
        <v>91762</v>
      </c>
      <c r="C4" s="5">
        <v>42.131810000000002</v>
      </c>
      <c r="D4" s="5">
        <v>-120.51300000000001</v>
      </c>
    </row>
    <row r="5" spans="1:7" ht="15.75" customHeight="1" x14ac:dyDescent="0.15">
      <c r="A5" s="1" t="s">
        <v>8</v>
      </c>
      <c r="B5" s="1">
        <v>92610</v>
      </c>
      <c r="C5" s="5">
        <v>33.676400000000001</v>
      </c>
      <c r="D5" s="5">
        <v>-117.66500000000001</v>
      </c>
    </row>
    <row r="6" spans="1:7" ht="15.75" customHeight="1" x14ac:dyDescent="0.15">
      <c r="A6" s="1" t="s">
        <v>9</v>
      </c>
      <c r="B6" s="1">
        <v>90001</v>
      </c>
      <c r="C6" s="5">
        <v>33.977699999999999</v>
      </c>
      <c r="D6" s="5">
        <v>-118.247</v>
      </c>
    </row>
    <row r="7" spans="1:7" ht="15.75" customHeight="1" x14ac:dyDescent="0.15">
      <c r="A7" s="1" t="s">
        <v>10</v>
      </c>
      <c r="B7" s="1">
        <v>18015</v>
      </c>
      <c r="C7" s="5">
        <v>40.584539999999997</v>
      </c>
      <c r="D7" s="5">
        <v>-75.359399999999994</v>
      </c>
    </row>
    <row r="8" spans="1:7" ht="15.75" customHeight="1" x14ac:dyDescent="0.15">
      <c r="F8" s="1"/>
    </row>
    <row r="9" spans="1:7" ht="15.75" customHeight="1" x14ac:dyDescent="0.15">
      <c r="F9" s="1"/>
    </row>
    <row r="10" spans="1:7" ht="15.75" customHeight="1" x14ac:dyDescent="0.15">
      <c r="F10" s="1"/>
    </row>
    <row r="13" spans="1:7" ht="16" x14ac:dyDescent="0.2">
      <c r="A13" s="6"/>
      <c r="B13" s="7"/>
      <c r="C13" s="7"/>
      <c r="D13" s="7"/>
      <c r="E13" s="7"/>
      <c r="F13" s="7"/>
      <c r="G13" s="7"/>
    </row>
    <row r="14" spans="1:7" ht="16" x14ac:dyDescent="0.2">
      <c r="A14" s="6"/>
      <c r="B14" s="8"/>
      <c r="C14" s="8"/>
      <c r="D14" s="8"/>
      <c r="E14" s="8"/>
      <c r="F14" s="8"/>
      <c r="G14" s="8"/>
    </row>
    <row r="15" spans="1:7" ht="16" x14ac:dyDescent="0.2">
      <c r="A15" s="6"/>
      <c r="B15" s="8"/>
      <c r="C15" s="8"/>
      <c r="D15" s="8"/>
      <c r="E15" s="8"/>
      <c r="F15" s="8"/>
      <c r="G15" s="8"/>
    </row>
    <row r="17" spans="2:7" ht="15.75" customHeight="1" x14ac:dyDescent="0.15">
      <c r="B17" s="5"/>
      <c r="C17" s="5"/>
      <c r="D17" s="5"/>
      <c r="E17" s="5"/>
      <c r="F17" s="5"/>
      <c r="G1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2425B-2019-D049-A51C-3A34FA1BC2E2}">
  <dimension ref="A1:G121"/>
  <sheetViews>
    <sheetView workbookViewId="0">
      <selection activeCell="I26" sqref="I26"/>
    </sheetView>
  </sheetViews>
  <sheetFormatPr baseColWidth="10" defaultRowHeight="16" x14ac:dyDescent="0.2"/>
  <cols>
    <col min="1" max="256" width="10.1640625" style="84" customWidth="1"/>
    <col min="257" max="16384" width="10.83203125" style="84"/>
  </cols>
  <sheetData>
    <row r="1" spans="1:7" ht="17" thickBot="1" x14ac:dyDescent="0.25"/>
    <row r="2" spans="1:7" ht="17" thickBot="1" x14ac:dyDescent="0.25">
      <c r="B2" s="87">
        <v>38118</v>
      </c>
      <c r="C2" s="87">
        <v>38611</v>
      </c>
      <c r="D2" s="87">
        <v>91762</v>
      </c>
      <c r="E2" s="87">
        <v>92610</v>
      </c>
      <c r="F2" s="87">
        <v>90001</v>
      </c>
      <c r="G2" s="87">
        <v>18015</v>
      </c>
    </row>
    <row r="3" spans="1:7" ht="17" thickBot="1" x14ac:dyDescent="0.25">
      <c r="A3" s="86">
        <v>239000</v>
      </c>
      <c r="B3" s="85">
        <f>ACOS(COS(RADIANS(90-[1]China!$B2))*COS(RADIANS(90-[1]DC!G$3))+SIN(RADIANS(90-[1]China!$B2))*SIN(RADIANS(90-[1]DC!G$3))*COS(RADIANS([1]China!$C2-[1]DC!G$4)))*3959</f>
        <v>7435.6018494986229</v>
      </c>
      <c r="C3" s="85">
        <f>ACOS(COS(RADIANS(90-[1]China!$B2))*COS(RADIANS(90-[1]DC!H$3))+SIN(RADIANS(90-[1]China!$B2))*SIN(RADIANS(90-[1]DC!H$3))*COS(RADIANS([1]China!$C2-[1]DC!H$4)))*3959</f>
        <v>7455.6085268091674</v>
      </c>
      <c r="D3" s="85">
        <f>ACOS(COS(RADIANS(90-[1]China!$B2))*COS(RADIANS(90-[1]DC!I$3))+SIN(RADIANS(90-[1]China!$B2))*SIN(RADIANS(90-[1]DC!I$3))*COS(RADIANS([1]China!$C2-[1]DC!I$4)))*3959</f>
        <v>6083.8679820892585</v>
      </c>
      <c r="E3" s="85">
        <f>ACOS(COS(RADIANS(90-[1]China!$B2))*COS(RADIANS(90-[1]DC!J$3))+SIN(RADIANS(90-[1]China!$B2))*SIN(RADIANS(90-[1]DC!J$3))*COS(RADIANS([1]China!$C2-[1]DC!J$4)))*3959</f>
        <v>6604.1514240213282</v>
      </c>
      <c r="F3" s="85">
        <f>ACOS(COS(RADIANS(90-[1]China!$B2))*COS(RADIANS(90-[1]DC!K$3))+SIN(RADIANS(90-[1]China!$B2))*SIN(RADIANS(90-[1]DC!K$3))*COS(RADIANS([1]China!$C2-[1]DC!K$4)))*3959</f>
        <v>6565.8009967904236</v>
      </c>
      <c r="G3" s="85">
        <f>ACOS(COS(RADIANS(90-[1]China!$B2))*COS(RADIANS(90-[1]DC!L$3))+SIN(RADIANS(90-[1]China!$B2))*SIN(RADIANS(90-[1]DC!L$3))*COS(RADIANS([1]China!$C2-[1]DC!L$4)))*3959</f>
        <v>7325.9498356278673</v>
      </c>
    </row>
    <row r="4" spans="1:7" ht="17" thickBot="1" x14ac:dyDescent="0.25">
      <c r="A4" s="86">
        <v>215600</v>
      </c>
      <c r="B4" s="85">
        <f>ACOS(COS(RADIANS(90-[1]China!$B3))*COS(RADIANS(90-[1]DC!G$3))+SIN(RADIANS(90-[1]China!$B3))*SIN(RADIANS(90-[1]DC!G$3))*COS(RADIANS([1]China!$C3-[1]DC!G$4)))*3959</f>
        <v>7407.8489285169317</v>
      </c>
      <c r="C4" s="85">
        <f>ACOS(COS(RADIANS(90-[1]China!$B3))*COS(RADIANS(90-[1]DC!H$3))+SIN(RADIANS(90-[1]China!$B3))*SIN(RADIANS(90-[1]DC!H$3))*COS(RADIANS([1]China!$C3-[1]DC!H$4)))*3959</f>
        <v>7427.962430986252</v>
      </c>
      <c r="D4" s="85">
        <f>ACOS(COS(RADIANS(90-[1]China!$B3))*COS(RADIANS(90-[1]DC!I$3))+SIN(RADIANS(90-[1]China!$B3))*SIN(RADIANS(90-[1]DC!I$3))*COS(RADIANS([1]China!$C3-[1]DC!I$4)))*3959</f>
        <v>6021.6510133129941</v>
      </c>
      <c r="E4" s="85">
        <f>ACOS(COS(RADIANS(90-[1]China!$B3))*COS(RADIANS(90-[1]DC!J$3))+SIN(RADIANS(90-[1]China!$B3))*SIN(RADIANS(90-[1]DC!J$3))*COS(RADIANS([1]China!$C3-[1]DC!J$4)))*3959</f>
        <v>6532.2330761948879</v>
      </c>
      <c r="F4" s="85">
        <f>ACOS(COS(RADIANS(90-[1]China!$B3))*COS(RADIANS(90-[1]DC!K$3))+SIN(RADIANS(90-[1]China!$B3))*SIN(RADIANS(90-[1]DC!K$3))*COS(RADIANS([1]China!$C3-[1]DC!K$4)))*3959</f>
        <v>6493.6296262468741</v>
      </c>
      <c r="G4" s="85">
        <f>ACOS(COS(RADIANS(90-[1]China!$B3))*COS(RADIANS(90-[1]DC!L$3))+SIN(RADIANS(90-[1]China!$B3))*SIN(RADIANS(90-[1]DC!L$3))*COS(RADIANS([1]China!$C3-[1]DC!L$4)))*3959</f>
        <v>7330.1013274533361</v>
      </c>
    </row>
    <row r="5" spans="1:7" ht="17" thickBot="1" x14ac:dyDescent="0.25">
      <c r="A5" s="86">
        <v>513300</v>
      </c>
      <c r="B5" s="85">
        <f>ACOS(COS(RADIANS(90-[1]China!$B4))*COS(RADIANS(90-[1]DC!G$3))+SIN(RADIANS(90-[1]China!$B4))*SIN(RADIANS(90-[1]DC!G$3))*COS(RADIANS([1]China!$C4-[1]DC!G$4)))*3959</f>
        <v>8060.6840341278839</v>
      </c>
      <c r="C5" s="85">
        <f>ACOS(COS(RADIANS(90-[1]China!$B4))*COS(RADIANS(90-[1]DC!H$3))+SIN(RADIANS(90-[1]China!$B4))*SIN(RADIANS(90-[1]DC!H$3))*COS(RADIANS([1]China!$C4-[1]DC!H$4)))*3959</f>
        <v>8080.5461407336452</v>
      </c>
      <c r="D5" s="85">
        <f>ACOS(COS(RADIANS(90-[1]China!$B4))*COS(RADIANS(90-[1]DC!I$3))+SIN(RADIANS(90-[1]China!$B4))*SIN(RADIANS(90-[1]DC!I$3))*COS(RADIANS([1]China!$C4-[1]DC!I$4)))*3959</f>
        <v>6724.0183161117393</v>
      </c>
      <c r="E5" s="85">
        <f>ACOS(COS(RADIANS(90-[1]China!$B4))*COS(RADIANS(90-[1]DC!J$3))+SIN(RADIANS(90-[1]China!$B4))*SIN(RADIANS(90-[1]DC!J$3))*COS(RADIANS([1]China!$C4-[1]DC!J$4)))*3959</f>
        <v>7239.6186794845062</v>
      </c>
      <c r="F5" s="85">
        <f>ACOS(COS(RADIANS(90-[1]China!$B4))*COS(RADIANS(90-[1]DC!K$3))+SIN(RADIANS(90-[1]China!$B4))*SIN(RADIANS(90-[1]DC!K$3))*COS(RADIANS([1]China!$C4-[1]DC!K$4)))*3959</f>
        <v>7201.08135232733</v>
      </c>
      <c r="G5" s="85">
        <f>ACOS(COS(RADIANS(90-[1]China!$B4))*COS(RADIANS(90-[1]DC!L$3))+SIN(RADIANS(90-[1]China!$B4))*SIN(RADIANS(90-[1]DC!L$3))*COS(RADIANS([1]China!$C4-[1]DC!L$4)))*3959</f>
        <v>7900.4352333970701</v>
      </c>
    </row>
    <row r="6" spans="1:7" ht="17" thickBot="1" x14ac:dyDescent="0.25">
      <c r="A6" s="86">
        <v>404000</v>
      </c>
      <c r="B6" s="85">
        <f>ACOS(COS(RADIANS(90-[1]China!$B5))*COS(RADIANS(90-[1]DC!G$3))+SIN(RADIANS(90-[1]China!$B5))*SIN(RADIANS(90-[1]DC!G$3))*COS(RADIANS([1]China!$C5-[1]DC!G$4)))*3959</f>
        <v>7733.6174089045471</v>
      </c>
      <c r="C6" s="85">
        <f>ACOS(COS(RADIANS(90-[1]China!$B5))*COS(RADIANS(90-[1]DC!H$3))+SIN(RADIANS(90-[1]China!$B5))*SIN(RADIANS(90-[1]DC!H$3))*COS(RADIANS([1]China!$C5-[1]DC!H$4)))*3959</f>
        <v>7752.9760284140857</v>
      </c>
      <c r="D6" s="85">
        <f>ACOS(COS(RADIANS(90-[1]China!$B5))*COS(RADIANS(90-[1]DC!I$3))+SIN(RADIANS(90-[1]China!$B5))*SIN(RADIANS(90-[1]DC!I$3))*COS(RADIANS([1]China!$C5-[1]DC!I$4)))*3959</f>
        <v>6516.9682244176238</v>
      </c>
      <c r="E6" s="85">
        <f>ACOS(COS(RADIANS(90-[1]China!$B5))*COS(RADIANS(90-[1]DC!J$3))+SIN(RADIANS(90-[1]China!$B5))*SIN(RADIANS(90-[1]DC!J$3))*COS(RADIANS([1]China!$C5-[1]DC!J$4)))*3959</f>
        <v>7065.1506695778871</v>
      </c>
      <c r="F6" s="85">
        <f>ACOS(COS(RADIANS(90-[1]China!$B5))*COS(RADIANS(90-[1]DC!K$3))+SIN(RADIANS(90-[1]China!$B5))*SIN(RADIANS(90-[1]DC!K$3))*COS(RADIANS([1]China!$C5-[1]DC!K$4)))*3959</f>
        <v>7027.8321892108215</v>
      </c>
      <c r="G6" s="85">
        <f>ACOS(COS(RADIANS(90-[1]China!$B5))*COS(RADIANS(90-[1]DC!L$3))+SIN(RADIANS(90-[1]China!$B5))*SIN(RADIANS(90-[1]DC!L$3))*COS(RADIANS([1]China!$C5-[1]DC!L$4)))*3959</f>
        <v>7498.9925640442416</v>
      </c>
    </row>
    <row r="7" spans="1:7" ht="17" thickBot="1" x14ac:dyDescent="0.25">
      <c r="A7" s="86">
        <v>523570</v>
      </c>
      <c r="B7" s="85">
        <f>ACOS(COS(RADIANS(90-[1]China!$B6))*COS(RADIANS(90-[1]DC!G$3))+SIN(RADIANS(90-[1]China!$B6))*SIN(RADIANS(90-[1]DC!G$3))*COS(RADIANS([1]China!$C6-[1]DC!G$4)))*3959</f>
        <v>8130.20914485713</v>
      </c>
      <c r="C7" s="85">
        <f>ACOS(COS(RADIANS(90-[1]China!$B6))*COS(RADIANS(90-[1]DC!H$3))+SIN(RADIANS(90-[1]China!$B6))*SIN(RADIANS(90-[1]DC!H$3))*COS(RADIANS([1]China!$C6-[1]DC!H$4)))*3959</f>
        <v>8150.2264159284932</v>
      </c>
      <c r="D7" s="85">
        <f>ACOS(COS(RADIANS(90-[1]China!$B6))*COS(RADIANS(90-[1]DC!I$3))+SIN(RADIANS(90-[1]China!$B6))*SIN(RADIANS(90-[1]DC!I$3))*COS(RADIANS([1]China!$C6-[1]DC!I$4)))*3959</f>
        <v>6750.2424360329669</v>
      </c>
      <c r="E7" s="85">
        <f>ACOS(COS(RADIANS(90-[1]China!$B6))*COS(RADIANS(90-[1]DC!J$3))+SIN(RADIANS(90-[1]China!$B6))*SIN(RADIANS(90-[1]DC!J$3))*COS(RADIANS([1]China!$C6-[1]DC!J$4)))*3959</f>
        <v>7252.1753035981174</v>
      </c>
      <c r="F7" s="85">
        <f>ACOS(COS(RADIANS(90-[1]China!$B6))*COS(RADIANS(90-[1]DC!K$3))+SIN(RADIANS(90-[1]China!$B6))*SIN(RADIANS(90-[1]DC!K$3))*COS(RADIANS([1]China!$C6-[1]DC!K$4)))*3959</f>
        <v>7213.3258300397665</v>
      </c>
      <c r="G7" s="85">
        <f>ACOS(COS(RADIANS(90-[1]China!$B6))*COS(RADIANS(90-[1]DC!L$3))+SIN(RADIANS(90-[1]China!$B6))*SIN(RADIANS(90-[1]DC!L$3))*COS(RADIANS([1]China!$C6-[1]DC!L$4)))*3959</f>
        <v>8003.8204683283248</v>
      </c>
    </row>
    <row r="8" spans="1:7" ht="17" thickBot="1" x14ac:dyDescent="0.25">
      <c r="A8" s="86">
        <v>271400</v>
      </c>
      <c r="B8" s="85">
        <f>ACOS(COS(RADIANS(90-[1]China!$B7))*COS(RADIANS(90-[1]DC!G$3))+SIN(RADIANS(90-[1]China!$B7))*SIN(RADIANS(90-[1]DC!G$3))*COS(RADIANS([1]China!$C7-[1]DC!G$4)))*3959</f>
        <v>7250.2710749305852</v>
      </c>
      <c r="C8" s="85">
        <f>ACOS(COS(RADIANS(90-[1]China!$B7))*COS(RADIANS(90-[1]DC!H$3))+SIN(RADIANS(90-[1]China!$B7))*SIN(RADIANS(90-[1]DC!H$3))*COS(RADIANS([1]China!$C7-[1]DC!H$4)))*3959</f>
        <v>7270.1051556334869</v>
      </c>
      <c r="D8" s="85">
        <f>ACOS(COS(RADIANS(90-[1]China!$B7))*COS(RADIANS(90-[1]DC!I$3))+SIN(RADIANS(90-[1]China!$B7))*SIN(RADIANS(90-[1]DC!I$3))*COS(RADIANS([1]China!$C7-[1]DC!I$4)))*3959</f>
        <v>5953.0796876455233</v>
      </c>
      <c r="E8" s="85">
        <f>ACOS(COS(RADIANS(90-[1]China!$B7))*COS(RADIANS(90-[1]DC!J$3))+SIN(RADIANS(90-[1]China!$B7))*SIN(RADIANS(90-[1]DC!J$3))*COS(RADIANS([1]China!$C7-[1]DC!J$4)))*3959</f>
        <v>6489.8179315918123</v>
      </c>
      <c r="F8" s="85">
        <f>ACOS(COS(RADIANS(90-[1]China!$B7))*COS(RADIANS(90-[1]DC!K$3))+SIN(RADIANS(90-[1]China!$B7))*SIN(RADIANS(90-[1]DC!K$3))*COS(RADIANS([1]China!$C7-[1]DC!K$4)))*3959</f>
        <v>6452.0468127435361</v>
      </c>
      <c r="G8" s="85">
        <f>ACOS(COS(RADIANS(90-[1]China!$B7))*COS(RADIANS(90-[1]DC!L$3))+SIN(RADIANS(90-[1]China!$B7))*SIN(RADIANS(90-[1]DC!L$3))*COS(RADIANS([1]China!$C7-[1]DC!L$4)))*3959</f>
        <v>7106.1506641549395</v>
      </c>
    </row>
    <row r="9" spans="1:7" ht="17" thickBot="1" x14ac:dyDescent="0.25">
      <c r="A9" s="86">
        <v>528463</v>
      </c>
      <c r="B9" s="85">
        <f>ACOS(COS(RADIANS(90-[1]China!$B8))*COS(RADIANS(90-[1]DC!G$3))+SIN(RADIANS(90-[1]China!$B8))*SIN(RADIANS(90-[1]DC!G$3))*COS(RADIANS([1]China!$C8-[1]DC!G$4)))*3959</f>
        <v>8184.8479258099569</v>
      </c>
      <c r="C9" s="85">
        <f>ACOS(COS(RADIANS(90-[1]China!$B8))*COS(RADIANS(90-[1]DC!H$3))+SIN(RADIANS(90-[1]China!$B8))*SIN(RADIANS(90-[1]DC!H$3))*COS(RADIANS([1]China!$C8-[1]DC!H$4)))*3959</f>
        <v>8204.8454264511729</v>
      </c>
      <c r="D9" s="85">
        <f>ACOS(COS(RADIANS(90-[1]China!$B8))*COS(RADIANS(90-[1]DC!I$3))+SIN(RADIANS(90-[1]China!$B8))*SIN(RADIANS(90-[1]DC!I$3))*COS(RADIANS([1]China!$C8-[1]DC!I$4)))*3959</f>
        <v>6808.4480463184482</v>
      </c>
      <c r="E9" s="85">
        <f>ACOS(COS(RADIANS(90-[1]China!$B8))*COS(RADIANS(90-[1]DC!J$3))+SIN(RADIANS(90-[1]China!$B8))*SIN(RADIANS(90-[1]DC!J$3))*COS(RADIANS([1]China!$C8-[1]DC!J$4)))*3959</f>
        <v>7310.6234492472413</v>
      </c>
      <c r="F9" s="85">
        <f>ACOS(COS(RADIANS(90-[1]China!$B8))*COS(RADIANS(90-[1]DC!K$3))+SIN(RADIANS(90-[1]China!$B8))*SIN(RADIANS(90-[1]DC!K$3))*COS(RADIANS([1]China!$C8-[1]DC!K$4)))*3959</f>
        <v>7271.7743216993031</v>
      </c>
      <c r="G9" s="85">
        <f>ACOS(COS(RADIANS(90-[1]China!$B8))*COS(RADIANS(90-[1]DC!L$3))+SIN(RADIANS(90-[1]China!$B8))*SIN(RADIANS(90-[1]DC!L$3))*COS(RADIANS([1]China!$C8-[1]DC!L$4)))*3959</f>
        <v>8051.7127339604031</v>
      </c>
    </row>
    <row r="10" spans="1:7" ht="17" thickBot="1" x14ac:dyDescent="0.25">
      <c r="A10" s="86">
        <v>361100</v>
      </c>
      <c r="B10" s="85">
        <f>ACOS(COS(RADIANS(90-[1]China!$B9))*COS(RADIANS(90-[1]DC!G$3))+SIN(RADIANS(90-[1]China!$B9))*SIN(RADIANS(90-[1]DC!G$3))*COS(RADIANS([1]China!$C9-[1]DC!G$4)))*3959</f>
        <v>7913.4224791734441</v>
      </c>
      <c r="C10" s="85">
        <f>ACOS(COS(RADIANS(90-[1]China!$B9))*COS(RADIANS(90-[1]DC!H$3))+SIN(RADIANS(90-[1]China!$B9))*SIN(RADIANS(90-[1]DC!H$3))*COS(RADIANS([1]China!$C9-[1]DC!H$4)))*3959</f>
        <v>7933.5832291890756</v>
      </c>
      <c r="D10" s="85">
        <f>ACOS(COS(RADIANS(90-[1]China!$B9))*COS(RADIANS(90-[1]DC!I$3))+SIN(RADIANS(90-[1]China!$B9))*SIN(RADIANS(90-[1]DC!I$3))*COS(RADIANS([1]China!$C9-[1]DC!I$4)))*3959</f>
        <v>6492.7793005315116</v>
      </c>
      <c r="E10" s="85">
        <f>ACOS(COS(RADIANS(90-[1]China!$B9))*COS(RADIANS(90-[1]DC!J$3))+SIN(RADIANS(90-[1]China!$B9))*SIN(RADIANS(90-[1]DC!J$3))*COS(RADIANS([1]China!$C9-[1]DC!J$4)))*3959</f>
        <v>6984.7760304800368</v>
      </c>
      <c r="F10" s="85">
        <f>ACOS(COS(RADIANS(90-[1]China!$B9))*COS(RADIANS(90-[1]DC!K$3))+SIN(RADIANS(90-[1]China!$B9))*SIN(RADIANS(90-[1]DC!K$3))*COS(RADIANS([1]China!$C9-[1]DC!K$4)))*3959</f>
        <v>6945.7701522848138</v>
      </c>
      <c r="G10" s="85">
        <f>ACOS(COS(RADIANS(90-[1]China!$B9))*COS(RADIANS(90-[1]DC!L$3))+SIN(RADIANS(90-[1]China!$B9))*SIN(RADIANS(90-[1]DC!L$3))*COS(RADIANS([1]China!$C9-[1]DC!L$4)))*3959</f>
        <v>7838.6463282475688</v>
      </c>
    </row>
    <row r="11" spans="1:7" ht="17" thickBot="1" x14ac:dyDescent="0.25">
      <c r="A11" s="86">
        <v>361000</v>
      </c>
      <c r="B11" s="85">
        <f>ACOS(COS(RADIANS(90-[1]China!$B10))*COS(RADIANS(90-[1]DC!G$3))+SIN(RADIANS(90-[1]China!$B10))*SIN(RADIANS(90-[1]DC!G$3))*COS(RADIANS([1]China!$C10-[1]DC!G$4)))*3959</f>
        <v>7933.0374145787609</v>
      </c>
      <c r="C11" s="85">
        <f>ACOS(COS(RADIANS(90-[1]China!$B10))*COS(RADIANS(90-[1]DC!H$3))+SIN(RADIANS(90-[1]China!$B10))*SIN(RADIANS(90-[1]DC!H$3))*COS(RADIANS([1]China!$C10-[1]DC!H$4)))*3959</f>
        <v>7953.2024648553015</v>
      </c>
      <c r="D11" s="85">
        <f>ACOS(COS(RADIANS(90-[1]China!$B10))*COS(RADIANS(90-[1]DC!I$3))+SIN(RADIANS(90-[1]China!$B10))*SIN(RADIANS(90-[1]DC!I$3))*COS(RADIANS([1]China!$C10-[1]DC!I$4)))*3959</f>
        <v>6510.0285827990201</v>
      </c>
      <c r="E11" s="85">
        <f>ACOS(COS(RADIANS(90-[1]China!$B10))*COS(RADIANS(90-[1]DC!J$3))+SIN(RADIANS(90-[1]China!$B10))*SIN(RADIANS(90-[1]DC!J$3))*COS(RADIANS([1]China!$C10-[1]DC!J$4)))*3959</f>
        <v>7000.905595455708</v>
      </c>
      <c r="F11" s="85">
        <f>ACOS(COS(RADIANS(90-[1]China!$B10))*COS(RADIANS(90-[1]DC!K$3))+SIN(RADIANS(90-[1]China!$B10))*SIN(RADIANS(90-[1]DC!K$3))*COS(RADIANS([1]China!$C10-[1]DC!K$4)))*3959</f>
        <v>6961.8813018540968</v>
      </c>
      <c r="G11" s="85">
        <f>ACOS(COS(RADIANS(90-[1]China!$B10))*COS(RADIANS(90-[1]DC!L$3))+SIN(RADIANS(90-[1]China!$B10))*SIN(RADIANS(90-[1]DC!L$3))*COS(RADIANS([1]China!$C10-[1]DC!L$4)))*3959</f>
        <v>7859.3886720758182</v>
      </c>
    </row>
    <row r="12" spans="1:7" ht="17" thickBot="1" x14ac:dyDescent="0.25">
      <c r="A12" s="86">
        <v>425300</v>
      </c>
      <c r="B12" s="85">
        <f>ACOS(COS(RADIANS(90-[1]China!$B11))*COS(RADIANS(90-[1]DC!G$3))+SIN(RADIANS(90-[1]China!$B11))*SIN(RADIANS(90-[1]DC!G$3))*COS(RADIANS([1]China!$C11-[1]DC!G$4)))*3959</f>
        <v>8022.7127870605018</v>
      </c>
      <c r="C12" s="85">
        <f>ACOS(COS(RADIANS(90-[1]China!$B11))*COS(RADIANS(90-[1]DC!H$3))+SIN(RADIANS(90-[1]China!$B11))*SIN(RADIANS(90-[1]DC!H$3))*COS(RADIANS([1]China!$C11-[1]DC!H$4)))*3959</f>
        <v>8042.5076527703013</v>
      </c>
      <c r="D12" s="85">
        <f>ACOS(COS(RADIANS(90-[1]China!$B11))*COS(RADIANS(90-[1]DC!I$3))+SIN(RADIANS(90-[1]China!$B11))*SIN(RADIANS(90-[1]DC!I$3))*COS(RADIANS([1]China!$C11-[1]DC!I$4)))*3959</f>
        <v>6703.437038020802</v>
      </c>
      <c r="E12" s="85">
        <f>ACOS(COS(RADIANS(90-[1]China!$B11))*COS(RADIANS(90-[1]DC!J$3))+SIN(RADIANS(90-[1]China!$B11))*SIN(RADIANS(90-[1]DC!J$3))*COS(RADIANS([1]China!$C11-[1]DC!J$4)))*3959</f>
        <v>7224.25819226163</v>
      </c>
      <c r="F12" s="85">
        <f>ACOS(COS(RADIANS(90-[1]China!$B11))*COS(RADIANS(90-[1]DC!K$3))+SIN(RADIANS(90-[1]China!$B11))*SIN(RADIANS(90-[1]DC!K$3))*COS(RADIANS([1]China!$C11-[1]DC!K$4)))*3959</f>
        <v>7185.8664867222442</v>
      </c>
      <c r="G12" s="85">
        <f>ACOS(COS(RADIANS(90-[1]China!$B11))*COS(RADIANS(90-[1]DC!L$3))+SIN(RADIANS(90-[1]China!$B11))*SIN(RADIANS(90-[1]DC!L$3))*COS(RADIANS([1]China!$C11-[1]DC!L$4)))*3959</f>
        <v>7850.1763157887062</v>
      </c>
    </row>
    <row r="13" spans="1:7" ht="17" thickBot="1" x14ac:dyDescent="0.25">
      <c r="A13" s="86">
        <v>434200</v>
      </c>
      <c r="B13" s="85">
        <f>ACOS(COS(RADIANS(90-[1]China!$B12))*COS(RADIANS(90-[1]DC!G$3))+SIN(RADIANS(90-[1]China!$B12))*SIN(RADIANS(90-[1]DC!G$3))*COS(RADIANS([1]China!$C12-[1]DC!G$4)))*3959</f>
        <v>7713.8289480368085</v>
      </c>
      <c r="C13" s="85">
        <f>ACOS(COS(RADIANS(90-[1]China!$B12))*COS(RADIANS(90-[1]DC!H$3))+SIN(RADIANS(90-[1]China!$B12))*SIN(RADIANS(90-[1]DC!H$3))*COS(RADIANS([1]China!$C12-[1]DC!H$4)))*3959</f>
        <v>7733.4960157822052</v>
      </c>
      <c r="D13" s="85">
        <f>ACOS(COS(RADIANS(90-[1]China!$B12))*COS(RADIANS(90-[1]DC!I$3))+SIN(RADIANS(90-[1]China!$B12))*SIN(RADIANS(90-[1]DC!I$3))*COS(RADIANS([1]China!$C12-[1]DC!I$4)))*3959</f>
        <v>6436.2226558323828</v>
      </c>
      <c r="E13" s="85">
        <f>ACOS(COS(RADIANS(90-[1]China!$B12))*COS(RADIANS(90-[1]DC!J$3))+SIN(RADIANS(90-[1]China!$B12))*SIN(RADIANS(90-[1]DC!J$3))*COS(RADIANS([1]China!$C12-[1]DC!J$4)))*3959</f>
        <v>6971.5997314586584</v>
      </c>
      <c r="F13" s="85">
        <f>ACOS(COS(RADIANS(90-[1]China!$B12))*COS(RADIANS(90-[1]DC!K$3))+SIN(RADIANS(90-[1]China!$B12))*SIN(RADIANS(90-[1]DC!K$3))*COS(RADIANS([1]China!$C12-[1]DC!K$4)))*3959</f>
        <v>6933.7250576032893</v>
      </c>
      <c r="G13" s="85">
        <f>ACOS(COS(RADIANS(90-[1]China!$B12))*COS(RADIANS(90-[1]DC!L$3))+SIN(RADIANS(90-[1]China!$B12))*SIN(RADIANS(90-[1]DC!L$3))*COS(RADIANS([1]China!$C12-[1]DC!L$4)))*3959</f>
        <v>7526.7400422730607</v>
      </c>
    </row>
    <row r="14" spans="1:7" ht="17" thickBot="1" x14ac:dyDescent="0.25">
      <c r="A14" s="86">
        <v>311812</v>
      </c>
      <c r="B14" s="85">
        <f>ACOS(COS(RADIANS(90-[1]China!$B13))*COS(RADIANS(90-[1]DC!G$3))+SIN(RADIANS(90-[1]China!$B13))*SIN(RADIANS(90-[1]DC!G$3))*COS(RADIANS([1]China!$C13-[1]DC!G$4)))*3959</f>
        <v>7553.9014892652622</v>
      </c>
      <c r="C14" s="85">
        <f>ACOS(COS(RADIANS(90-[1]China!$B13))*COS(RADIANS(90-[1]DC!H$3))+SIN(RADIANS(90-[1]China!$B13))*SIN(RADIANS(90-[1]DC!H$3))*COS(RADIANS([1]China!$C13-[1]DC!H$4)))*3959</f>
        <v>7574.0403898211525</v>
      </c>
      <c r="D14" s="85">
        <f>ACOS(COS(RADIANS(90-[1]China!$B13))*COS(RADIANS(90-[1]DC!I$3))+SIN(RADIANS(90-[1]China!$B13))*SIN(RADIANS(90-[1]DC!I$3))*COS(RADIANS([1]China!$C13-[1]DC!I$4)))*3959</f>
        <v>6153.3142877446344</v>
      </c>
      <c r="E14" s="85">
        <f>ACOS(COS(RADIANS(90-[1]China!$B13))*COS(RADIANS(90-[1]DC!J$3))+SIN(RADIANS(90-[1]China!$B13))*SIN(RADIANS(90-[1]DC!J$3))*COS(RADIANS([1]China!$C13-[1]DC!J$4)))*3959</f>
        <v>6657.3098313974842</v>
      </c>
      <c r="F14" s="85">
        <f>ACOS(COS(RADIANS(90-[1]China!$B13))*COS(RADIANS(90-[1]DC!K$3))+SIN(RADIANS(90-[1]China!$B13))*SIN(RADIANS(90-[1]DC!K$3))*COS(RADIANS([1]China!$C13-[1]DC!K$4)))*3959</f>
        <v>6618.5472450078814</v>
      </c>
      <c r="G14" s="85">
        <f>ACOS(COS(RADIANS(90-[1]China!$B13))*COS(RADIANS(90-[1]DC!L$3))+SIN(RADIANS(90-[1]China!$B13))*SIN(RADIANS(90-[1]DC!L$3))*COS(RADIANS([1]China!$C13-[1]DC!L$4)))*3959</f>
        <v>7481.0355921088922</v>
      </c>
    </row>
    <row r="15" spans="1:7" ht="17" thickBot="1" x14ac:dyDescent="0.25">
      <c r="A15" s="86">
        <v>515000</v>
      </c>
      <c r="B15" s="85">
        <f>ACOS(COS(RADIANS(90-[1]China!$B14))*COS(RADIANS(90-[1]DC!G$3))+SIN(RADIANS(90-[1]China!$B14))*SIN(RADIANS(90-[1]DC!G$3))*COS(RADIANS([1]China!$C14-[1]DC!G$4)))*3959</f>
        <v>8039.9350737710183</v>
      </c>
      <c r="C15" s="85">
        <f>ACOS(COS(RADIANS(90-[1]China!$B14))*COS(RADIANS(90-[1]DC!H$3))+SIN(RADIANS(90-[1]China!$B14))*SIN(RADIANS(90-[1]DC!H$3))*COS(RADIANS([1]China!$C14-[1]DC!H$4)))*3959</f>
        <v>8060.0688136854105</v>
      </c>
      <c r="D15" s="85">
        <f>ACOS(COS(RADIANS(90-[1]China!$B14))*COS(RADIANS(90-[1]DC!I$3))+SIN(RADIANS(90-[1]China!$B14))*SIN(RADIANS(90-[1]DC!I$3))*COS(RADIANS([1]China!$C14-[1]DC!I$4)))*3959</f>
        <v>6625.6529380839247</v>
      </c>
      <c r="E15" s="85">
        <f>ACOS(COS(RADIANS(90-[1]China!$B14))*COS(RADIANS(90-[1]DC!J$3))+SIN(RADIANS(90-[1]China!$B14))*SIN(RADIANS(90-[1]DC!J$3))*COS(RADIANS([1]China!$C14-[1]DC!J$4)))*3959</f>
        <v>7117.8776862457307</v>
      </c>
      <c r="F15" s="85">
        <f>ACOS(COS(RADIANS(90-[1]China!$B14))*COS(RADIANS(90-[1]DC!K$3))+SIN(RADIANS(90-[1]China!$B14))*SIN(RADIANS(90-[1]DC!K$3))*COS(RADIANS([1]China!$C14-[1]DC!K$4)))*3959</f>
        <v>7078.8668470104258</v>
      </c>
      <c r="G15" s="85">
        <f>ACOS(COS(RADIANS(90-[1]China!$B14))*COS(RADIANS(90-[1]DC!L$3))+SIN(RADIANS(90-[1]China!$B14))*SIN(RADIANS(90-[1]DC!L$3))*COS(RADIANS([1]China!$C14-[1]DC!L$4)))*3959</f>
        <v>7951.3669493438301</v>
      </c>
    </row>
    <row r="16" spans="1:7" ht="17" thickBot="1" x14ac:dyDescent="0.25">
      <c r="A16" s="86">
        <v>336300</v>
      </c>
      <c r="B16" s="85">
        <f>ACOS(COS(RADIANS(90-[1]China!$B15))*COS(RADIANS(90-[1]DC!G$3))+SIN(RADIANS(90-[1]China!$B15))*SIN(RADIANS(90-[1]DC!G$3))*COS(RADIANS([1]China!$C15-[1]DC!G$4)))*3959</f>
        <v>7766.4067330280786</v>
      </c>
      <c r="C16" s="85">
        <f>ACOS(COS(RADIANS(90-[1]China!$B15))*COS(RADIANS(90-[1]DC!H$3))+SIN(RADIANS(90-[1]China!$B15))*SIN(RADIANS(90-[1]DC!H$3))*COS(RADIANS([1]China!$C15-[1]DC!H$4)))*3959</f>
        <v>7786.3268618835691</v>
      </c>
      <c r="D16" s="85">
        <f>ACOS(COS(RADIANS(90-[1]China!$B15))*COS(RADIANS(90-[1]DC!I$3))+SIN(RADIANS(90-[1]China!$B15))*SIN(RADIANS(90-[1]DC!I$3))*COS(RADIANS([1]China!$C15-[1]DC!I$4)))*3959</f>
        <v>6426.6888329698359</v>
      </c>
      <c r="E16" s="85">
        <f>ACOS(COS(RADIANS(90-[1]China!$B15))*COS(RADIANS(90-[1]DC!J$3))+SIN(RADIANS(90-[1]China!$B15))*SIN(RADIANS(90-[1]DC!J$3))*COS(RADIANS([1]China!$C15-[1]DC!J$4)))*3959</f>
        <v>6945.7187120241324</v>
      </c>
      <c r="F16" s="85">
        <f>ACOS(COS(RADIANS(90-[1]China!$B15))*COS(RADIANS(90-[1]DC!K$3))+SIN(RADIANS(90-[1]China!$B15))*SIN(RADIANS(90-[1]DC!K$3))*COS(RADIANS([1]China!$C15-[1]DC!K$4)))*3959</f>
        <v>6907.3011412937949</v>
      </c>
      <c r="G16" s="85">
        <f>ACOS(COS(RADIANS(90-[1]China!$B15))*COS(RADIANS(90-[1]DC!L$3))+SIN(RADIANS(90-[1]China!$B15))*SIN(RADIANS(90-[1]DC!L$3))*COS(RADIANS([1]China!$C15-[1]DC!L$4)))*3959</f>
        <v>7626.9955960567149</v>
      </c>
    </row>
    <row r="17" spans="1:7" ht="17" thickBot="1" x14ac:dyDescent="0.25">
      <c r="A17" s="86">
        <v>427200</v>
      </c>
      <c r="B17" s="85">
        <f>ACOS(COS(RADIANS(90-[1]China!$B16))*COS(RADIANS(90-[1]DC!G$3))+SIN(RADIANS(90-[1]China!$B16))*SIN(RADIANS(90-[1]DC!G$3))*COS(RADIANS([1]China!$C16-[1]DC!G$4)))*3959</f>
        <v>7775.7112937907095</v>
      </c>
      <c r="C17" s="85">
        <f>ACOS(COS(RADIANS(90-[1]China!$B16))*COS(RADIANS(90-[1]DC!H$3))+SIN(RADIANS(90-[1]China!$B16))*SIN(RADIANS(90-[1]DC!H$3))*COS(RADIANS([1]China!$C16-[1]DC!H$4)))*3959</f>
        <v>7795.3506689317146</v>
      </c>
      <c r="D17" s="85">
        <f>ACOS(COS(RADIANS(90-[1]China!$B16))*COS(RADIANS(90-[1]DC!I$3))+SIN(RADIANS(90-[1]China!$B16))*SIN(RADIANS(90-[1]DC!I$3))*COS(RADIANS([1]China!$C16-[1]DC!I$4)))*3959</f>
        <v>6501.3163959083449</v>
      </c>
      <c r="E17" s="85">
        <f>ACOS(COS(RADIANS(90-[1]China!$B16))*COS(RADIANS(90-[1]DC!J$3))+SIN(RADIANS(90-[1]China!$B16))*SIN(RADIANS(90-[1]DC!J$3))*COS(RADIANS([1]China!$C16-[1]DC!J$4)))*3959</f>
        <v>7036.6137661094381</v>
      </c>
      <c r="F17" s="85">
        <f>ACOS(COS(RADIANS(90-[1]China!$B16))*COS(RADIANS(90-[1]DC!K$3))+SIN(RADIANS(90-[1]China!$B16))*SIN(RADIANS(90-[1]DC!K$3))*COS(RADIANS([1]China!$C16-[1]DC!K$4)))*3959</f>
        <v>6998.7292746541789</v>
      </c>
      <c r="G17" s="85">
        <f>ACOS(COS(RADIANS(90-[1]China!$B16))*COS(RADIANS(90-[1]DC!L$3))+SIN(RADIANS(90-[1]China!$B16))*SIN(RADIANS(90-[1]DC!L$3))*COS(RADIANS([1]China!$C16-[1]DC!L$4)))*3959</f>
        <v>7582.3016242955373</v>
      </c>
    </row>
    <row r="18" spans="1:7" ht="17" thickBot="1" x14ac:dyDescent="0.25">
      <c r="A18" s="86">
        <v>223400</v>
      </c>
      <c r="B18" s="85">
        <f>ACOS(COS(RADIANS(90-[1]China!$B17))*COS(RADIANS(90-[1]DC!G$3))+SIN(RADIANS(90-[1]China!$B17))*SIN(RADIANS(90-[1]DC!G$3))*COS(RADIANS([1]China!$C17-[1]DC!G$4)))*3959</f>
        <v>7312.391021633699</v>
      </c>
      <c r="C18" s="85">
        <f>ACOS(COS(RADIANS(90-[1]China!$B17))*COS(RADIANS(90-[1]DC!H$3))+SIN(RADIANS(90-[1]China!$B17))*SIN(RADIANS(90-[1]DC!H$3))*COS(RADIANS([1]China!$C17-[1]DC!H$4)))*3959</f>
        <v>7332.4044367413344</v>
      </c>
      <c r="D18" s="85">
        <f>ACOS(COS(RADIANS(90-[1]China!$B17))*COS(RADIANS(90-[1]DC!I$3))+SIN(RADIANS(90-[1]China!$B17))*SIN(RADIANS(90-[1]DC!I$3))*COS(RADIANS([1]China!$C17-[1]DC!I$4)))*3959</f>
        <v>5963.0524961523233</v>
      </c>
      <c r="E18" s="85">
        <f>ACOS(COS(RADIANS(90-[1]China!$B17))*COS(RADIANS(90-[1]DC!J$3))+SIN(RADIANS(90-[1]China!$B17))*SIN(RADIANS(90-[1]DC!J$3))*COS(RADIANS([1]China!$C17-[1]DC!J$4)))*3959</f>
        <v>6485.6547536238131</v>
      </c>
      <c r="F18" s="85">
        <f>ACOS(COS(RADIANS(90-[1]China!$B17))*COS(RADIANS(90-[1]DC!K$3))+SIN(RADIANS(90-[1]China!$B17))*SIN(RADIANS(90-[1]DC!K$3))*COS(RADIANS([1]China!$C17-[1]DC!K$4)))*3959</f>
        <v>6447.3849174273628</v>
      </c>
      <c r="G18" s="85">
        <f>ACOS(COS(RADIANS(90-[1]China!$B17))*COS(RADIANS(90-[1]DC!L$3))+SIN(RADIANS(90-[1]China!$B17))*SIN(RADIANS(90-[1]DC!L$3))*COS(RADIANS([1]China!$C17-[1]DC!L$4)))*3959</f>
        <v>7207.7233219048485</v>
      </c>
    </row>
    <row r="19" spans="1:7" ht="17" thickBot="1" x14ac:dyDescent="0.25">
      <c r="A19" s="86">
        <v>516131</v>
      </c>
      <c r="B19" s="85">
        <f>ACOS(COS(RADIANS(90-[1]China!$B18))*COS(RADIANS(90-[1]DC!G$3))+SIN(RADIANS(90-[1]China!$B18))*SIN(RADIANS(90-[1]DC!G$3))*COS(RADIANS([1]China!$C18-[1]DC!G$4)))*3959</f>
        <v>8116.9936129879761</v>
      </c>
      <c r="C19" s="85">
        <f>ACOS(COS(RADIANS(90-[1]China!$B18))*COS(RADIANS(90-[1]DC!H$3))+SIN(RADIANS(90-[1]China!$B18))*SIN(RADIANS(90-[1]DC!H$3))*COS(RADIANS([1]China!$C18-[1]DC!H$4)))*3959</f>
        <v>8136.9998693043235</v>
      </c>
      <c r="D19" s="85">
        <f>ACOS(COS(RADIANS(90-[1]China!$B18))*COS(RADIANS(90-[1]DC!I$3))+SIN(RADIANS(90-[1]China!$B18))*SIN(RADIANS(90-[1]DC!I$3))*COS(RADIANS([1]China!$C18-[1]DC!I$4)))*3959</f>
        <v>6740.6501165514164</v>
      </c>
      <c r="E19" s="85">
        <f>ACOS(COS(RADIANS(90-[1]China!$B18))*COS(RADIANS(90-[1]DC!J$3))+SIN(RADIANS(90-[1]China!$B18))*SIN(RADIANS(90-[1]DC!J$3))*COS(RADIANS([1]China!$C18-[1]DC!J$4)))*3959</f>
        <v>7243.9015949504801</v>
      </c>
      <c r="F19" s="85">
        <f>ACOS(COS(RADIANS(90-[1]China!$B18))*COS(RADIANS(90-[1]DC!K$3))+SIN(RADIANS(90-[1]China!$B18))*SIN(RADIANS(90-[1]DC!K$3))*COS(RADIANS([1]China!$C18-[1]DC!K$4)))*3959</f>
        <v>7205.0789276130081</v>
      </c>
      <c r="G19" s="85">
        <f>ACOS(COS(RADIANS(90-[1]China!$B18))*COS(RADIANS(90-[1]DC!L$3))+SIN(RADIANS(90-[1]China!$B18))*SIN(RADIANS(90-[1]DC!L$3))*COS(RADIANS([1]China!$C18-[1]DC!L$4)))*3959</f>
        <v>7988.1425863276008</v>
      </c>
    </row>
    <row r="20" spans="1:7" ht="17" thickBot="1" x14ac:dyDescent="0.25">
      <c r="A20" s="86">
        <v>314002</v>
      </c>
      <c r="B20" s="85">
        <f>ACOS(COS(RADIANS(90-[1]China!$B19))*COS(RADIANS(90-[1]DC!G$3))+SIN(RADIANS(90-[1]China!$B19))*SIN(RADIANS(90-[1]DC!G$3))*COS(RADIANS([1]China!$C19-[1]DC!G$4)))*3959</f>
        <v>7466.1504913035869</v>
      </c>
      <c r="C20" s="85">
        <f>ACOS(COS(RADIANS(90-[1]China!$B19))*COS(RADIANS(90-[1]DC!H$3))+SIN(RADIANS(90-[1]China!$B19))*SIN(RADIANS(90-[1]DC!H$3))*COS(RADIANS([1]China!$C19-[1]DC!H$4)))*3959</f>
        <v>7486.2918005963347</v>
      </c>
      <c r="D20" s="85">
        <f>ACOS(COS(RADIANS(90-[1]China!$B19))*COS(RADIANS(90-[1]DC!I$3))+SIN(RADIANS(90-[1]China!$B19))*SIN(RADIANS(90-[1]DC!I$3))*COS(RADIANS([1]China!$C19-[1]DC!I$4)))*3959</f>
        <v>6067.4220584117902</v>
      </c>
      <c r="E20" s="85">
        <f>ACOS(COS(RADIANS(90-[1]China!$B19))*COS(RADIANS(90-[1]DC!J$3))+SIN(RADIANS(90-[1]China!$B19))*SIN(RADIANS(90-[1]DC!J$3))*COS(RADIANS([1]China!$C19-[1]DC!J$4)))*3959</f>
        <v>6573.2613758911193</v>
      </c>
      <c r="F20" s="85">
        <f>ACOS(COS(RADIANS(90-[1]China!$B19))*COS(RADIANS(90-[1]DC!K$3))+SIN(RADIANS(90-[1]China!$B19))*SIN(RADIANS(90-[1]DC!K$3))*COS(RADIANS([1]China!$C19-[1]DC!K$4)))*3959</f>
        <v>6534.5449971526814</v>
      </c>
      <c r="G20" s="85">
        <f>ACOS(COS(RADIANS(90-[1]China!$B19))*COS(RADIANS(90-[1]DC!L$3))+SIN(RADIANS(90-[1]China!$B19))*SIN(RADIANS(90-[1]DC!L$3))*COS(RADIANS([1]China!$C19-[1]DC!L$4)))*3959</f>
        <v>7396.5339636800327</v>
      </c>
    </row>
    <row r="21" spans="1:7" ht="17" thickBot="1" x14ac:dyDescent="0.25">
      <c r="A21" s="86">
        <v>529727</v>
      </c>
      <c r="B21" s="85">
        <f>ACOS(COS(RADIANS(90-[1]China!$B20))*COS(RADIANS(90-[1]DC!G$3))+SIN(RADIANS(90-[1]China!$B20))*SIN(RADIANS(90-[1]DC!G$3))*COS(RADIANS([1]China!$C20-[1]DC!G$4)))*3959</f>
        <v>8181.1883940079751</v>
      </c>
      <c r="C21" s="85">
        <f>ACOS(COS(RADIANS(90-[1]China!$B20))*COS(RADIANS(90-[1]DC!H$3))+SIN(RADIANS(90-[1]China!$B20))*SIN(RADIANS(90-[1]DC!H$3))*COS(RADIANS([1]China!$C20-[1]DC!H$4)))*3959</f>
        <v>8201.1415874449867</v>
      </c>
      <c r="D21" s="85">
        <f>ACOS(COS(RADIANS(90-[1]China!$B20))*COS(RADIANS(90-[1]DC!I$3))+SIN(RADIANS(90-[1]China!$B20))*SIN(RADIANS(90-[1]DC!I$3))*COS(RADIANS([1]China!$C20-[1]DC!I$4)))*3959</f>
        <v>6816.8754835971758</v>
      </c>
      <c r="E21" s="85">
        <f>ACOS(COS(RADIANS(90-[1]China!$B20))*COS(RADIANS(90-[1]DC!J$3))+SIN(RADIANS(90-[1]China!$B20))*SIN(RADIANS(90-[1]DC!J$3))*COS(RADIANS([1]China!$C20-[1]DC!J$4)))*3959</f>
        <v>7322.7509188776867</v>
      </c>
      <c r="F21" s="85">
        <f>ACOS(COS(RADIANS(90-[1]China!$B20))*COS(RADIANS(90-[1]DC!K$3))+SIN(RADIANS(90-[1]China!$B20))*SIN(RADIANS(90-[1]DC!K$3))*COS(RADIANS([1]China!$C20-[1]DC!K$4)))*3959</f>
        <v>7283.9764295797204</v>
      </c>
      <c r="G21" s="85">
        <f>ACOS(COS(RADIANS(90-[1]China!$B20))*COS(RADIANS(90-[1]DC!L$3))+SIN(RADIANS(90-[1]China!$B20))*SIN(RADIANS(90-[1]DC!L$3))*COS(RADIANS([1]China!$C20-[1]DC!L$4)))*3959</f>
        <v>8037.3882354065063</v>
      </c>
    </row>
    <row r="22" spans="1:7" ht="17" thickBot="1" x14ac:dyDescent="0.25">
      <c r="A22" s="86">
        <v>237321</v>
      </c>
      <c r="B22" s="85">
        <f>ACOS(COS(RADIANS(90-[1]China!$B21))*COS(RADIANS(90-[1]DC!G$3))+SIN(RADIANS(90-[1]China!$B21))*SIN(RADIANS(90-[1]DC!G$3))*COS(RADIANS([1]China!$C21-[1]DC!G$4)))*3959</f>
        <v>7526.1502976869197</v>
      </c>
      <c r="C22" s="85">
        <f>ACOS(COS(RADIANS(90-[1]China!$B21))*COS(RADIANS(90-[1]DC!H$3))+SIN(RADIANS(90-[1]China!$B21))*SIN(RADIANS(90-[1]DC!H$3))*COS(RADIANS([1]China!$C21-[1]DC!H$4)))*3959</f>
        <v>7546.046315397768</v>
      </c>
      <c r="D22" s="85">
        <f>ACOS(COS(RADIANS(90-[1]China!$B21))*COS(RADIANS(90-[1]DC!I$3))+SIN(RADIANS(90-[1]China!$B21))*SIN(RADIANS(90-[1]DC!I$3))*COS(RADIANS([1]China!$C21-[1]DC!I$4)))*3959</f>
        <v>6202.0490947144144</v>
      </c>
      <c r="E22" s="85">
        <f>ACOS(COS(RADIANS(90-[1]China!$B21))*COS(RADIANS(90-[1]DC!J$3))+SIN(RADIANS(90-[1]China!$B21))*SIN(RADIANS(90-[1]DC!J$3))*COS(RADIANS([1]China!$C21-[1]DC!J$4)))*3959</f>
        <v>6728.5372973890626</v>
      </c>
      <c r="F22" s="85">
        <f>ACOS(COS(RADIANS(90-[1]China!$B21))*COS(RADIANS(90-[1]DC!K$3))+SIN(RADIANS(90-[1]China!$B21))*SIN(RADIANS(90-[1]DC!K$3))*COS(RADIANS([1]China!$C21-[1]DC!K$4)))*3959</f>
        <v>6690.3681897900551</v>
      </c>
      <c r="G22" s="85">
        <f>ACOS(COS(RADIANS(90-[1]China!$B21))*COS(RADIANS(90-[1]DC!L$3))+SIN(RADIANS(90-[1]China!$B21))*SIN(RADIANS(90-[1]DC!L$3))*COS(RADIANS([1]China!$C21-[1]DC!L$4)))*3959</f>
        <v>7387.8939960445532</v>
      </c>
    </row>
    <row r="23" spans="1:7" ht="17" thickBot="1" x14ac:dyDescent="0.25">
      <c r="A23" s="86">
        <v>523405</v>
      </c>
      <c r="B23" s="85">
        <f>ACOS(COS(RADIANS(90-[1]China!$B22))*COS(RADIANS(90-[1]DC!G$3))+SIN(RADIANS(90-[1]China!$B22))*SIN(RADIANS(90-[1]DC!G$3))*COS(RADIANS([1]China!$C22-[1]DC!G$4)))*3959</f>
        <v>8131.6398094889455</v>
      </c>
      <c r="C23" s="85">
        <f>ACOS(COS(RADIANS(90-[1]China!$B22))*COS(RADIANS(90-[1]DC!H$3))+SIN(RADIANS(90-[1]China!$B22))*SIN(RADIANS(90-[1]DC!H$3))*COS(RADIANS([1]China!$C22-[1]DC!H$4)))*3959</f>
        <v>8151.6456263035234</v>
      </c>
      <c r="D23" s="85">
        <f>ACOS(COS(RADIANS(90-[1]China!$B22))*COS(RADIANS(90-[1]DC!I$3))+SIN(RADIANS(90-[1]China!$B22))*SIN(RADIANS(90-[1]DC!I$3))*COS(RADIANS([1]China!$C22-[1]DC!I$4)))*3959</f>
        <v>6754.8815232661882</v>
      </c>
      <c r="E23" s="85">
        <f>ACOS(COS(RADIANS(90-[1]China!$B22))*COS(RADIANS(90-[1]DC!J$3))+SIN(RADIANS(90-[1]China!$B22))*SIN(RADIANS(90-[1]DC!J$3))*COS(RADIANS([1]China!$C22-[1]DC!J$4)))*3959</f>
        <v>7257.7788375818482</v>
      </c>
      <c r="F23" s="85">
        <f>ACOS(COS(RADIANS(90-[1]China!$B22))*COS(RADIANS(90-[1]DC!K$3))+SIN(RADIANS(90-[1]China!$B22))*SIN(RADIANS(90-[1]DC!K$3))*COS(RADIANS([1]China!$C22-[1]DC!K$4)))*3959</f>
        <v>7218.9480054266542</v>
      </c>
      <c r="G23" s="85">
        <f>ACOS(COS(RADIANS(90-[1]China!$B22))*COS(RADIANS(90-[1]DC!L$3))+SIN(RADIANS(90-[1]China!$B22))*SIN(RADIANS(90-[1]DC!L$3))*COS(RADIANS([1]China!$C22-[1]DC!L$4)))*3959</f>
        <v>8002.2353208983595</v>
      </c>
    </row>
    <row r="24" spans="1:7" ht="17" thickBot="1" x14ac:dyDescent="0.25">
      <c r="A24" s="86">
        <v>523425</v>
      </c>
      <c r="B24" s="85">
        <f>ACOS(COS(RADIANS(90-[1]China!$B23))*COS(RADIANS(90-[1]DC!G$3))+SIN(RADIANS(90-[1]China!$B23))*SIN(RADIANS(90-[1]DC!G$3))*COS(RADIANS([1]China!$C23-[1]DC!G$4)))*3959</f>
        <v>8134.4119320108257</v>
      </c>
      <c r="C24" s="85">
        <f>ACOS(COS(RADIANS(90-[1]China!$B23))*COS(RADIANS(90-[1]DC!H$3))+SIN(RADIANS(90-[1]China!$B23))*SIN(RADIANS(90-[1]DC!H$3))*COS(RADIANS([1]China!$C23-[1]DC!H$4)))*3959</f>
        <v>8154.4184451843976</v>
      </c>
      <c r="D24" s="85">
        <f>ACOS(COS(RADIANS(90-[1]China!$B23))*COS(RADIANS(90-[1]DC!I$3))+SIN(RADIANS(90-[1]China!$B23))*SIN(RADIANS(90-[1]DC!I$3))*COS(RADIANS([1]China!$C23-[1]DC!I$4)))*3959</f>
        <v>6757.3549238241158</v>
      </c>
      <c r="E24" s="85">
        <f>ACOS(COS(RADIANS(90-[1]China!$B23))*COS(RADIANS(90-[1]DC!J$3))+SIN(RADIANS(90-[1]China!$B23))*SIN(RADIANS(90-[1]DC!J$3))*COS(RADIANS([1]China!$C23-[1]DC!J$4)))*3959</f>
        <v>7260.1176290189951</v>
      </c>
      <c r="F24" s="85">
        <f>ACOS(COS(RADIANS(90-[1]China!$B23))*COS(RADIANS(90-[1]DC!K$3))+SIN(RADIANS(90-[1]China!$B23))*SIN(RADIANS(90-[1]DC!K$3))*COS(RADIANS([1]China!$C23-[1]DC!K$4)))*3959</f>
        <v>7221.2839338705453</v>
      </c>
      <c r="G24" s="85">
        <f>ACOS(COS(RADIANS(90-[1]China!$B23))*COS(RADIANS(90-[1]DC!L$3))+SIN(RADIANS(90-[1]China!$B23))*SIN(RADIANS(90-[1]DC!L$3))*COS(RADIANS([1]China!$C23-[1]DC!L$4)))*3959</f>
        <v>8005.1027642161498</v>
      </c>
    </row>
    <row r="25" spans="1:7" ht="17" thickBot="1" x14ac:dyDescent="0.25">
      <c r="A25" s="86">
        <v>314400</v>
      </c>
      <c r="B25" s="85">
        <f>ACOS(COS(RADIANS(90-[1]China!$B24))*COS(RADIANS(90-[1]DC!G$3))+SIN(RADIANS(90-[1]China!$B24))*SIN(RADIANS(90-[1]DC!G$3))*COS(RADIANS([1]China!$C24-[1]DC!G$4)))*3959</f>
        <v>7502.8248903337926</v>
      </c>
      <c r="C25" s="85">
        <f>ACOS(COS(RADIANS(90-[1]China!$B24))*COS(RADIANS(90-[1]DC!H$3))+SIN(RADIANS(90-[1]China!$B24))*SIN(RADIANS(90-[1]DC!H$3))*COS(RADIANS([1]China!$C24-[1]DC!H$4)))*3959</f>
        <v>7522.9602928549302</v>
      </c>
      <c r="D25" s="85">
        <f>ACOS(COS(RADIANS(90-[1]China!$B24))*COS(RADIANS(90-[1]DC!I$3))+SIN(RADIANS(90-[1]China!$B24))*SIN(RADIANS(90-[1]DC!I$3))*COS(RADIANS([1]China!$C24-[1]DC!I$4)))*3959</f>
        <v>6105.2391714265459</v>
      </c>
      <c r="E25" s="85">
        <f>ACOS(COS(RADIANS(90-[1]China!$B24))*COS(RADIANS(90-[1]DC!J$3))+SIN(RADIANS(90-[1]China!$B24))*SIN(RADIANS(90-[1]DC!J$3))*COS(RADIANS([1]China!$C24-[1]DC!J$4)))*3959</f>
        <v>6610.9238737686283</v>
      </c>
      <c r="F25" s="85">
        <f>ACOS(COS(RADIANS(90-[1]China!$B24))*COS(RADIANS(90-[1]DC!K$3))+SIN(RADIANS(90-[1]China!$B24))*SIN(RADIANS(90-[1]DC!K$3))*COS(RADIANS([1]China!$C24-[1]DC!K$4)))*3959</f>
        <v>6572.2011498624361</v>
      </c>
      <c r="G25" s="85">
        <f>ACOS(COS(RADIANS(90-[1]China!$B24))*COS(RADIANS(90-[1]DC!L$3))+SIN(RADIANS(90-[1]China!$B24))*SIN(RADIANS(90-[1]DC!L$3))*COS(RADIANS([1]China!$C24-[1]DC!L$4)))*3959</f>
        <v>7430.0867408202221</v>
      </c>
    </row>
    <row r="26" spans="1:7" ht="17" thickBot="1" x14ac:dyDescent="0.25">
      <c r="A26" s="86">
        <v>215128</v>
      </c>
      <c r="B26" s="85">
        <f>ACOS(COS(RADIANS(90-[1]China!$B25))*COS(RADIANS(90-[1]DC!G$3))+SIN(RADIANS(90-[1]China!$B25))*SIN(RADIANS(90-[1]DC!G$3))*COS(RADIANS([1]China!$C25-[1]DC!G$4)))*3959</f>
        <v>7443.543271083</v>
      </c>
      <c r="C26" s="85">
        <f>ACOS(COS(RADIANS(90-[1]China!$B25))*COS(RADIANS(90-[1]DC!H$3))+SIN(RADIANS(90-[1]China!$B25))*SIN(RADIANS(90-[1]DC!H$3))*COS(RADIANS([1]China!$C25-[1]DC!H$4)))*3959</f>
        <v>7463.6682817793053</v>
      </c>
      <c r="D26" s="85">
        <f>ACOS(COS(RADIANS(90-[1]China!$B25))*COS(RADIANS(90-[1]DC!I$3))+SIN(RADIANS(90-[1]China!$B25))*SIN(RADIANS(90-[1]DC!I$3))*COS(RADIANS([1]China!$C25-[1]DC!I$4)))*3959</f>
        <v>6051.8656242393399</v>
      </c>
      <c r="E26" s="85">
        <f>ACOS(COS(RADIANS(90-[1]China!$B25))*COS(RADIANS(90-[1]DC!J$3))+SIN(RADIANS(90-[1]China!$B25))*SIN(RADIANS(90-[1]DC!J$3))*COS(RADIANS([1]China!$C25-[1]DC!J$4)))*3959</f>
        <v>6560.2511636491936</v>
      </c>
      <c r="F26" s="85">
        <f>ACOS(COS(RADIANS(90-[1]China!$B25))*COS(RADIANS(90-[1]DC!K$3))+SIN(RADIANS(90-[1]China!$B25))*SIN(RADIANS(90-[1]DC!K$3))*COS(RADIANS([1]China!$C25-[1]DC!K$4)))*3959</f>
        <v>6521.5933130916537</v>
      </c>
      <c r="G26" s="85">
        <f>ACOS(COS(RADIANS(90-[1]China!$B25))*COS(RADIANS(90-[1]DC!L$3))+SIN(RADIANS(90-[1]China!$B25))*SIN(RADIANS(90-[1]DC!L$3))*COS(RADIANS([1]China!$C25-[1]DC!L$4)))*3959</f>
        <v>7368.7476994820863</v>
      </c>
    </row>
    <row r="27" spans="1:7" ht="17" thickBot="1" x14ac:dyDescent="0.25">
      <c r="A27" s="86">
        <v>337000</v>
      </c>
      <c r="B27" s="85">
        <f>ACOS(COS(RADIANS(90-[1]China!$B26))*COS(RADIANS(90-[1]DC!G$3))+SIN(RADIANS(90-[1]China!$B26))*SIN(RADIANS(90-[1]DC!G$3))*COS(RADIANS([1]China!$C26-[1]DC!G$4)))*3959</f>
        <v>7835.3400776964718</v>
      </c>
      <c r="C27" s="85">
        <f>ACOS(COS(RADIANS(90-[1]China!$B26))*COS(RADIANS(90-[1]DC!H$3))+SIN(RADIANS(90-[1]China!$B26))*SIN(RADIANS(90-[1]DC!H$3))*COS(RADIANS([1]China!$C26-[1]DC!H$4)))*3959</f>
        <v>7855.2248768254158</v>
      </c>
      <c r="D27" s="85">
        <f>ACOS(COS(RADIANS(90-[1]China!$B26))*COS(RADIANS(90-[1]DC!I$3))+SIN(RADIANS(90-[1]China!$B26))*SIN(RADIANS(90-[1]DC!I$3))*COS(RADIANS([1]China!$C26-[1]DC!I$4)))*3959</f>
        <v>6502.0418535176013</v>
      </c>
      <c r="E27" s="85">
        <f>ACOS(COS(RADIANS(90-[1]China!$B26))*COS(RADIANS(90-[1]DC!J$3))+SIN(RADIANS(90-[1]China!$B26))*SIN(RADIANS(90-[1]DC!J$3))*COS(RADIANS([1]China!$C26-[1]DC!J$4)))*3959</f>
        <v>7021.837557819199</v>
      </c>
      <c r="F27" s="85">
        <f>ACOS(COS(RADIANS(90-[1]China!$B26))*COS(RADIANS(90-[1]DC!K$3))+SIN(RADIANS(90-[1]China!$B26))*SIN(RADIANS(90-[1]DC!K$3))*COS(RADIANS([1]China!$C26-[1]DC!K$4)))*3959</f>
        <v>6983.4348977338814</v>
      </c>
      <c r="G27" s="85">
        <f>ACOS(COS(RADIANS(90-[1]China!$B26))*COS(RADIANS(90-[1]DC!L$3))+SIN(RADIANS(90-[1]China!$B26))*SIN(RADIANS(90-[1]DC!L$3))*COS(RADIANS([1]China!$C26-[1]DC!L$4)))*3959</f>
        <v>7686.2795661956297</v>
      </c>
    </row>
    <row r="28" spans="1:7" ht="17" thickBot="1" x14ac:dyDescent="0.25">
      <c r="A28" s="86">
        <v>223600</v>
      </c>
      <c r="B28" s="85">
        <f>ACOS(COS(RADIANS(90-[1]China!$B27))*COS(RADIANS(90-[1]DC!G$3))+SIN(RADIANS(90-[1]China!$B27))*SIN(RADIANS(90-[1]DC!G$3))*COS(RADIANS([1]China!$C27-[1]DC!G$4)))*3959</f>
        <v>7309.8653460415981</v>
      </c>
      <c r="C28" s="85">
        <f>ACOS(COS(RADIANS(90-[1]China!$B27))*COS(RADIANS(90-[1]DC!H$3))+SIN(RADIANS(90-[1]China!$B27))*SIN(RADIANS(90-[1]DC!H$3))*COS(RADIANS([1]China!$C27-[1]DC!H$4)))*3959</f>
        <v>7329.8512870914037</v>
      </c>
      <c r="D28" s="85">
        <f>ACOS(COS(RADIANS(90-[1]China!$B27))*COS(RADIANS(90-[1]DC!I$3))+SIN(RADIANS(90-[1]China!$B27))*SIN(RADIANS(90-[1]DC!I$3))*COS(RADIANS([1]China!$C27-[1]DC!I$4)))*3959</f>
        <v>5968.9214824000474</v>
      </c>
      <c r="E28" s="85">
        <f>ACOS(COS(RADIANS(90-[1]China!$B27))*COS(RADIANS(90-[1]DC!J$3))+SIN(RADIANS(90-[1]China!$B27))*SIN(RADIANS(90-[1]DC!J$3))*COS(RADIANS([1]China!$C27-[1]DC!J$4)))*3959</f>
        <v>6493.8400752454418</v>
      </c>
      <c r="F28" s="85">
        <f>ACOS(COS(RADIANS(90-[1]China!$B27))*COS(RADIANS(90-[1]DC!K$3))+SIN(RADIANS(90-[1]China!$B27))*SIN(RADIANS(90-[1]DC!K$3))*COS(RADIANS([1]China!$C27-[1]DC!K$4)))*3959</f>
        <v>6455.6423186431111</v>
      </c>
      <c r="G28" s="85">
        <f>ACOS(COS(RADIANS(90-[1]China!$B27))*COS(RADIANS(90-[1]DC!L$3))+SIN(RADIANS(90-[1]China!$B27))*SIN(RADIANS(90-[1]DC!L$3))*COS(RADIANS([1]China!$C27-[1]DC!L$4)))*3959</f>
        <v>7198.2175263471163</v>
      </c>
    </row>
    <row r="29" spans="1:7" ht="17" thickBot="1" x14ac:dyDescent="0.25">
      <c r="A29" s="86">
        <v>214125</v>
      </c>
      <c r="B29" s="85">
        <f>ACOS(COS(RADIANS(90-[1]China!$B28))*COS(RADIANS(90-[1]DC!G$3))+SIN(RADIANS(90-[1]China!$B28))*SIN(RADIANS(90-[1]DC!G$3))*COS(RADIANS([1]China!$C28-[1]DC!G$4)))*3959</f>
        <v>7440.1785043585242</v>
      </c>
      <c r="C29" s="85">
        <f>ACOS(COS(RADIANS(90-[1]China!$B28))*COS(RADIANS(90-[1]DC!H$3))+SIN(RADIANS(90-[1]China!$B28))*SIN(RADIANS(90-[1]DC!H$3))*COS(RADIANS([1]China!$C28-[1]DC!H$4)))*3959</f>
        <v>7460.2872075441028</v>
      </c>
      <c r="D29" s="85">
        <f>ACOS(COS(RADIANS(90-[1]China!$B28))*COS(RADIANS(90-[1]DC!I$3))+SIN(RADIANS(90-[1]China!$B28))*SIN(RADIANS(90-[1]DC!I$3))*COS(RADIANS([1]China!$C28-[1]DC!I$4)))*3959</f>
        <v>6054.6732207886771</v>
      </c>
      <c r="E29" s="85">
        <f>ACOS(COS(RADIANS(90-[1]China!$B28))*COS(RADIANS(90-[1]DC!J$3))+SIN(RADIANS(90-[1]China!$B28))*SIN(RADIANS(90-[1]DC!J$3))*COS(RADIANS([1]China!$C28-[1]DC!J$4)))*3959</f>
        <v>6565.0177142400944</v>
      </c>
      <c r="F29" s="85">
        <f>ACOS(COS(RADIANS(90-[1]China!$B28))*COS(RADIANS(90-[1]DC!K$3))+SIN(RADIANS(90-[1]China!$B28))*SIN(RADIANS(90-[1]DC!K$3))*COS(RADIANS([1]China!$C28-[1]DC!K$4)))*3959</f>
        <v>6526.4057989711446</v>
      </c>
      <c r="G29" s="85">
        <f>ACOS(COS(RADIANS(90-[1]China!$B28))*COS(RADIANS(90-[1]DC!L$3))+SIN(RADIANS(90-[1]China!$B28))*SIN(RADIANS(90-[1]DC!L$3))*COS(RADIANS([1]China!$C28-[1]DC!L$4)))*3959</f>
        <v>7359.9826405215108</v>
      </c>
    </row>
    <row r="30" spans="1:7" ht="17" thickBot="1" x14ac:dyDescent="0.25">
      <c r="A30" s="86">
        <v>314300</v>
      </c>
      <c r="B30" s="85">
        <f>ACOS(COS(RADIANS(90-[1]China!$B29))*COS(RADIANS(90-[1]DC!G$3))+SIN(RADIANS(90-[1]China!$B29))*SIN(RADIANS(90-[1]DC!G$3))*COS(RADIANS([1]China!$C29-[1]DC!G$4)))*3959</f>
        <v>7482.1443568688546</v>
      </c>
      <c r="C30" s="85">
        <f>ACOS(COS(RADIANS(90-[1]China!$B29))*COS(RADIANS(90-[1]DC!H$3))+SIN(RADIANS(90-[1]China!$B29))*SIN(RADIANS(90-[1]DC!H$3))*COS(RADIANS([1]China!$C29-[1]DC!H$4)))*3959</f>
        <v>7502.2923384936657</v>
      </c>
      <c r="D30" s="85">
        <f>ACOS(COS(RADIANS(90-[1]China!$B29))*COS(RADIANS(90-[1]DC!I$3))+SIN(RADIANS(90-[1]China!$B29))*SIN(RADIANS(90-[1]DC!I$3))*COS(RADIANS([1]China!$C29-[1]DC!I$4)))*3959</f>
        <v>6080.2349695765633</v>
      </c>
      <c r="E30" s="85">
        <f>ACOS(COS(RADIANS(90-[1]China!$B29))*COS(RADIANS(90-[1]DC!J$3))+SIN(RADIANS(90-[1]China!$B29))*SIN(RADIANS(90-[1]DC!J$3))*COS(RADIANS([1]China!$C29-[1]DC!J$4)))*3959</f>
        <v>6584.8266241100309</v>
      </c>
      <c r="F30" s="85">
        <f>ACOS(COS(RADIANS(90-[1]China!$B29))*COS(RADIANS(90-[1]DC!K$3))+SIN(RADIANS(90-[1]China!$B29))*SIN(RADIANS(90-[1]DC!K$3))*COS(RADIANS([1]China!$C29-[1]DC!K$4)))*3959</f>
        <v>6546.0822775381703</v>
      </c>
      <c r="G30" s="85">
        <f>ACOS(COS(RADIANS(90-[1]China!$B29))*COS(RADIANS(90-[1]DC!L$3))+SIN(RADIANS(90-[1]China!$B29))*SIN(RADIANS(90-[1]DC!L$3))*COS(RADIANS([1]China!$C29-[1]DC!L$4)))*3959</f>
        <v>7414.5632689983859</v>
      </c>
    </row>
    <row r="31" spans="1:7" ht="17" thickBot="1" x14ac:dyDescent="0.25">
      <c r="A31" s="86">
        <v>311812</v>
      </c>
      <c r="B31" s="85">
        <f>ACOS(COS(RADIANS(90-[1]China!$B30))*COS(RADIANS(90-[1]DC!G$3))+SIN(RADIANS(90-[1]China!$B30))*SIN(RADIANS(90-[1]DC!G$3))*COS(RADIANS([1]China!$C30-[1]DC!G$4)))*3959</f>
        <v>7554.2073544371306</v>
      </c>
      <c r="C31" s="85">
        <f>ACOS(COS(RADIANS(90-[1]China!$B30))*COS(RADIANS(90-[1]DC!H$3))+SIN(RADIANS(90-[1]China!$B30))*SIN(RADIANS(90-[1]DC!H$3))*COS(RADIANS([1]China!$C30-[1]DC!H$4)))*3959</f>
        <v>7574.3464286076087</v>
      </c>
      <c r="D31" s="85">
        <f>ACOS(COS(RADIANS(90-[1]China!$B30))*COS(RADIANS(90-[1]DC!I$3))+SIN(RADIANS(90-[1]China!$B30))*SIN(RADIANS(90-[1]DC!I$3))*COS(RADIANS([1]China!$C30-[1]DC!I$4)))*3959</f>
        <v>6153.5425303528154</v>
      </c>
      <c r="E31" s="85">
        <f>ACOS(COS(RADIANS(90-[1]China!$B30))*COS(RADIANS(90-[1]DC!J$3))+SIN(RADIANS(90-[1]China!$B30))*SIN(RADIANS(90-[1]DC!J$3))*COS(RADIANS([1]China!$C30-[1]DC!J$4)))*3959</f>
        <v>6657.508695117509</v>
      </c>
      <c r="F31" s="85">
        <f>ACOS(COS(RADIANS(90-[1]China!$B30))*COS(RADIANS(90-[1]DC!K$3))+SIN(RADIANS(90-[1]China!$B30))*SIN(RADIANS(90-[1]DC!K$3))*COS(RADIANS([1]China!$C30-[1]DC!K$4)))*3959</f>
        <v>6618.7454747103939</v>
      </c>
      <c r="G31" s="85">
        <f>ACOS(COS(RADIANS(90-[1]China!$B30))*COS(RADIANS(90-[1]DC!L$3))+SIN(RADIANS(90-[1]China!$B30))*SIN(RADIANS(90-[1]DC!L$3))*COS(RADIANS([1]China!$C30-[1]DC!L$4)))*3959</f>
        <v>7481.3959386224496</v>
      </c>
    </row>
    <row r="32" spans="1:7" ht="17" thickBot="1" x14ac:dyDescent="0.25">
      <c r="A32" s="86">
        <v>351144</v>
      </c>
      <c r="B32" s="85">
        <f>ACOS(COS(RADIANS(90-[1]China!$B31))*COS(RADIANS(90-[1]DC!G$3))+SIN(RADIANS(90-[1]China!$B31))*SIN(RADIANS(90-[1]DC!G$3))*COS(RADIANS([1]China!$C31-[1]DC!G$4)))*3959</f>
        <v>7850.1001556926967</v>
      </c>
      <c r="C32" s="85">
        <f>ACOS(COS(RADIANS(90-[1]China!$B31))*COS(RADIANS(90-[1]DC!H$3))+SIN(RADIANS(90-[1]China!$B31))*SIN(RADIANS(90-[1]DC!H$3))*COS(RADIANS([1]China!$C31-[1]DC!H$4)))*3959</f>
        <v>7870.2815258264627</v>
      </c>
      <c r="D32" s="85">
        <f>ACOS(COS(RADIANS(90-[1]China!$B31))*COS(RADIANS(90-[1]DC!I$3))+SIN(RADIANS(90-[1]China!$B31))*SIN(RADIANS(90-[1]DC!I$3))*COS(RADIANS([1]China!$C31-[1]DC!I$4)))*3959</f>
        <v>6422.7038840148352</v>
      </c>
      <c r="E32" s="85">
        <f>ACOS(COS(RADIANS(90-[1]China!$B31))*COS(RADIANS(90-[1]DC!J$3))+SIN(RADIANS(90-[1]China!$B31))*SIN(RADIANS(90-[1]DC!J$3))*COS(RADIANS([1]China!$C31-[1]DC!J$4)))*3959</f>
        <v>6913.3110691055026</v>
      </c>
      <c r="F32" s="85">
        <f>ACOS(COS(RADIANS(90-[1]China!$B31))*COS(RADIANS(90-[1]DC!K$3))+SIN(RADIANS(90-[1]China!$B31))*SIN(RADIANS(90-[1]DC!K$3))*COS(RADIANS([1]China!$C31-[1]DC!K$4)))*3959</f>
        <v>6874.2881408628546</v>
      </c>
      <c r="G32" s="85">
        <f>ACOS(COS(RADIANS(90-[1]China!$B31))*COS(RADIANS(90-[1]DC!L$3))+SIN(RADIANS(90-[1]China!$B31))*SIN(RADIANS(90-[1]DC!L$3))*COS(RADIANS([1]China!$C31-[1]DC!L$4)))*3959</f>
        <v>7785.6422718010172</v>
      </c>
    </row>
    <row r="33" spans="1:7" ht="17" thickBot="1" x14ac:dyDescent="0.25">
      <c r="A33" s="86">
        <v>523128</v>
      </c>
      <c r="B33" s="85">
        <f>ACOS(COS(RADIANS(90-[1]China!$B32))*COS(RADIANS(90-[1]DC!G$3))+SIN(RADIANS(90-[1]China!$B32))*SIN(RADIANS(90-[1]DC!G$3))*COS(RADIANS([1]China!$C32-[1]DC!G$4)))*3959</f>
        <v>8138.4546914422745</v>
      </c>
      <c r="C33" s="85">
        <f>ACOS(COS(RADIANS(90-[1]China!$B32))*COS(RADIANS(90-[1]DC!H$3))+SIN(RADIANS(90-[1]China!$B32))*SIN(RADIANS(90-[1]DC!H$3))*COS(RADIANS([1]China!$C32-[1]DC!H$4)))*3959</f>
        <v>8158.4555702597681</v>
      </c>
      <c r="D33" s="85">
        <f>ACOS(COS(RADIANS(90-[1]China!$B32))*COS(RADIANS(90-[1]DC!I$3))+SIN(RADIANS(90-[1]China!$B32))*SIN(RADIANS(90-[1]DC!I$3))*COS(RADIANS([1]China!$C32-[1]DC!I$4)))*3959</f>
        <v>6762.8335773095478</v>
      </c>
      <c r="E33" s="85">
        <f>ACOS(COS(RADIANS(90-[1]China!$B32))*COS(RADIANS(90-[1]DC!J$3))+SIN(RADIANS(90-[1]China!$B32))*SIN(RADIANS(90-[1]DC!J$3))*COS(RADIANS([1]China!$C32-[1]DC!J$4)))*3959</f>
        <v>7265.9726103277726</v>
      </c>
      <c r="F33" s="85">
        <f>ACOS(COS(RADIANS(90-[1]China!$B32))*COS(RADIANS(90-[1]DC!K$3))+SIN(RADIANS(90-[1]China!$B32))*SIN(RADIANS(90-[1]DC!K$3))*COS(RADIANS([1]China!$C32-[1]DC!K$4)))*3959</f>
        <v>7227.1459944210565</v>
      </c>
      <c r="G33" s="85">
        <f>ACOS(COS(RADIANS(90-[1]China!$B32))*COS(RADIANS(90-[1]DC!L$3))+SIN(RADIANS(90-[1]China!$B32))*SIN(RADIANS(90-[1]DC!L$3))*COS(RADIANS([1]China!$C32-[1]DC!L$4)))*3959</f>
        <v>8007.5828866706597</v>
      </c>
    </row>
    <row r="34" spans="1:7" ht="17" thickBot="1" x14ac:dyDescent="0.25">
      <c r="A34" s="86">
        <v>518125</v>
      </c>
      <c r="B34" s="85">
        <f>ACOS(COS(RADIANS(90-[1]China!$B33))*COS(RADIANS(90-[1]DC!G$3))+SIN(RADIANS(90-[1]China!$B33))*SIN(RADIANS(90-[1]DC!G$3))*COS(RADIANS([1]China!$C33-[1]DC!G$4)))*3959</f>
        <v>8152.5679082665265</v>
      </c>
      <c r="C34" s="85">
        <f>ACOS(COS(RADIANS(90-[1]China!$B33))*COS(RADIANS(90-[1]DC!H$3))+SIN(RADIANS(90-[1]China!$B33))*SIN(RADIANS(90-[1]DC!H$3))*COS(RADIANS([1]China!$C33-[1]DC!H$4)))*3959</f>
        <v>8172.576002785584</v>
      </c>
      <c r="D34" s="85">
        <f>ACOS(COS(RADIANS(90-[1]China!$B33))*COS(RADIANS(90-[1]DC!I$3))+SIN(RADIANS(90-[1]China!$B33))*SIN(RADIANS(90-[1]DC!I$3))*COS(RADIANS([1]China!$C33-[1]DC!I$4)))*3959</f>
        <v>6774.3956859906821</v>
      </c>
      <c r="E34" s="85">
        <f>ACOS(COS(RADIANS(90-[1]China!$B33))*COS(RADIANS(90-[1]DC!J$3))+SIN(RADIANS(90-[1]China!$B33))*SIN(RADIANS(90-[1]DC!J$3))*COS(RADIANS([1]China!$C33-[1]DC!J$4)))*3959</f>
        <v>7276.53295710976</v>
      </c>
      <c r="F34" s="85">
        <f>ACOS(COS(RADIANS(90-[1]China!$B33))*COS(RADIANS(90-[1]DC!K$3))+SIN(RADIANS(90-[1]China!$B33))*SIN(RADIANS(90-[1]DC!K$3))*COS(RADIANS([1]China!$C33-[1]DC!K$4)))*3959</f>
        <v>7237.6856550380544</v>
      </c>
      <c r="G34" s="85">
        <f>ACOS(COS(RADIANS(90-[1]China!$B33))*COS(RADIANS(90-[1]DC!L$3))+SIN(RADIANS(90-[1]China!$B33))*SIN(RADIANS(90-[1]DC!L$3))*COS(RADIANS([1]China!$C33-[1]DC!L$4)))*3959</f>
        <v>8023.1170004814694</v>
      </c>
    </row>
    <row r="35" spans="1:7" ht="17" thickBot="1" x14ac:dyDescent="0.25">
      <c r="A35" s="86">
        <v>314200</v>
      </c>
      <c r="B35" s="85">
        <f>ACOS(COS(RADIANS(90-[1]China!$B34))*COS(RADIANS(90-[1]DC!G$3))+SIN(RADIANS(90-[1]China!$B34))*SIN(RADIANS(90-[1]DC!G$3))*COS(RADIANS([1]China!$C34-[1]DC!G$4)))*3959</f>
        <v>7465.0497796892578</v>
      </c>
      <c r="C35" s="85">
        <f>ACOS(COS(RADIANS(90-[1]China!$B34))*COS(RADIANS(90-[1]DC!H$3))+SIN(RADIANS(90-[1]China!$B34))*SIN(RADIANS(90-[1]DC!H$3))*COS(RADIANS([1]China!$C34-[1]DC!H$4)))*3959</f>
        <v>7485.2020787986849</v>
      </c>
      <c r="D35" s="85">
        <f>ACOS(COS(RADIANS(90-[1]China!$B34))*COS(RADIANS(90-[1]DC!I$3))+SIN(RADIANS(90-[1]China!$B34))*SIN(RADIANS(90-[1]DC!I$3))*COS(RADIANS([1]China!$C34-[1]DC!I$4)))*3959</f>
        <v>6061.921997246478</v>
      </c>
      <c r="E35" s="85">
        <f>ACOS(COS(RADIANS(90-[1]China!$B34))*COS(RADIANS(90-[1]DC!J$3))+SIN(RADIANS(90-[1]China!$B34))*SIN(RADIANS(90-[1]DC!J$3))*COS(RADIANS([1]China!$C34-[1]DC!J$4)))*3959</f>
        <v>6566.3624164913517</v>
      </c>
      <c r="F35" s="85">
        <f>ACOS(COS(RADIANS(90-[1]China!$B34))*COS(RADIANS(90-[1]DC!K$3))+SIN(RADIANS(90-[1]China!$B34))*SIN(RADIANS(90-[1]DC!K$3))*COS(RADIANS([1]China!$C34-[1]DC!K$4)))*3959</f>
        <v>6527.6162637120306</v>
      </c>
      <c r="G35" s="85">
        <f>ACOS(COS(RADIANS(90-[1]China!$B34))*COS(RADIANS(90-[1]DC!L$3))+SIN(RADIANS(90-[1]China!$B34))*SIN(RADIANS(90-[1]DC!L$3))*COS(RADIANS([1]China!$C34-[1]DC!L$4)))*3959</f>
        <v>7399.5580771605255</v>
      </c>
    </row>
    <row r="36" spans="1:7" ht="17" thickBot="1" x14ac:dyDescent="0.25">
      <c r="A36" s="86">
        <v>351131</v>
      </c>
      <c r="B36" s="85">
        <f>ACOS(COS(RADIANS(90-[1]China!$B35))*COS(RADIANS(90-[1]DC!G$3))+SIN(RADIANS(90-[1]China!$B35))*SIN(RADIANS(90-[1]DC!G$3))*COS(RADIANS([1]China!$C35-[1]DC!G$4)))*3959</f>
        <v>7843.9848520610549</v>
      </c>
      <c r="C36" s="85">
        <f>ACOS(COS(RADIANS(90-[1]China!$B35))*COS(RADIANS(90-[1]DC!H$3))+SIN(RADIANS(90-[1]China!$B35))*SIN(RADIANS(90-[1]DC!H$3))*COS(RADIANS([1]China!$C35-[1]DC!H$4)))*3959</f>
        <v>7864.1639226098723</v>
      </c>
      <c r="D36" s="85">
        <f>ACOS(COS(RADIANS(90-[1]China!$B35))*COS(RADIANS(90-[1]DC!I$3))+SIN(RADIANS(90-[1]China!$B35))*SIN(RADIANS(90-[1]DC!I$3))*COS(RADIANS([1]China!$C35-[1]DC!I$4)))*3959</f>
        <v>6417.785257954627</v>
      </c>
      <c r="E36" s="85">
        <f>ACOS(COS(RADIANS(90-[1]China!$B35))*COS(RADIANS(90-[1]DC!J$3))+SIN(RADIANS(90-[1]China!$B35))*SIN(RADIANS(90-[1]DC!J$3))*COS(RADIANS([1]China!$C35-[1]DC!J$4)))*3959</f>
        <v>6908.9052283156907</v>
      </c>
      <c r="F36" s="85">
        <f>ACOS(COS(RADIANS(90-[1]China!$B35))*COS(RADIANS(90-[1]DC!K$3))+SIN(RADIANS(90-[1]China!$B35))*SIN(RADIANS(90-[1]DC!K$3))*COS(RADIANS([1]China!$C35-[1]DC!K$4)))*3959</f>
        <v>6869.8904748796513</v>
      </c>
      <c r="G36" s="85">
        <f>ACOS(COS(RADIANS(90-[1]China!$B35))*COS(RADIANS(90-[1]DC!L$3))+SIN(RADIANS(90-[1]China!$B35))*SIN(RADIANS(90-[1]DC!L$3))*COS(RADIANS([1]China!$C35-[1]DC!L$4)))*3959</f>
        <v>7778.7167238830598</v>
      </c>
    </row>
    <row r="37" spans="1:7" ht="17" thickBot="1" x14ac:dyDescent="0.25">
      <c r="A37" s="86">
        <v>350018</v>
      </c>
      <c r="B37" s="85">
        <f>ACOS(COS(RADIANS(90-[1]China!$B36))*COS(RADIANS(90-[1]DC!G$3))+SIN(RADIANS(90-[1]China!$B36))*SIN(RADIANS(90-[1]DC!G$3))*COS(RADIANS([1]China!$C36-[1]DC!G$4)))*3959</f>
        <v>7804.3704088001787</v>
      </c>
      <c r="C37" s="85">
        <f>ACOS(COS(RADIANS(90-[1]China!$B36))*COS(RADIANS(90-[1]DC!H$3))+SIN(RADIANS(90-[1]China!$B36))*SIN(RADIANS(90-[1]DC!H$3))*COS(RADIANS([1]China!$C36-[1]DC!H$4)))*3959</f>
        <v>7824.550585661209</v>
      </c>
      <c r="D37" s="85">
        <f>ACOS(COS(RADIANS(90-[1]China!$B36))*COS(RADIANS(90-[1]DC!I$3))+SIN(RADIANS(90-[1]China!$B36))*SIN(RADIANS(90-[1]DC!I$3))*COS(RADIANS([1]China!$C36-[1]DC!I$4)))*3959</f>
        <v>6378.8916781309781</v>
      </c>
      <c r="E37" s="85">
        <f>ACOS(COS(RADIANS(90-[1]China!$B36))*COS(RADIANS(90-[1]DC!J$3))+SIN(RADIANS(90-[1]China!$B36))*SIN(RADIANS(90-[1]DC!J$3))*COS(RADIANS([1]China!$C36-[1]DC!J$4)))*3959</f>
        <v>6870.8616275392715</v>
      </c>
      <c r="F37" s="85">
        <f>ACOS(COS(RADIANS(90-[1]China!$B36))*COS(RADIANS(90-[1]DC!K$3))+SIN(RADIANS(90-[1]China!$B36))*SIN(RADIANS(90-[1]DC!K$3))*COS(RADIANS([1]China!$C36-[1]DC!K$4)))*3959</f>
        <v>6831.8626268687713</v>
      </c>
      <c r="G37" s="85">
        <f>ACOS(COS(RADIANS(90-[1]China!$B36))*COS(RADIANS(90-[1]DC!L$3))+SIN(RADIANS(90-[1]China!$B36))*SIN(RADIANS(90-[1]DC!L$3))*COS(RADIANS([1]China!$C36-[1]DC!L$4)))*3959</f>
        <v>7740.7155170240012</v>
      </c>
    </row>
    <row r="38" spans="1:7" ht="17" thickBot="1" x14ac:dyDescent="0.25">
      <c r="A38" s="86">
        <v>351119</v>
      </c>
      <c r="B38" s="85">
        <f>ACOS(COS(RADIANS(90-[1]China!$B37))*COS(RADIANS(90-[1]DC!G$3))+SIN(RADIANS(90-[1]China!$B37))*SIN(RADIANS(90-[1]DC!G$3))*COS(RADIANS([1]China!$C37-[1]DC!G$4)))*3959</f>
        <v>7843.1386497707499</v>
      </c>
      <c r="C38" s="85">
        <f>ACOS(COS(RADIANS(90-[1]China!$B37))*COS(RADIANS(90-[1]DC!H$3))+SIN(RADIANS(90-[1]China!$B37))*SIN(RADIANS(90-[1]DC!H$3))*COS(RADIANS([1]China!$C37-[1]DC!H$4)))*3959</f>
        <v>7863.3179513982732</v>
      </c>
      <c r="D38" s="85">
        <f>ACOS(COS(RADIANS(90-[1]China!$B37))*COS(RADIANS(90-[1]DC!I$3))+SIN(RADIANS(90-[1]China!$B37))*SIN(RADIANS(90-[1]DC!I$3))*COS(RADIANS([1]China!$C37-[1]DC!I$4)))*3959</f>
        <v>6416.8637371804216</v>
      </c>
      <c r="E38" s="85">
        <f>ACOS(COS(RADIANS(90-[1]China!$B37))*COS(RADIANS(90-[1]DC!J$3))+SIN(RADIANS(90-[1]China!$B37))*SIN(RADIANS(90-[1]DC!J$3))*COS(RADIANS([1]China!$C37-[1]DC!J$4)))*3959</f>
        <v>6907.9701212153268</v>
      </c>
      <c r="F38" s="85">
        <f>ACOS(COS(RADIANS(90-[1]China!$B37))*COS(RADIANS(90-[1]DC!K$3))+SIN(RADIANS(90-[1]China!$B37))*SIN(RADIANS(90-[1]DC!K$3))*COS(RADIANS([1]China!$C37-[1]DC!K$4)))*3959</f>
        <v>6868.9552162669497</v>
      </c>
      <c r="G38" s="85">
        <f>ACOS(COS(RADIANS(90-[1]China!$B37))*COS(RADIANS(90-[1]DC!L$3))+SIN(RADIANS(90-[1]China!$B37))*SIN(RADIANS(90-[1]DC!L$3))*COS(RADIANS([1]China!$C37-[1]DC!L$4)))*3959</f>
        <v>7777.9936368746667</v>
      </c>
    </row>
    <row r="39" spans="1:7" ht="17" thickBot="1" x14ac:dyDescent="0.25">
      <c r="A39" s="86">
        <v>516000</v>
      </c>
      <c r="B39" s="85">
        <f>ACOS(COS(RADIANS(90-[1]China!$B38))*COS(RADIANS(90-[1]DC!G$3))+SIN(RADIANS(90-[1]China!$B38))*SIN(RADIANS(90-[1]DC!G$3))*COS(RADIANS([1]China!$C38-[1]DC!G$4)))*3959</f>
        <v>8127.8628295957924</v>
      </c>
      <c r="C39" s="85">
        <f>ACOS(COS(RADIANS(90-[1]China!$B38))*COS(RADIANS(90-[1]DC!H$3))+SIN(RADIANS(90-[1]China!$B38))*SIN(RADIANS(90-[1]DC!H$3))*COS(RADIANS([1]China!$C38-[1]DC!H$4)))*3959</f>
        <v>8147.902833314738</v>
      </c>
      <c r="D39" s="85">
        <f>ACOS(COS(RADIANS(90-[1]China!$B38))*COS(RADIANS(90-[1]DC!I$3))+SIN(RADIANS(90-[1]China!$B38))*SIN(RADIANS(90-[1]DC!I$3))*COS(RADIANS([1]China!$C38-[1]DC!I$4)))*3959</f>
        <v>6741.3369680091973</v>
      </c>
      <c r="E39" s="85">
        <f>ACOS(COS(RADIANS(90-[1]China!$B38))*COS(RADIANS(90-[1]DC!J$3))+SIN(RADIANS(90-[1]China!$B38))*SIN(RADIANS(90-[1]DC!J$3))*COS(RADIANS([1]China!$C38-[1]DC!J$4)))*3959</f>
        <v>7241.2619986330328</v>
      </c>
      <c r="F39" s="85">
        <f>ACOS(COS(RADIANS(90-[1]China!$B38))*COS(RADIANS(90-[1]DC!K$3))+SIN(RADIANS(90-[1]China!$B38))*SIN(RADIANS(90-[1]DC!K$3))*COS(RADIANS([1]China!$C38-[1]DC!K$4)))*3959</f>
        <v>7202.3749289392081</v>
      </c>
      <c r="G39" s="85">
        <f>ACOS(COS(RADIANS(90-[1]China!$B38))*COS(RADIANS(90-[1]DC!L$3))+SIN(RADIANS(90-[1]China!$B38))*SIN(RADIANS(90-[1]DC!L$3))*COS(RADIANS([1]China!$C38-[1]DC!L$4)))*3959</f>
        <v>8007.6475912088663</v>
      </c>
    </row>
    <row r="40" spans="1:7" ht="17" thickBot="1" x14ac:dyDescent="0.25">
      <c r="A40" s="86">
        <v>514400</v>
      </c>
      <c r="B40" s="85">
        <f>ACOS(COS(RADIANS(90-[1]China!$B39))*COS(RADIANS(90-[1]DC!G$3))+SIN(RADIANS(90-[1]China!$B39))*SIN(RADIANS(90-[1]DC!G$3))*COS(RADIANS([1]China!$C39-[1]DC!G$4)))*3959</f>
        <v>8027.4916914979704</v>
      </c>
      <c r="C40" s="85">
        <f>ACOS(COS(RADIANS(90-[1]China!$B39))*COS(RADIANS(90-[1]DC!H$3))+SIN(RADIANS(90-[1]China!$B39))*SIN(RADIANS(90-[1]DC!H$3))*COS(RADIANS([1]China!$C39-[1]DC!H$4)))*3959</f>
        <v>8047.5719094310489</v>
      </c>
      <c r="D40" s="85">
        <f>ACOS(COS(RADIANS(90-[1]China!$B39))*COS(RADIANS(90-[1]DC!I$3))+SIN(RADIANS(90-[1]China!$B39))*SIN(RADIANS(90-[1]DC!I$3))*COS(RADIANS([1]China!$C39-[1]DC!I$4)))*3959</f>
        <v>6632.0196488071169</v>
      </c>
      <c r="E40" s="85">
        <f>ACOS(COS(RADIANS(90-[1]China!$B39))*COS(RADIANS(90-[1]DC!J$3))+SIN(RADIANS(90-[1]China!$B39))*SIN(RADIANS(90-[1]DC!J$3))*COS(RADIANS([1]China!$C39-[1]DC!J$4)))*3959</f>
        <v>7130.6544573328829</v>
      </c>
      <c r="F40" s="85">
        <f>ACOS(COS(RADIANS(90-[1]China!$B39))*COS(RADIANS(90-[1]DC!K$3))+SIN(RADIANS(90-[1]China!$B39))*SIN(RADIANS(90-[1]DC!K$3))*COS(RADIANS([1]China!$C39-[1]DC!K$4)))*3959</f>
        <v>7091.7515140646874</v>
      </c>
      <c r="G40" s="85">
        <f>ACOS(COS(RADIANS(90-[1]China!$B39))*COS(RADIANS(90-[1]DC!L$3))+SIN(RADIANS(90-[1]China!$B39))*SIN(RADIANS(90-[1]DC!L$3))*COS(RADIANS([1]China!$C39-[1]DC!L$4)))*3959</f>
        <v>7921.8570116930341</v>
      </c>
    </row>
    <row r="41" spans="1:7" ht="17" thickBot="1" x14ac:dyDescent="0.25">
      <c r="A41" s="86">
        <v>315800</v>
      </c>
      <c r="B41" s="85">
        <f>ACOS(COS(RADIANS(90-[1]China!$B40))*COS(RADIANS(90-[1]DC!G$3))+SIN(RADIANS(90-[1]China!$B40))*SIN(RADIANS(90-[1]DC!G$3))*COS(RADIANS([1]China!$C40-[1]DC!G$4)))*3959</f>
        <v>7495.4603590738889</v>
      </c>
      <c r="C41" s="85">
        <f>ACOS(COS(RADIANS(90-[1]China!$B40))*COS(RADIANS(90-[1]DC!H$3))+SIN(RADIANS(90-[1]China!$B40))*SIN(RADIANS(90-[1]DC!H$3))*COS(RADIANS([1]China!$C40-[1]DC!H$4)))*3959</f>
        <v>7515.6487324847203</v>
      </c>
      <c r="D41" s="85">
        <f>ACOS(COS(RADIANS(90-[1]China!$B40))*COS(RADIANS(90-[1]DC!I$3))+SIN(RADIANS(90-[1]China!$B40))*SIN(RADIANS(90-[1]DC!I$3))*COS(RADIANS([1]China!$C40-[1]DC!I$4)))*3959</f>
        <v>6075.5775513217068</v>
      </c>
      <c r="E41" s="85">
        <f>ACOS(COS(RADIANS(90-[1]China!$B40))*COS(RADIANS(90-[1]DC!J$3))+SIN(RADIANS(90-[1]China!$B40))*SIN(RADIANS(90-[1]DC!J$3))*COS(RADIANS([1]China!$C40-[1]DC!J$4)))*3959</f>
        <v>6574.0191626816622</v>
      </c>
      <c r="F41" s="85">
        <f>ACOS(COS(RADIANS(90-[1]China!$B40))*COS(RADIANS(90-[1]DC!K$3))+SIN(RADIANS(90-[1]China!$B40))*SIN(RADIANS(90-[1]DC!K$3))*COS(RADIANS([1]China!$C40-[1]DC!K$4)))*3959</f>
        <v>6535.1522221206733</v>
      </c>
      <c r="G41" s="85">
        <f>ACOS(COS(RADIANS(90-[1]China!$B40))*COS(RADIANS(90-[1]DC!L$3))+SIN(RADIANS(90-[1]China!$B40))*SIN(RADIANS(90-[1]DC!L$3))*COS(RADIANS([1]China!$C40-[1]DC!L$4)))*3959</f>
        <v>7444.0089317341626</v>
      </c>
    </row>
    <row r="42" spans="1:7" ht="17" thickBot="1" x14ac:dyDescent="0.25">
      <c r="A42" s="86">
        <v>315800</v>
      </c>
      <c r="B42" s="85">
        <f>ACOS(COS(RADIANS(90-[1]China!$B41))*COS(RADIANS(90-[1]DC!G$3))+SIN(RADIANS(90-[1]China!$B41))*SIN(RADIANS(90-[1]DC!G$3))*COS(RADIANS([1]China!$C41-[1]DC!G$4)))*3959</f>
        <v>7495.5482976511812</v>
      </c>
      <c r="C42" s="85">
        <f>ACOS(COS(RADIANS(90-[1]China!$B41))*COS(RADIANS(90-[1]DC!H$3))+SIN(RADIANS(90-[1]China!$B41))*SIN(RADIANS(90-[1]DC!H$3))*COS(RADIANS([1]China!$C41-[1]DC!H$4)))*3959</f>
        <v>7515.7367092466493</v>
      </c>
      <c r="D42" s="85">
        <f>ACOS(COS(RADIANS(90-[1]China!$B41))*COS(RADIANS(90-[1]DC!I$3))+SIN(RADIANS(90-[1]China!$B41))*SIN(RADIANS(90-[1]DC!I$3))*COS(RADIANS([1]China!$C41-[1]DC!I$4)))*3959</f>
        <v>6075.644847495113</v>
      </c>
      <c r="E42" s="85">
        <f>ACOS(COS(RADIANS(90-[1]China!$B41))*COS(RADIANS(90-[1]DC!J$3))+SIN(RADIANS(90-[1]China!$B41))*SIN(RADIANS(90-[1]DC!J$3))*COS(RADIANS([1]China!$C41-[1]DC!J$4)))*3959</f>
        <v>6574.0781585268232</v>
      </c>
      <c r="F42" s="85">
        <f>ACOS(COS(RADIANS(90-[1]China!$B41))*COS(RADIANS(90-[1]DC!K$3))+SIN(RADIANS(90-[1]China!$B41))*SIN(RADIANS(90-[1]DC!K$3))*COS(RADIANS([1]China!$C41-[1]DC!K$4)))*3959</f>
        <v>6535.2110580605622</v>
      </c>
      <c r="G42" s="85">
        <f>ACOS(COS(RADIANS(90-[1]China!$B41))*COS(RADIANS(90-[1]DC!L$3))+SIN(RADIANS(90-[1]China!$B41))*SIN(RADIANS(90-[1]DC!L$3))*COS(RADIANS([1]China!$C41-[1]DC!L$4)))*3959</f>
        <v>7444.1116336883906</v>
      </c>
    </row>
    <row r="43" spans="1:7" ht="17" thickBot="1" x14ac:dyDescent="0.25">
      <c r="A43" s="86">
        <v>315800</v>
      </c>
      <c r="B43" s="85">
        <f>ACOS(COS(RADIANS(90-[1]China!$B42))*COS(RADIANS(90-[1]DC!G$3))+SIN(RADIANS(90-[1]China!$B42))*SIN(RADIANS(90-[1]DC!G$3))*COS(RADIANS([1]China!$C42-[1]DC!G$4)))*3959</f>
        <v>7495.5482976511812</v>
      </c>
      <c r="C43" s="85">
        <f>ACOS(COS(RADIANS(90-[1]China!$B42))*COS(RADIANS(90-[1]DC!H$3))+SIN(RADIANS(90-[1]China!$B42))*SIN(RADIANS(90-[1]DC!H$3))*COS(RADIANS([1]China!$C42-[1]DC!H$4)))*3959</f>
        <v>7515.7367092466493</v>
      </c>
      <c r="D43" s="85">
        <f>ACOS(COS(RADIANS(90-[1]China!$B42))*COS(RADIANS(90-[1]DC!I$3))+SIN(RADIANS(90-[1]China!$B42))*SIN(RADIANS(90-[1]DC!I$3))*COS(RADIANS([1]China!$C42-[1]DC!I$4)))*3959</f>
        <v>6075.644847495113</v>
      </c>
      <c r="E43" s="85">
        <f>ACOS(COS(RADIANS(90-[1]China!$B42))*COS(RADIANS(90-[1]DC!J$3))+SIN(RADIANS(90-[1]China!$B42))*SIN(RADIANS(90-[1]DC!J$3))*COS(RADIANS([1]China!$C42-[1]DC!J$4)))*3959</f>
        <v>6574.0781585268232</v>
      </c>
      <c r="F43" s="85">
        <f>ACOS(COS(RADIANS(90-[1]China!$B42))*COS(RADIANS(90-[1]DC!K$3))+SIN(RADIANS(90-[1]China!$B42))*SIN(RADIANS(90-[1]DC!K$3))*COS(RADIANS([1]China!$C42-[1]DC!K$4)))*3959</f>
        <v>6535.2110580605622</v>
      </c>
      <c r="G43" s="85">
        <f>ACOS(COS(RADIANS(90-[1]China!$B42))*COS(RADIANS(90-[1]DC!L$3))+SIN(RADIANS(90-[1]China!$B42))*SIN(RADIANS(90-[1]DC!L$3))*COS(RADIANS([1]China!$C42-[1]DC!L$4)))*3959</f>
        <v>7444.1116336883906</v>
      </c>
    </row>
    <row r="44" spans="1:7" ht="17" thickBot="1" x14ac:dyDescent="0.25">
      <c r="A44" s="86">
        <v>315800</v>
      </c>
      <c r="B44" s="85">
        <f>ACOS(COS(RADIANS(90-[1]China!$B43))*COS(RADIANS(90-[1]DC!G$3))+SIN(RADIANS(90-[1]China!$B43))*SIN(RADIANS(90-[1]DC!G$3))*COS(RADIANS([1]China!$C43-[1]DC!G$4)))*3959</f>
        <v>7495.5482976511812</v>
      </c>
      <c r="C44" s="85">
        <f>ACOS(COS(RADIANS(90-[1]China!$B43))*COS(RADIANS(90-[1]DC!H$3))+SIN(RADIANS(90-[1]China!$B43))*SIN(RADIANS(90-[1]DC!H$3))*COS(RADIANS([1]China!$C43-[1]DC!H$4)))*3959</f>
        <v>7515.7367092466493</v>
      </c>
      <c r="D44" s="85">
        <f>ACOS(COS(RADIANS(90-[1]China!$B43))*COS(RADIANS(90-[1]DC!I$3))+SIN(RADIANS(90-[1]China!$B43))*SIN(RADIANS(90-[1]DC!I$3))*COS(RADIANS([1]China!$C43-[1]DC!I$4)))*3959</f>
        <v>6075.644847495113</v>
      </c>
      <c r="E44" s="85">
        <f>ACOS(COS(RADIANS(90-[1]China!$B43))*COS(RADIANS(90-[1]DC!J$3))+SIN(RADIANS(90-[1]China!$B43))*SIN(RADIANS(90-[1]DC!J$3))*COS(RADIANS([1]China!$C43-[1]DC!J$4)))*3959</f>
        <v>6574.0781585268232</v>
      </c>
      <c r="F44" s="85">
        <f>ACOS(COS(RADIANS(90-[1]China!$B43))*COS(RADIANS(90-[1]DC!K$3))+SIN(RADIANS(90-[1]China!$B43))*SIN(RADIANS(90-[1]DC!K$3))*COS(RADIANS([1]China!$C43-[1]DC!K$4)))*3959</f>
        <v>6535.2110580605622</v>
      </c>
      <c r="G44" s="85">
        <f>ACOS(COS(RADIANS(90-[1]China!$B43))*COS(RADIANS(90-[1]DC!L$3))+SIN(RADIANS(90-[1]China!$B43))*SIN(RADIANS(90-[1]DC!L$3))*COS(RADIANS([1]China!$C43-[1]DC!L$4)))*3959</f>
        <v>7444.1116336883906</v>
      </c>
    </row>
    <row r="45" spans="1:7" ht="17" thickBot="1" x14ac:dyDescent="0.25">
      <c r="A45" s="86">
        <v>315033</v>
      </c>
      <c r="B45" s="85">
        <f>ACOS(COS(RADIANS(90-[1]China!$B44))*COS(RADIANS(90-[1]DC!G$3))+SIN(RADIANS(90-[1]China!$B44))*SIN(RADIANS(90-[1]DC!G$3))*COS(RADIANS([1]China!$C44-[1]DC!G$4)))*3959</f>
        <v>7501.869379361865</v>
      </c>
      <c r="C45" s="85">
        <f>ACOS(COS(RADIANS(90-[1]China!$B44))*COS(RADIANS(90-[1]DC!H$3))+SIN(RADIANS(90-[1]China!$B44))*SIN(RADIANS(90-[1]DC!H$3))*COS(RADIANS([1]China!$C44-[1]DC!H$4)))*3959</f>
        <v>7522.0475192215436</v>
      </c>
      <c r="D45" s="85">
        <f>ACOS(COS(RADIANS(90-[1]China!$B44))*COS(RADIANS(90-[1]DC!I$3))+SIN(RADIANS(90-[1]China!$B44))*SIN(RADIANS(90-[1]DC!I$3))*COS(RADIANS([1]China!$C44-[1]DC!I$4)))*3959</f>
        <v>6086.5051724350205</v>
      </c>
      <c r="E45" s="85">
        <f>ACOS(COS(RADIANS(90-[1]China!$B44))*COS(RADIANS(90-[1]DC!J$3))+SIN(RADIANS(90-[1]China!$B44))*SIN(RADIANS(90-[1]DC!J$3))*COS(RADIANS([1]China!$C44-[1]DC!J$4)))*3959</f>
        <v>6586.3841094920272</v>
      </c>
      <c r="F45" s="85">
        <f>ACOS(COS(RADIANS(90-[1]China!$B44))*COS(RADIANS(90-[1]DC!K$3))+SIN(RADIANS(90-[1]China!$B44))*SIN(RADIANS(90-[1]DC!K$3))*COS(RADIANS([1]China!$C44-[1]DC!K$4)))*3959</f>
        <v>6547.5436636741188</v>
      </c>
      <c r="G45" s="85">
        <f>ACOS(COS(RADIANS(90-[1]China!$B44))*COS(RADIANS(90-[1]DC!L$3))+SIN(RADIANS(90-[1]China!$B44))*SIN(RADIANS(90-[1]DC!L$3))*COS(RADIANS([1]China!$C44-[1]DC!L$4)))*3959</f>
        <v>7445.7699211518293</v>
      </c>
    </row>
    <row r="46" spans="1:7" ht="17" thickBot="1" x14ac:dyDescent="0.25">
      <c r="A46" s="86">
        <v>266300</v>
      </c>
      <c r="B46" s="85">
        <f>ACOS(COS(RADIANS(90-[1]China!$B45))*COS(RADIANS(90-[1]DC!G$3))+SIN(RADIANS(90-[1]China!$B45))*SIN(RADIANS(90-[1]DC!G$3))*COS(RADIANS([1]China!$C45-[1]DC!G$4)))*3959</f>
        <v>7149.5116621130383</v>
      </c>
      <c r="C46" s="85">
        <f>ACOS(COS(RADIANS(90-[1]China!$B45))*COS(RADIANS(90-[1]DC!H$3))+SIN(RADIANS(90-[1]China!$B45))*SIN(RADIANS(90-[1]DC!H$3))*COS(RADIANS([1]China!$C45-[1]DC!H$4)))*3959</f>
        <v>7169.4948449515214</v>
      </c>
      <c r="D46" s="85">
        <f>ACOS(COS(RADIANS(90-[1]China!$B45))*COS(RADIANS(90-[1]DC!I$3))+SIN(RADIANS(90-[1]China!$B45))*SIN(RADIANS(90-[1]DC!I$3))*COS(RADIANS([1]China!$C45-[1]DC!I$4)))*3959</f>
        <v>5815.3177997979465</v>
      </c>
      <c r="E46" s="85">
        <f>ACOS(COS(RADIANS(90-[1]China!$B45))*COS(RADIANS(90-[1]DC!J$3))+SIN(RADIANS(90-[1]China!$B45))*SIN(RADIANS(90-[1]DC!J$3))*COS(RADIANS([1]China!$C45-[1]DC!J$4)))*3959</f>
        <v>6344.1192720765403</v>
      </c>
      <c r="F46" s="85">
        <f>ACOS(COS(RADIANS(90-[1]China!$B45))*COS(RADIANS(90-[1]DC!K$3))+SIN(RADIANS(90-[1]China!$B45))*SIN(RADIANS(90-[1]DC!K$3))*COS(RADIANS([1]China!$C45-[1]DC!K$4)))*3959</f>
        <v>6306.0658026183328</v>
      </c>
      <c r="G46" s="85">
        <f>ACOS(COS(RADIANS(90-[1]China!$B45))*COS(RADIANS(90-[1]DC!L$3))+SIN(RADIANS(90-[1]China!$B45))*SIN(RADIANS(90-[1]DC!L$3))*COS(RADIANS([1]China!$C45-[1]DC!L$4)))*3959</f>
        <v>7041.286538688988</v>
      </c>
    </row>
    <row r="47" spans="1:7" ht="17" thickBot="1" x14ac:dyDescent="0.25">
      <c r="A47" s="86">
        <v>266200</v>
      </c>
      <c r="B47" s="85">
        <f>ACOS(COS(RADIANS(90-[1]China!$B46))*COS(RADIANS(90-[1]DC!G$3))+SIN(RADIANS(90-[1]China!$B46))*SIN(RADIANS(90-[1]DC!G$3))*COS(RADIANS([1]China!$C46-[1]DC!G$4)))*3959</f>
        <v>7129.2694961971711</v>
      </c>
      <c r="C47" s="85">
        <f>ACOS(COS(RADIANS(90-[1]China!$B46))*COS(RADIANS(90-[1]DC!H$3))+SIN(RADIANS(90-[1]China!$B46))*SIN(RADIANS(90-[1]DC!H$3))*COS(RADIANS([1]China!$C46-[1]DC!H$4)))*3959</f>
        <v>7149.270826266008</v>
      </c>
      <c r="D47" s="85">
        <f>ACOS(COS(RADIANS(90-[1]China!$B46))*COS(RADIANS(90-[1]DC!I$3))+SIN(RADIANS(90-[1]China!$B46))*SIN(RADIANS(90-[1]DC!I$3))*COS(RADIANS([1]China!$C46-[1]DC!I$4)))*3959</f>
        <v>5790.3142102053425</v>
      </c>
      <c r="E47" s="85">
        <f>ACOS(COS(RADIANS(90-[1]China!$B46))*COS(RADIANS(90-[1]DC!J$3))+SIN(RADIANS(90-[1]China!$B46))*SIN(RADIANS(90-[1]DC!J$3))*COS(RADIANS([1]China!$C46-[1]DC!J$4)))*3959</f>
        <v>6318.1239471542367</v>
      </c>
      <c r="F47" s="85">
        <f>ACOS(COS(RADIANS(90-[1]China!$B46))*COS(RADIANS(90-[1]DC!K$3))+SIN(RADIANS(90-[1]China!$B46))*SIN(RADIANS(90-[1]DC!K$3))*COS(RADIANS([1]China!$C46-[1]DC!K$4)))*3959</f>
        <v>6280.0388990278543</v>
      </c>
      <c r="G47" s="85">
        <f>ACOS(COS(RADIANS(90-[1]China!$B46))*COS(RADIANS(90-[1]DC!L$3))+SIN(RADIANS(90-[1]China!$B46))*SIN(RADIANS(90-[1]DC!L$3))*COS(RADIANS([1]China!$C46-[1]DC!L$4)))*3959</f>
        <v>7026.1577234493179</v>
      </c>
    </row>
    <row r="48" spans="1:7" ht="17" thickBot="1" x14ac:dyDescent="0.25">
      <c r="A48" s="86">
        <v>362000</v>
      </c>
      <c r="B48" s="85">
        <f>ACOS(COS(RADIANS(90-[1]China!$B47))*COS(RADIANS(90-[1]DC!G$3))+SIN(RADIANS(90-[1]China!$B47))*SIN(RADIANS(90-[1]DC!G$3))*COS(RADIANS([1]China!$C47-[1]DC!G$4)))*3959</f>
        <v>7893.0433373216974</v>
      </c>
      <c r="C48" s="85">
        <f>ACOS(COS(RADIANS(90-[1]China!$B47))*COS(RADIANS(90-[1]DC!H$3))+SIN(RADIANS(90-[1]China!$B47))*SIN(RADIANS(90-[1]DC!H$3))*COS(RADIANS([1]China!$C47-[1]DC!H$4)))*3959</f>
        <v>7913.217365596417</v>
      </c>
      <c r="D48" s="85">
        <f>ACOS(COS(RADIANS(90-[1]China!$B47))*COS(RADIANS(90-[1]DC!I$3))+SIN(RADIANS(90-[1]China!$B47))*SIN(RADIANS(90-[1]DC!I$3))*COS(RADIANS([1]China!$C47-[1]DC!I$4)))*3959</f>
        <v>6467.5184028773683</v>
      </c>
      <c r="E48" s="85">
        <f>ACOS(COS(RADIANS(90-[1]China!$B47))*COS(RADIANS(90-[1]DC!J$3))+SIN(RADIANS(90-[1]China!$B47))*SIN(RADIANS(90-[1]DC!J$3))*COS(RADIANS([1]China!$C47-[1]DC!J$4)))*3959</f>
        <v>6958.1292066471833</v>
      </c>
      <c r="F48" s="85">
        <f>ACOS(COS(RADIANS(90-[1]China!$B47))*COS(RADIANS(90-[1]DC!K$3))+SIN(RADIANS(90-[1]China!$B47))*SIN(RADIANS(90-[1]DC!K$3))*COS(RADIANS([1]China!$C47-[1]DC!K$4)))*3959</f>
        <v>6919.1035279874995</v>
      </c>
      <c r="G48" s="85">
        <f>ACOS(COS(RADIANS(90-[1]China!$B47))*COS(RADIANS(90-[1]DC!L$3))+SIN(RADIANS(90-[1]China!$B47))*SIN(RADIANS(90-[1]DC!L$3))*COS(RADIANS([1]China!$C47-[1]DC!L$4)))*3959</f>
        <v>7824.226129804123</v>
      </c>
    </row>
    <row r="49" spans="1:7" ht="17" thickBot="1" x14ac:dyDescent="0.25">
      <c r="A49" s="86">
        <v>314211</v>
      </c>
      <c r="B49" s="85">
        <f>ACOS(COS(RADIANS(90-[1]China!$B48))*COS(RADIANS(90-[1]DC!G$3))+SIN(RADIANS(90-[1]China!$B48))*SIN(RADIANS(90-[1]DC!G$3))*COS(RADIANS([1]China!$C48-[1]DC!G$4)))*3959</f>
        <v>7458.8221464882772</v>
      </c>
      <c r="C49" s="85">
        <f>ACOS(COS(RADIANS(90-[1]China!$B48))*COS(RADIANS(90-[1]DC!H$3))+SIN(RADIANS(90-[1]China!$B48))*SIN(RADIANS(90-[1]DC!H$3))*COS(RADIANS([1]China!$C48-[1]DC!H$4)))*3959</f>
        <v>7478.9714666557174</v>
      </c>
      <c r="D49" s="85">
        <f>ACOS(COS(RADIANS(90-[1]China!$B48))*COS(RADIANS(90-[1]DC!I$3))+SIN(RADIANS(90-[1]China!$B48))*SIN(RADIANS(90-[1]DC!I$3))*COS(RADIANS([1]China!$C48-[1]DC!I$4)))*3959</f>
        <v>6057.1089036552858</v>
      </c>
      <c r="E49" s="85">
        <f>ACOS(COS(RADIANS(90-[1]China!$B48))*COS(RADIANS(90-[1]DC!J$3))+SIN(RADIANS(90-[1]China!$B48))*SIN(RADIANS(90-[1]DC!J$3))*COS(RADIANS([1]China!$C48-[1]DC!J$4)))*3959</f>
        <v>6562.0943047507662</v>
      </c>
      <c r="F49" s="85">
        <f>ACOS(COS(RADIANS(90-[1]China!$B48))*COS(RADIANS(90-[1]DC!K$3))+SIN(RADIANS(90-[1]China!$B48))*SIN(RADIANS(90-[1]DC!K$3))*COS(RADIANS([1]China!$C48-[1]DC!K$4)))*3959</f>
        <v>6523.3601890630125</v>
      </c>
      <c r="G49" s="85">
        <f>ACOS(COS(RADIANS(90-[1]China!$B48))*COS(RADIANS(90-[1]DC!L$3))+SIN(RADIANS(90-[1]China!$B48))*SIN(RADIANS(90-[1]DC!L$3))*COS(RADIANS([1]China!$C48-[1]DC!L$4)))*3959</f>
        <v>7392.370859157284</v>
      </c>
    </row>
    <row r="50" spans="1:7" ht="17" thickBot="1" x14ac:dyDescent="0.25">
      <c r="A50" s="86">
        <v>518132</v>
      </c>
      <c r="B50" s="85">
        <f>ACOS(COS(RADIANS(90-[1]China!$B49))*COS(RADIANS(90-[1]DC!G$3))+SIN(RADIANS(90-[1]China!$B49))*SIN(RADIANS(90-[1]DC!G$3))*COS(RADIANS([1]China!$C49-[1]DC!G$4)))*3959</f>
        <v>8149.6783324587977</v>
      </c>
      <c r="C50" s="85">
        <f>ACOS(COS(RADIANS(90-[1]China!$B49))*COS(RADIANS(90-[1]DC!H$3))+SIN(RADIANS(90-[1]China!$B49))*SIN(RADIANS(90-[1]DC!H$3))*COS(RADIANS([1]China!$C49-[1]DC!H$4)))*3959</f>
        <v>8169.6929545109124</v>
      </c>
      <c r="D50" s="85">
        <f>ACOS(COS(RADIANS(90-[1]China!$B49))*COS(RADIANS(90-[1]DC!I$3))+SIN(RADIANS(90-[1]China!$B49))*SIN(RADIANS(90-[1]DC!I$3))*COS(RADIANS([1]China!$C49-[1]DC!I$4)))*3959</f>
        <v>6769.75823843528</v>
      </c>
      <c r="E50" s="85">
        <f>ACOS(COS(RADIANS(90-[1]China!$B49))*COS(RADIANS(90-[1]DC!J$3))+SIN(RADIANS(90-[1]China!$B49))*SIN(RADIANS(90-[1]DC!J$3))*COS(RADIANS([1]China!$C49-[1]DC!J$4)))*3959</f>
        <v>7271.4018183113603</v>
      </c>
      <c r="F50" s="85">
        <f>ACOS(COS(RADIANS(90-[1]China!$B49))*COS(RADIANS(90-[1]DC!K$3))+SIN(RADIANS(90-[1]China!$B49))*SIN(RADIANS(90-[1]DC!K$3))*COS(RADIANS([1]China!$C49-[1]DC!K$4)))*3959</f>
        <v>7232.5452665325047</v>
      </c>
      <c r="G50" s="85">
        <f>ACOS(COS(RADIANS(90-[1]China!$B49))*COS(RADIANS(90-[1]DC!L$3))+SIN(RADIANS(90-[1]China!$B49))*SIN(RADIANS(90-[1]DC!L$3))*COS(RADIANS([1]China!$C49-[1]DC!L$4)))*3959</f>
        <v>8022.007864102985</v>
      </c>
    </row>
    <row r="51" spans="1:7" ht="17" thickBot="1" x14ac:dyDescent="0.25">
      <c r="A51" s="86">
        <v>215331</v>
      </c>
      <c r="B51" s="85">
        <f>ACOS(COS(RADIANS(90-[1]China!$B50))*COS(RADIANS(90-[1]DC!G$3))+SIN(RADIANS(90-[1]China!$B50))*SIN(RADIANS(90-[1]DC!G$3))*COS(RADIANS([1]China!$C50-[1]DC!G$4)))*3959</f>
        <v>7429.042853466688</v>
      </c>
      <c r="C51" s="85">
        <f>ACOS(COS(RADIANS(90-[1]China!$B50))*COS(RADIANS(90-[1]DC!H$3))+SIN(RADIANS(90-[1]China!$B50))*SIN(RADIANS(90-[1]DC!H$3))*COS(RADIANS([1]China!$C50-[1]DC!H$4)))*3959</f>
        <v>7449.1816209778081</v>
      </c>
      <c r="D51" s="85">
        <f>ACOS(COS(RADIANS(90-[1]China!$B50))*COS(RADIANS(90-[1]DC!I$3))+SIN(RADIANS(90-[1]China!$B50))*SIN(RADIANS(90-[1]DC!I$3))*COS(RADIANS([1]China!$C50-[1]DC!I$4)))*3959</f>
        <v>6032.5088027948241</v>
      </c>
      <c r="E51" s="85">
        <f>ACOS(COS(RADIANS(90-[1]China!$B50))*COS(RADIANS(90-[1]DC!J$3))+SIN(RADIANS(90-[1]China!$B50))*SIN(RADIANS(90-[1]DC!J$3))*COS(RADIANS([1]China!$C50-[1]DC!J$4)))*3959</f>
        <v>6539.56923276823</v>
      </c>
      <c r="F51" s="85">
        <f>ACOS(COS(RADIANS(90-[1]China!$B50))*COS(RADIANS(90-[1]DC!K$3))+SIN(RADIANS(90-[1]China!$B50))*SIN(RADIANS(90-[1]DC!K$3))*COS(RADIANS([1]China!$C50-[1]DC!K$4)))*3959</f>
        <v>6500.8827279181169</v>
      </c>
      <c r="G51" s="85">
        <f>ACOS(COS(RADIANS(90-[1]China!$B50))*COS(RADIANS(90-[1]DC!L$3))+SIN(RADIANS(90-[1]China!$B50))*SIN(RADIANS(90-[1]DC!L$3))*COS(RADIANS([1]China!$C50-[1]DC!L$4)))*3959</f>
        <v>7359.496717804438</v>
      </c>
    </row>
    <row r="52" spans="1:7" ht="17" thickBot="1" x14ac:dyDescent="0.25">
      <c r="A52" s="86">
        <v>518107</v>
      </c>
      <c r="B52" s="85">
        <f>ACOS(COS(RADIANS(90-[1]China!$B51))*COS(RADIANS(90-[1]DC!G$3))+SIN(RADIANS(90-[1]China!$B51))*SIN(RADIANS(90-[1]DC!G$3))*COS(RADIANS([1]China!$C51-[1]DC!G$4)))*3959</f>
        <v>8147.7409404441032</v>
      </c>
      <c r="C52" s="85">
        <f>ACOS(COS(RADIANS(90-[1]China!$B51))*COS(RADIANS(90-[1]DC!H$3))+SIN(RADIANS(90-[1]China!$B51))*SIN(RADIANS(90-[1]DC!H$3))*COS(RADIANS([1]China!$C51-[1]DC!H$4)))*3959</f>
        <v>8167.7547915197592</v>
      </c>
      <c r="D52" s="85">
        <f>ACOS(COS(RADIANS(90-[1]China!$B51))*COS(RADIANS(90-[1]DC!I$3))+SIN(RADIANS(90-[1]China!$B51))*SIN(RADIANS(90-[1]DC!I$3))*COS(RADIANS([1]China!$C51-[1]DC!I$4)))*3959</f>
        <v>6768.1117627134345</v>
      </c>
      <c r="E52" s="85">
        <f>ACOS(COS(RADIANS(90-[1]China!$B51))*COS(RADIANS(90-[1]DC!J$3))+SIN(RADIANS(90-[1]China!$B51))*SIN(RADIANS(90-[1]DC!J$3))*COS(RADIANS([1]China!$C51-[1]DC!J$4)))*3959</f>
        <v>7269.8754763437464</v>
      </c>
      <c r="F52" s="85">
        <f>ACOS(COS(RADIANS(90-[1]China!$B51))*COS(RADIANS(90-[1]DC!K$3))+SIN(RADIANS(90-[1]China!$B51))*SIN(RADIANS(90-[1]DC!K$3))*COS(RADIANS([1]China!$C51-[1]DC!K$4)))*3959</f>
        <v>7231.0213741061943</v>
      </c>
      <c r="G52" s="85">
        <f>ACOS(COS(RADIANS(90-[1]China!$B51))*COS(RADIANS(90-[1]DC!L$3))+SIN(RADIANS(90-[1]China!$B51))*SIN(RADIANS(90-[1]DC!L$3))*COS(RADIANS([1]China!$C51-[1]DC!L$4)))*3959</f>
        <v>8019.9280991283958</v>
      </c>
    </row>
    <row r="53" spans="1:7" ht="17" thickBot="1" x14ac:dyDescent="0.25">
      <c r="A53" s="86">
        <v>422000</v>
      </c>
      <c r="B53" s="85">
        <f>ACOS(COS(RADIANS(90-[1]China!$B52))*COS(RADIANS(90-[1]DC!G$3))+SIN(RADIANS(90-[1]China!$B52))*SIN(RADIANS(90-[1]DC!G$3))*COS(RADIANS([1]China!$C52-[1]DC!G$4)))*3959</f>
        <v>7913.3923395930979</v>
      </c>
      <c r="C53" s="85">
        <f>ACOS(COS(RADIANS(90-[1]China!$B52))*COS(RADIANS(90-[1]DC!H$3))+SIN(RADIANS(90-[1]China!$B52))*SIN(RADIANS(90-[1]DC!H$3))*COS(RADIANS([1]China!$C52-[1]DC!H$4)))*3959</f>
        <v>7933.1234118323082</v>
      </c>
      <c r="D53" s="85">
        <f>ACOS(COS(RADIANS(90-[1]China!$B52))*COS(RADIANS(90-[1]DC!I$3))+SIN(RADIANS(90-[1]China!$B52))*SIN(RADIANS(90-[1]DC!I$3))*COS(RADIANS([1]China!$C52-[1]DC!I$4)))*3959</f>
        <v>6613.1225548393641</v>
      </c>
      <c r="E53" s="85">
        <f>ACOS(COS(RADIANS(90-[1]China!$B52))*COS(RADIANS(90-[1]DC!J$3))+SIN(RADIANS(90-[1]China!$B52))*SIN(RADIANS(90-[1]DC!J$3))*COS(RADIANS([1]China!$C52-[1]DC!J$4)))*3959</f>
        <v>7140.3519334286621</v>
      </c>
      <c r="F53" s="85">
        <f>ACOS(COS(RADIANS(90-[1]China!$B52))*COS(RADIANS(90-[1]DC!K$3))+SIN(RADIANS(90-[1]China!$B52))*SIN(RADIANS(90-[1]DC!K$3))*COS(RADIANS([1]China!$C52-[1]DC!K$4)))*3959</f>
        <v>7102.1673727429734</v>
      </c>
      <c r="G53" s="85">
        <f>ACOS(COS(RADIANS(90-[1]China!$B52))*COS(RADIANS(90-[1]DC!L$3))+SIN(RADIANS(90-[1]China!$B52))*SIN(RADIANS(90-[1]DC!L$3))*COS(RADIANS([1]China!$C52-[1]DC!L$4)))*3959</f>
        <v>7732.0931129129813</v>
      </c>
    </row>
    <row r="54" spans="1:7" ht="17" thickBot="1" x14ac:dyDescent="0.25">
      <c r="A54" s="86">
        <v>415907</v>
      </c>
      <c r="B54" s="85">
        <f>ACOS(COS(RADIANS(90-[1]China!$B53))*COS(RADIANS(90-[1]DC!G$3))+SIN(RADIANS(90-[1]China!$B53))*SIN(RADIANS(90-[1]DC!G$3))*COS(RADIANS([1]China!$C53-[1]DC!G$4)))*3959</f>
        <v>7802.0737804413056</v>
      </c>
      <c r="C54" s="85">
        <f>ACOS(COS(RADIANS(90-[1]China!$B53))*COS(RADIANS(90-[1]DC!H$3))+SIN(RADIANS(90-[1]China!$B53))*SIN(RADIANS(90-[1]DC!H$3))*COS(RADIANS([1]China!$C53-[1]DC!H$4)))*3959</f>
        <v>7821.7963202153342</v>
      </c>
      <c r="D54" s="85">
        <f>ACOS(COS(RADIANS(90-[1]China!$B53))*COS(RADIANS(90-[1]DC!I$3))+SIN(RADIANS(90-[1]China!$B53))*SIN(RADIANS(90-[1]DC!I$3))*COS(RADIANS([1]China!$C53-[1]DC!I$4)))*3959</f>
        <v>6508.4653048101209</v>
      </c>
      <c r="E54" s="85">
        <f>ACOS(COS(RADIANS(90-[1]China!$B53))*COS(RADIANS(90-[1]DC!J$3))+SIN(RADIANS(90-[1]China!$B53))*SIN(RADIANS(90-[1]DC!J$3))*COS(RADIANS([1]China!$C53-[1]DC!J$4)))*3959</f>
        <v>7038.8683735297527</v>
      </c>
      <c r="F54" s="85">
        <f>ACOS(COS(RADIANS(90-[1]China!$B53))*COS(RADIANS(90-[1]DC!K$3))+SIN(RADIANS(90-[1]China!$B53))*SIN(RADIANS(90-[1]DC!K$3))*COS(RADIANS([1]China!$C53-[1]DC!K$4)))*3959</f>
        <v>7000.8023903572939</v>
      </c>
      <c r="G54" s="85">
        <f>ACOS(COS(RADIANS(90-[1]China!$B53))*COS(RADIANS(90-[1]DC!L$3))+SIN(RADIANS(90-[1]China!$B53))*SIN(RADIANS(90-[1]DC!L$3))*COS(RADIANS([1]China!$C53-[1]DC!L$4)))*3959</f>
        <v>7622.302928206901</v>
      </c>
    </row>
    <row r="55" spans="1:7" ht="17" thickBot="1" x14ac:dyDescent="0.25">
      <c r="A55" s="86">
        <v>422100</v>
      </c>
      <c r="B55" s="85">
        <f>ACOS(COS(RADIANS(90-[1]China!$B54))*COS(RADIANS(90-[1]DC!G$3))+SIN(RADIANS(90-[1]China!$B54))*SIN(RADIANS(90-[1]DC!G$3))*COS(RADIANS([1]China!$C54-[1]DC!G$4)))*3959</f>
        <v>7932.5779111241309</v>
      </c>
      <c r="C55" s="85">
        <f>ACOS(COS(RADIANS(90-[1]China!$B54))*COS(RADIANS(90-[1]DC!H$3))+SIN(RADIANS(90-[1]China!$B54))*SIN(RADIANS(90-[1]DC!H$3))*COS(RADIANS([1]China!$C54-[1]DC!H$4)))*3959</f>
        <v>7952.3075815715301</v>
      </c>
      <c r="D55" s="85">
        <f>ACOS(COS(RADIANS(90-[1]China!$B54))*COS(RADIANS(90-[1]DC!I$3))+SIN(RADIANS(90-[1]China!$B54))*SIN(RADIANS(90-[1]DC!I$3))*COS(RADIANS([1]China!$C54-[1]DC!I$4)))*3959</f>
        <v>6631.7958709834265</v>
      </c>
      <c r="E55" s="85">
        <f>ACOS(COS(RADIANS(90-[1]China!$B54))*COS(RADIANS(90-[1]DC!J$3))+SIN(RADIANS(90-[1]China!$B54))*SIN(RADIANS(90-[1]DC!J$3))*COS(RADIANS([1]China!$C54-[1]DC!J$4)))*3959</f>
        <v>7158.6280920288109</v>
      </c>
      <c r="F55" s="85">
        <f>ACOS(COS(RADIANS(90-[1]China!$B54))*COS(RADIANS(90-[1]DC!K$3))+SIN(RADIANS(90-[1]China!$B54))*SIN(RADIANS(90-[1]DC!K$3))*COS(RADIANS([1]China!$C54-[1]DC!K$4)))*3959</f>
        <v>7120.4286451172075</v>
      </c>
      <c r="G55" s="85">
        <f>ACOS(COS(RADIANS(90-[1]China!$B54))*COS(RADIANS(90-[1]DC!L$3))+SIN(RADIANS(90-[1]China!$B54))*SIN(RADIANS(90-[1]DC!L$3))*COS(RADIANS([1]China!$C54-[1]DC!L$4)))*3959</f>
        <v>7750.4919776130509</v>
      </c>
    </row>
    <row r="56" spans="1:7" ht="17" thickBot="1" x14ac:dyDescent="0.25">
      <c r="A56" s="86">
        <v>225003</v>
      </c>
      <c r="B56" s="85">
        <f>ACOS(COS(RADIANS(90-[1]China!$B55))*COS(RADIANS(90-[1]DC!G$3))+SIN(RADIANS(90-[1]China!$B55))*SIN(RADIANS(90-[1]DC!G$3))*COS(RADIANS([1]China!$C55-[1]DC!G$4)))*3959</f>
        <v>7401.2534183021908</v>
      </c>
      <c r="C56" s="85">
        <f>ACOS(COS(RADIANS(90-[1]China!$B55))*COS(RADIANS(90-[1]DC!H$3))+SIN(RADIANS(90-[1]China!$B55))*SIN(RADIANS(90-[1]DC!H$3))*COS(RADIANS([1]China!$C55-[1]DC!H$4)))*3959</f>
        <v>7421.3094166158326</v>
      </c>
      <c r="D56" s="85">
        <f>ACOS(COS(RADIANS(90-[1]China!$B55))*COS(RADIANS(90-[1]DC!I$3))+SIN(RADIANS(90-[1]China!$B55))*SIN(RADIANS(90-[1]DC!I$3))*COS(RADIANS([1]China!$C55-[1]DC!I$4)))*3959</f>
        <v>6035.243579346653</v>
      </c>
      <c r="E56" s="85">
        <f>ACOS(COS(RADIANS(90-[1]China!$B55))*COS(RADIANS(90-[1]DC!J$3))+SIN(RADIANS(90-[1]China!$B55))*SIN(RADIANS(90-[1]DC!J$3))*COS(RADIANS([1]China!$C55-[1]DC!J$4)))*3959</f>
        <v>6551.9391221350834</v>
      </c>
      <c r="F56" s="85">
        <f>ACOS(COS(RADIANS(90-[1]China!$B55))*COS(RADIANS(90-[1]DC!K$3))+SIN(RADIANS(90-[1]China!$B55))*SIN(RADIANS(90-[1]DC!K$3))*COS(RADIANS([1]China!$C55-[1]DC!K$4)))*3959</f>
        <v>6513.4917012814976</v>
      </c>
      <c r="G56" s="85">
        <f>ACOS(COS(RADIANS(90-[1]China!$B55))*COS(RADIANS(90-[1]DC!L$3))+SIN(RADIANS(90-[1]China!$B55))*SIN(RADIANS(90-[1]DC!L$3))*COS(RADIANS([1]China!$C55-[1]DC!L$4)))*3959</f>
        <v>7305.9466492765041</v>
      </c>
    </row>
    <row r="57" spans="1:7" ht="17" thickBot="1" x14ac:dyDescent="0.25">
      <c r="A57" s="86">
        <v>511100</v>
      </c>
      <c r="B57" s="85">
        <f>ACOS(COS(RADIANS(90-[1]China!$B56))*COS(RADIANS(90-[1]DC!G$3))+SIN(RADIANS(90-[1]China!$B56))*SIN(RADIANS(90-[1]DC!G$3))*COS(RADIANS([1]China!$C56-[1]DC!G$4)))*3959</f>
        <v>8057.2132412566707</v>
      </c>
      <c r="C57" s="85">
        <f>ACOS(COS(RADIANS(90-[1]China!$B56))*COS(RADIANS(90-[1]DC!H$3))+SIN(RADIANS(90-[1]China!$B56))*SIN(RADIANS(90-[1]DC!H$3))*COS(RADIANS([1]China!$C56-[1]DC!H$4)))*3959</f>
        <v>8077.2124754204333</v>
      </c>
      <c r="D57" s="85">
        <f>ACOS(COS(RADIANS(90-[1]China!$B56))*COS(RADIANS(90-[1]DC!I$3))+SIN(RADIANS(90-[1]China!$B56))*SIN(RADIANS(90-[1]DC!I$3))*COS(RADIANS([1]China!$C56-[1]DC!I$4)))*3959</f>
        <v>6685.0525737554053</v>
      </c>
      <c r="E57" s="85">
        <f>ACOS(COS(RADIANS(90-[1]China!$B56))*COS(RADIANS(90-[1]DC!J$3))+SIN(RADIANS(90-[1]China!$B56))*SIN(RADIANS(90-[1]DC!J$3))*COS(RADIANS([1]China!$C56-[1]DC!J$4)))*3959</f>
        <v>7190.4934850275413</v>
      </c>
      <c r="F57" s="85">
        <f>ACOS(COS(RADIANS(90-[1]China!$B56))*COS(RADIANS(90-[1]DC!K$3))+SIN(RADIANS(90-[1]China!$B56))*SIN(RADIANS(90-[1]DC!K$3))*COS(RADIANS([1]China!$C56-[1]DC!K$4)))*3959</f>
        <v>7151.7202162872636</v>
      </c>
      <c r="G57" s="85">
        <f>ACOS(COS(RADIANS(90-[1]China!$B56))*COS(RADIANS(90-[1]DC!L$3))+SIN(RADIANS(90-[1]China!$B56))*SIN(RADIANS(90-[1]DC!L$3))*COS(RADIANS([1]China!$C56-[1]DC!L$4)))*3959</f>
        <v>7928.3502859368082</v>
      </c>
    </row>
    <row r="58" spans="1:7" ht="17" thickBot="1" x14ac:dyDescent="0.25">
      <c r="A58" s="86">
        <v>212400</v>
      </c>
      <c r="B58" s="85">
        <f>ACOS(COS(RADIANS(90-[1]China!$B57))*COS(RADIANS(90-[1]DC!G$3))+SIN(RADIANS(90-[1]China!$B57))*SIN(RADIANS(90-[1]DC!G$3))*COS(RADIANS([1]China!$C57-[1]DC!G$4)))*3959</f>
        <v>7435.99962016666</v>
      </c>
      <c r="C58" s="85">
        <f>ACOS(COS(RADIANS(90-[1]China!$B57))*COS(RADIANS(90-[1]DC!H$3))+SIN(RADIANS(90-[1]China!$B57))*SIN(RADIANS(90-[1]DC!H$3))*COS(RADIANS([1]China!$C57-[1]DC!H$4)))*3959</f>
        <v>7456.055163031845</v>
      </c>
      <c r="D58" s="85">
        <f>ACOS(COS(RADIANS(90-[1]China!$B57))*COS(RADIANS(90-[1]DC!I$3))+SIN(RADIANS(90-[1]China!$B57))*SIN(RADIANS(90-[1]DC!I$3))*COS(RADIANS([1]China!$C57-[1]DC!I$4)))*3959</f>
        <v>6068.9299421811183</v>
      </c>
      <c r="E58" s="85">
        <f>ACOS(COS(RADIANS(90-[1]China!$B57))*COS(RADIANS(90-[1]DC!J$3))+SIN(RADIANS(90-[1]China!$B57))*SIN(RADIANS(90-[1]DC!J$3))*COS(RADIANS([1]China!$C57-[1]DC!J$4)))*3959</f>
        <v>6584.8417486746757</v>
      </c>
      <c r="F58" s="85">
        <f>ACOS(COS(RADIANS(90-[1]China!$B57))*COS(RADIANS(90-[1]DC!K$3))+SIN(RADIANS(90-[1]China!$B57))*SIN(RADIANS(90-[1]DC!K$3))*COS(RADIANS([1]China!$C57-[1]DC!K$4)))*3959</f>
        <v>6546.3701480010832</v>
      </c>
      <c r="G58" s="85">
        <f>ACOS(COS(RADIANS(90-[1]China!$B57))*COS(RADIANS(90-[1]DC!L$3))+SIN(RADIANS(90-[1]China!$B57))*SIN(RADIANS(90-[1]DC!L$3))*COS(RADIANS([1]China!$C57-[1]DC!L$4)))*3959</f>
        <v>7339.6431179776409</v>
      </c>
    </row>
    <row r="59" spans="1:7" ht="17" thickBot="1" x14ac:dyDescent="0.25">
      <c r="A59" s="86">
        <v>336000</v>
      </c>
      <c r="B59" s="85">
        <f>ACOS(COS(RADIANS(90-[1]China!$B58))*COS(RADIANS(90-[1]DC!G$3))+SIN(RADIANS(90-[1]China!$B58))*SIN(RADIANS(90-[1]DC!G$3))*COS(RADIANS([1]China!$C58-[1]DC!G$4)))*3959</f>
        <v>7813.0920326892574</v>
      </c>
      <c r="C59" s="85">
        <f>ACOS(COS(RADIANS(90-[1]China!$B58))*COS(RADIANS(90-[1]DC!H$3))+SIN(RADIANS(90-[1]China!$B58))*SIN(RADIANS(90-[1]DC!H$3))*COS(RADIANS([1]China!$C58-[1]DC!H$4)))*3959</f>
        <v>7833.0087992381423</v>
      </c>
      <c r="D59" s="85">
        <f>ACOS(COS(RADIANS(90-[1]China!$B58))*COS(RADIANS(90-[1]DC!I$3))+SIN(RADIANS(90-[1]China!$B58))*SIN(RADIANS(90-[1]DC!I$3))*COS(RADIANS([1]China!$C58-[1]DC!I$4)))*3959</f>
        <v>6472.4583574412509</v>
      </c>
      <c r="E59" s="85">
        <f>ACOS(COS(RADIANS(90-[1]China!$B58))*COS(RADIANS(90-[1]DC!J$3))+SIN(RADIANS(90-[1]China!$B58))*SIN(RADIANS(90-[1]DC!J$3))*COS(RADIANS([1]China!$C58-[1]DC!J$4)))*3959</f>
        <v>6990.5756559704068</v>
      </c>
      <c r="F59" s="85">
        <f>ACOS(COS(RADIANS(90-[1]China!$B58))*COS(RADIANS(90-[1]DC!K$3))+SIN(RADIANS(90-[1]China!$B58))*SIN(RADIANS(90-[1]DC!K$3))*COS(RADIANS([1]China!$C58-[1]DC!K$4)))*3959</f>
        <v>6952.1284420355369</v>
      </c>
      <c r="G59" s="85">
        <f>ACOS(COS(RADIANS(90-[1]China!$B58))*COS(RADIANS(90-[1]DC!L$3))+SIN(RADIANS(90-[1]China!$B58))*SIN(RADIANS(90-[1]DC!L$3))*COS(RADIANS([1]China!$C58-[1]DC!L$4)))*3959</f>
        <v>7671.6339869919502</v>
      </c>
    </row>
    <row r="60" spans="1:7" ht="17" thickBot="1" x14ac:dyDescent="0.25">
      <c r="A60" s="86">
        <v>523835</v>
      </c>
      <c r="B60" s="85">
        <f>ACOS(COS(RADIANS(90-[1]China!$B59))*COS(RADIANS(90-[1]DC!G$3))+SIN(RADIANS(90-[1]China!$B59))*SIN(RADIANS(90-[1]DC!G$3))*COS(RADIANS([1]China!$C59-[1]DC!G$4)))*3959</f>
        <v>8135.2157579402674</v>
      </c>
      <c r="C60" s="85">
        <f>ACOS(COS(RADIANS(90-[1]China!$B59))*COS(RADIANS(90-[1]DC!H$3))+SIN(RADIANS(90-[1]China!$B59))*SIN(RADIANS(90-[1]DC!H$3))*COS(RADIANS([1]China!$C59-[1]DC!H$4)))*3959</f>
        <v>8155.2156533987209</v>
      </c>
      <c r="D60" s="85">
        <f>ACOS(COS(RADIANS(90-[1]China!$B59))*COS(RADIANS(90-[1]DC!I$3))+SIN(RADIANS(90-[1]China!$B59))*SIN(RADIANS(90-[1]DC!I$3))*COS(RADIANS([1]China!$C59-[1]DC!I$4)))*3959</f>
        <v>6759.9897951939192</v>
      </c>
      <c r="E60" s="85">
        <f>ACOS(COS(RADIANS(90-[1]China!$B59))*COS(RADIANS(90-[1]DC!J$3))+SIN(RADIANS(90-[1]China!$B59))*SIN(RADIANS(90-[1]DC!J$3))*COS(RADIANS([1]China!$C59-[1]DC!J$4)))*3959</f>
        <v>7263.2997554381482</v>
      </c>
      <c r="F60" s="85">
        <f>ACOS(COS(RADIANS(90-[1]China!$B59))*COS(RADIANS(90-[1]DC!K$3))+SIN(RADIANS(90-[1]China!$B59))*SIN(RADIANS(90-[1]DC!K$3))*COS(RADIANS([1]China!$C59-[1]DC!K$4)))*3959</f>
        <v>7224.4767825797453</v>
      </c>
      <c r="G60" s="85">
        <f>ACOS(COS(RADIANS(90-[1]China!$B59))*COS(RADIANS(90-[1]DC!L$3))+SIN(RADIANS(90-[1]China!$B59))*SIN(RADIANS(90-[1]DC!L$3))*COS(RADIANS([1]China!$C59-[1]DC!L$4)))*3959</f>
        <v>8004.1916923063964</v>
      </c>
    </row>
    <row r="61" spans="1:7" ht="17" thickBot="1" x14ac:dyDescent="0.25">
      <c r="A61" s="86">
        <v>517300</v>
      </c>
      <c r="B61" s="85">
        <f>ACOS(COS(RADIANS(90-[1]China!$B60))*COS(RADIANS(90-[1]DC!G$3))+SIN(RADIANS(90-[1]China!$B60))*SIN(RADIANS(90-[1]DC!G$3))*COS(RADIANS([1]China!$C60-[1]DC!G$4)))*3959</f>
        <v>8029.4245645432175</v>
      </c>
      <c r="C61" s="85">
        <f>ACOS(COS(RADIANS(90-[1]China!$B60))*COS(RADIANS(90-[1]DC!H$3))+SIN(RADIANS(90-[1]China!$B60))*SIN(RADIANS(90-[1]DC!H$3))*COS(RADIANS([1]China!$C60-[1]DC!H$4)))*3959</f>
        <v>8049.4772275166661</v>
      </c>
      <c r="D61" s="85">
        <f>ACOS(COS(RADIANS(90-[1]China!$B60))*COS(RADIANS(90-[1]DC!I$3))+SIN(RADIANS(90-[1]China!$B60))*SIN(RADIANS(90-[1]DC!I$3))*COS(RADIANS([1]China!$C60-[1]DC!I$4)))*3959</f>
        <v>6642.5678024325789</v>
      </c>
      <c r="E61" s="85">
        <f>ACOS(COS(RADIANS(90-[1]China!$B60))*COS(RADIANS(90-[1]DC!J$3))+SIN(RADIANS(90-[1]China!$B60))*SIN(RADIANS(90-[1]DC!J$3))*COS(RADIANS([1]China!$C60-[1]DC!J$4)))*3959</f>
        <v>7143.9107399646737</v>
      </c>
      <c r="F61" s="85">
        <f>ACOS(COS(RADIANS(90-[1]China!$B60))*COS(RADIANS(90-[1]DC!K$3))+SIN(RADIANS(90-[1]China!$B60))*SIN(RADIANS(90-[1]DC!K$3))*COS(RADIANS([1]China!$C60-[1]DC!K$4)))*3959</f>
        <v>7105.0578495117006</v>
      </c>
      <c r="G61" s="85">
        <f>ACOS(COS(RADIANS(90-[1]China!$B60))*COS(RADIANS(90-[1]DC!L$3))+SIN(RADIANS(90-[1]China!$B60))*SIN(RADIANS(90-[1]DC!L$3))*COS(RADIANS([1]China!$C60-[1]DC!L$4)))*3959</f>
        <v>7915.6827846383567</v>
      </c>
    </row>
    <row r="62" spans="1:7" ht="17" thickBot="1" x14ac:dyDescent="0.25">
      <c r="A62" s="86">
        <v>215121</v>
      </c>
      <c r="B62" s="85">
        <f>ACOS(COS(RADIANS(90-[1]China!$B61))*COS(RADIANS(90-[1]DC!G$3))+SIN(RADIANS(90-[1]China!$B61))*SIN(RADIANS(90-[1]DC!G$3))*COS(RADIANS([1]China!$C61-[1]DC!G$4)))*3959</f>
        <v>7433.0657845166197</v>
      </c>
      <c r="C62" s="85">
        <f>ACOS(COS(RADIANS(90-[1]China!$B61))*COS(RADIANS(90-[1]DC!H$3))+SIN(RADIANS(90-[1]China!$B61))*SIN(RADIANS(90-[1]DC!H$3))*COS(RADIANS([1]China!$C61-[1]DC!H$4)))*3959</f>
        <v>7453.1951053884441</v>
      </c>
      <c r="D62" s="85">
        <f>ACOS(COS(RADIANS(90-[1]China!$B61))*COS(RADIANS(90-[1]DC!I$3))+SIN(RADIANS(90-[1]China!$B61))*SIN(RADIANS(90-[1]DC!I$3))*COS(RADIANS([1]China!$C61-[1]DC!I$4)))*3959</f>
        <v>6040.0823687077127</v>
      </c>
      <c r="E62" s="85">
        <f>ACOS(COS(RADIANS(90-[1]China!$B61))*COS(RADIANS(90-[1]DC!J$3))+SIN(RADIANS(90-[1]China!$B61))*SIN(RADIANS(90-[1]DC!J$3))*COS(RADIANS([1]China!$C61-[1]DC!J$4)))*3959</f>
        <v>6548.2059197080061</v>
      </c>
      <c r="F62" s="85">
        <f>ACOS(COS(RADIANS(90-[1]China!$B61))*COS(RADIANS(90-[1]DC!K$3))+SIN(RADIANS(90-[1]China!$B61))*SIN(RADIANS(90-[1]DC!K$3))*COS(RADIANS([1]China!$C61-[1]DC!K$4)))*3959</f>
        <v>6509.5429847739679</v>
      </c>
      <c r="G62" s="85">
        <f>ACOS(COS(RADIANS(90-[1]China!$B61))*COS(RADIANS(90-[1]DC!L$3))+SIN(RADIANS(90-[1]China!$B61))*SIN(RADIANS(90-[1]DC!L$3))*COS(RADIANS([1]China!$C61-[1]DC!L$4)))*3959</f>
        <v>7360.0492622480197</v>
      </c>
    </row>
    <row r="63" spans="1:7" ht="17" thickBot="1" x14ac:dyDescent="0.25">
      <c r="A63" s="86">
        <v>215021</v>
      </c>
      <c r="B63" s="85">
        <f>ACOS(COS(RADIANS(90-[1]China!$B62))*COS(RADIANS(90-[1]DC!G$3))+SIN(RADIANS(90-[1]China!$B62))*SIN(RADIANS(90-[1]DC!G$3))*COS(RADIANS([1]China!$C62-[1]DC!G$4)))*3959</f>
        <v>7439.3276123025125</v>
      </c>
      <c r="C63" s="85">
        <f>ACOS(COS(RADIANS(90-[1]China!$B62))*COS(RADIANS(90-[1]DC!H$3))+SIN(RADIANS(90-[1]China!$B62))*SIN(RADIANS(90-[1]DC!H$3))*COS(RADIANS([1]China!$C62-[1]DC!H$4)))*3959</f>
        <v>7459.4525965925086</v>
      </c>
      <c r="D63" s="85">
        <f>ACOS(COS(RADIANS(90-[1]China!$B62))*COS(RADIANS(90-[1]DC!I$3))+SIN(RADIANS(90-[1]China!$B62))*SIN(RADIANS(90-[1]DC!I$3))*COS(RADIANS([1]China!$C62-[1]DC!I$4)))*3959</f>
        <v>6047.7972663686096</v>
      </c>
      <c r="E63" s="85">
        <f>ACOS(COS(RADIANS(90-[1]China!$B62))*COS(RADIANS(90-[1]DC!J$3))+SIN(RADIANS(90-[1]China!$B62))*SIN(RADIANS(90-[1]DC!J$3))*COS(RADIANS([1]China!$C62-[1]DC!J$4)))*3959</f>
        <v>6556.2879294918612</v>
      </c>
      <c r="F63" s="85">
        <f>ACOS(COS(RADIANS(90-[1]China!$B62))*COS(RADIANS(90-[1]DC!K$3))+SIN(RADIANS(90-[1]China!$B62))*SIN(RADIANS(90-[1]DC!K$3))*COS(RADIANS([1]China!$C62-[1]DC!K$4)))*3959</f>
        <v>6517.6328397936186</v>
      </c>
      <c r="G63" s="85">
        <f>ACOS(COS(RADIANS(90-[1]China!$B62))*COS(RADIANS(90-[1]DC!L$3))+SIN(RADIANS(90-[1]China!$B62))*SIN(RADIANS(90-[1]DC!L$3))*COS(RADIANS([1]China!$C62-[1]DC!L$4)))*3959</f>
        <v>7364.6355959818893</v>
      </c>
    </row>
    <row r="64" spans="1:7" ht="17" thickBot="1" x14ac:dyDescent="0.25">
      <c r="A64" s="86">
        <v>215101</v>
      </c>
      <c r="B64" s="85">
        <f>ACOS(COS(RADIANS(90-[1]China!$B63))*COS(RADIANS(90-[1]DC!G$3))+SIN(RADIANS(90-[1]China!$B63))*SIN(RADIANS(90-[1]DC!G$3))*COS(RADIANS([1]China!$C63-[1]DC!G$4)))*3959</f>
        <v>7446.5669174618442</v>
      </c>
      <c r="C64" s="85">
        <f>ACOS(COS(RADIANS(90-[1]China!$B63))*COS(RADIANS(90-[1]DC!H$3))+SIN(RADIANS(90-[1]China!$B63))*SIN(RADIANS(90-[1]DC!H$3))*COS(RADIANS([1]China!$C63-[1]DC!H$4)))*3959</f>
        <v>7466.6883701347042</v>
      </c>
      <c r="D64" s="85">
        <f>ACOS(COS(RADIANS(90-[1]China!$B63))*COS(RADIANS(90-[1]DC!I$3))+SIN(RADIANS(90-[1]China!$B63))*SIN(RADIANS(90-[1]DC!I$3))*COS(RADIANS([1]China!$C63-[1]DC!I$4)))*3959</f>
        <v>6056.1344709400973</v>
      </c>
      <c r="E64" s="85">
        <f>ACOS(COS(RADIANS(90-[1]China!$B63))*COS(RADIANS(90-[1]DC!J$3))+SIN(RADIANS(90-[1]China!$B63))*SIN(RADIANS(90-[1]DC!J$3))*COS(RADIANS([1]China!$C63-[1]DC!J$4)))*3959</f>
        <v>6564.8661686771447</v>
      </c>
      <c r="F64" s="85">
        <f>ACOS(COS(RADIANS(90-[1]China!$B63))*COS(RADIANS(90-[1]DC!K$3))+SIN(RADIANS(90-[1]China!$B63))*SIN(RADIANS(90-[1]DC!K$3))*COS(RADIANS([1]China!$C63-[1]DC!K$4)))*3959</f>
        <v>6526.2159958571547</v>
      </c>
      <c r="G64" s="85">
        <f>ACOS(COS(RADIANS(90-[1]China!$B63))*COS(RADIANS(90-[1]DC!L$3))+SIN(RADIANS(90-[1]China!$B63))*SIN(RADIANS(90-[1]DC!L$3))*COS(RADIANS([1]China!$C63-[1]DC!L$4)))*3959</f>
        <v>7370.4687961446643</v>
      </c>
    </row>
    <row r="65" spans="1:7" ht="17" thickBot="1" x14ac:dyDescent="0.25">
      <c r="A65" s="86">
        <v>215124</v>
      </c>
      <c r="B65" s="85">
        <f>ACOS(COS(RADIANS(90-[1]China!$B64))*COS(RADIANS(90-[1]DC!G$3))+SIN(RADIANS(90-[1]China!$B64))*SIN(RADIANS(90-[1]DC!G$3))*COS(RADIANS([1]China!$C64-[1]DC!G$4)))*3959</f>
        <v>7443.1261276327805</v>
      </c>
      <c r="C65" s="85">
        <f>ACOS(COS(RADIANS(90-[1]China!$B64))*COS(RADIANS(90-[1]DC!H$3))+SIN(RADIANS(90-[1]China!$B64))*SIN(RADIANS(90-[1]DC!H$3))*COS(RADIANS([1]China!$C64-[1]DC!H$4)))*3959</f>
        <v>7463.2533089488388</v>
      </c>
      <c r="D65" s="85">
        <f>ACOS(COS(RADIANS(90-[1]China!$B64))*COS(RADIANS(90-[1]DC!I$3))+SIN(RADIANS(90-[1]China!$B64))*SIN(RADIANS(90-[1]DC!I$3))*COS(RADIANS([1]China!$C64-[1]DC!I$4)))*3959</f>
        <v>6050.6358133528283</v>
      </c>
      <c r="E65" s="85">
        <f>ACOS(COS(RADIANS(90-[1]China!$B64))*COS(RADIANS(90-[1]DC!J$3))+SIN(RADIANS(90-[1]China!$B64))*SIN(RADIANS(90-[1]DC!J$3))*COS(RADIANS([1]China!$C64-[1]DC!J$4)))*3959</f>
        <v>6558.7728700305424</v>
      </c>
      <c r="F65" s="85">
        <f>ACOS(COS(RADIANS(90-[1]China!$B64))*COS(RADIANS(90-[1]DC!K$3))+SIN(RADIANS(90-[1]China!$B64))*SIN(RADIANS(90-[1]DC!K$3))*COS(RADIANS([1]China!$C64-[1]DC!K$4)))*3959</f>
        <v>6520.10939329351</v>
      </c>
      <c r="G65" s="85">
        <f>ACOS(COS(RADIANS(90-[1]China!$B64))*COS(RADIANS(90-[1]DC!L$3))+SIN(RADIANS(90-[1]China!$B64))*SIN(RADIANS(90-[1]DC!L$3))*COS(RADIANS([1]China!$C64-[1]DC!L$4)))*3959</f>
        <v>7369.0939674498586</v>
      </c>
    </row>
    <row r="66" spans="1:7" ht="17" thickBot="1" x14ac:dyDescent="0.25">
      <c r="A66" s="86">
        <v>523000</v>
      </c>
      <c r="B66" s="85">
        <f>ACOS(COS(RADIANS(90-[1]China!$B65))*COS(RADIANS(90-[1]DC!G$3))+SIN(RADIANS(90-[1]China!$B65))*SIN(RADIANS(90-[1]DC!G$3))*COS(RADIANS([1]China!$C65-[1]DC!G$4)))*3959</f>
        <v>8135.1164037819426</v>
      </c>
      <c r="C66" s="85">
        <f>ACOS(COS(RADIANS(90-[1]China!$B65))*COS(RADIANS(90-[1]DC!H$3))+SIN(RADIANS(90-[1]China!$B65))*SIN(RADIANS(90-[1]DC!H$3))*COS(RADIANS([1]China!$C65-[1]DC!H$4)))*3959</f>
        <v>8155.1163401865779</v>
      </c>
      <c r="D66" s="85">
        <f>ACOS(COS(RADIANS(90-[1]China!$B65))*COS(RADIANS(90-[1]DC!I$3))+SIN(RADIANS(90-[1]China!$B65))*SIN(RADIANS(90-[1]DC!I$3))*COS(RADIANS([1]China!$C65-[1]DC!I$4)))*3959</f>
        <v>6759.8826579665692</v>
      </c>
      <c r="E66" s="85">
        <f>ACOS(COS(RADIANS(90-[1]China!$B65))*COS(RADIANS(90-[1]DC!J$3))+SIN(RADIANS(90-[1]China!$B65))*SIN(RADIANS(90-[1]DC!J$3))*COS(RADIANS([1]China!$C65-[1]DC!J$4)))*3959</f>
        <v>7263.1917888560256</v>
      </c>
      <c r="F66" s="85">
        <f>ACOS(COS(RADIANS(90-[1]China!$B65))*COS(RADIANS(90-[1]DC!K$3))+SIN(RADIANS(90-[1]China!$B65))*SIN(RADIANS(90-[1]DC!K$3))*COS(RADIANS([1]China!$C65-[1]DC!K$4)))*3959</f>
        <v>7224.3688075482496</v>
      </c>
      <c r="G66" s="85">
        <f>ACOS(COS(RADIANS(90-[1]China!$B65))*COS(RADIANS(90-[1]DC!L$3))+SIN(RADIANS(90-[1]China!$B65))*SIN(RADIANS(90-[1]DC!L$3))*COS(RADIANS([1]China!$C65-[1]DC!L$4)))*3959</f>
        <v>8004.1057298428696</v>
      </c>
    </row>
    <row r="67" spans="1:7" ht="17" thickBot="1" x14ac:dyDescent="0.25">
      <c r="A67" s="86">
        <v>330201</v>
      </c>
      <c r="B67" s="85">
        <f>ACOS(COS(RADIANS(90-[1]China!$B66))*COS(RADIANS(90-[1]DC!G$3))+SIN(RADIANS(90-[1]China!$B66))*SIN(RADIANS(90-[1]DC!G$3))*COS(RADIANS([1]China!$C66-[1]DC!G$4)))*3959</f>
        <v>7736.2523019990622</v>
      </c>
      <c r="C67" s="85">
        <f>ACOS(COS(RADIANS(90-[1]China!$B66))*COS(RADIANS(90-[1]DC!H$3))+SIN(RADIANS(90-[1]China!$B66))*SIN(RADIANS(90-[1]DC!H$3))*COS(RADIANS([1]China!$C66-[1]DC!H$4)))*3959</f>
        <v>7756.238313914685</v>
      </c>
      <c r="D67" s="85">
        <f>ACOS(COS(RADIANS(90-[1]China!$B66))*COS(RADIANS(90-[1]DC!I$3))+SIN(RADIANS(90-[1]China!$B66))*SIN(RADIANS(90-[1]DC!I$3))*COS(RADIANS([1]China!$C66-[1]DC!I$4)))*3959</f>
        <v>6379.6358245412302</v>
      </c>
      <c r="E67" s="85">
        <f>ACOS(COS(RADIANS(90-[1]China!$B66))*COS(RADIANS(90-[1]DC!J$3))+SIN(RADIANS(90-[1]China!$B66))*SIN(RADIANS(90-[1]DC!J$3))*COS(RADIANS([1]China!$C66-[1]DC!J$4)))*3959</f>
        <v>6894.3694789840401</v>
      </c>
      <c r="F67" s="85">
        <f>ACOS(COS(RADIANS(90-[1]China!$B66))*COS(RADIANS(90-[1]DC!K$3))+SIN(RADIANS(90-[1]China!$B66))*SIN(RADIANS(90-[1]DC!K$3))*COS(RADIANS([1]China!$C66-[1]DC!K$4)))*3959</f>
        <v>6855.8397282299602</v>
      </c>
      <c r="G67" s="85">
        <f>ACOS(COS(RADIANS(90-[1]China!$B66))*COS(RADIANS(90-[1]DC!L$3))+SIN(RADIANS(90-[1]China!$B66))*SIN(RADIANS(90-[1]DC!L$3))*COS(RADIANS([1]China!$C66-[1]DC!L$4)))*3959</f>
        <v>7613.2347798811716</v>
      </c>
    </row>
    <row r="68" spans="1:7" ht="17" thickBot="1" x14ac:dyDescent="0.25">
      <c r="A68" s="86">
        <v>511800</v>
      </c>
      <c r="B68" s="85">
        <f>ACOS(COS(RADIANS(90-[1]China!$B67))*COS(RADIANS(90-[1]DC!G$3))+SIN(RADIANS(90-[1]China!$B67))*SIN(RADIANS(90-[1]DC!G$3))*COS(RADIANS([1]China!$C67-[1]DC!G$4)))*3959</f>
        <v>8105.6230415779428</v>
      </c>
      <c r="C68" s="85">
        <f>ACOS(COS(RADIANS(90-[1]China!$B67))*COS(RADIANS(90-[1]DC!H$3))+SIN(RADIANS(90-[1]China!$B67))*SIN(RADIANS(90-[1]DC!H$3))*COS(RADIANS([1]China!$C67-[1]DC!H$4)))*3959</f>
        <v>8125.5585640944273</v>
      </c>
      <c r="D68" s="85">
        <f>ACOS(COS(RADIANS(90-[1]China!$B67))*COS(RADIANS(90-[1]DC!I$3))+SIN(RADIANS(90-[1]China!$B67))*SIN(RADIANS(90-[1]DC!I$3))*COS(RADIANS([1]China!$C67-[1]DC!I$4)))*3959</f>
        <v>6748.8276863966821</v>
      </c>
      <c r="E68" s="85">
        <f>ACOS(COS(RADIANS(90-[1]China!$B67))*COS(RADIANS(90-[1]DC!J$3))+SIN(RADIANS(90-[1]China!$B67))*SIN(RADIANS(90-[1]DC!J$3))*COS(RADIANS([1]China!$C67-[1]DC!J$4)))*3959</f>
        <v>7258.0731017120434</v>
      </c>
      <c r="F68" s="85">
        <f>ACOS(COS(RADIANS(90-[1]China!$B67))*COS(RADIANS(90-[1]DC!K$3))+SIN(RADIANS(90-[1]China!$B67))*SIN(RADIANS(90-[1]DC!K$3))*COS(RADIANS([1]China!$C67-[1]DC!K$4)))*3959</f>
        <v>7219.3782995114798</v>
      </c>
      <c r="G68" s="85">
        <f>ACOS(COS(RADIANS(90-[1]China!$B67))*COS(RADIANS(90-[1]DC!L$3))+SIN(RADIANS(90-[1]China!$B67))*SIN(RADIANS(90-[1]DC!L$3))*COS(RADIANS([1]China!$C67-[1]DC!L$4)))*3959</f>
        <v>7959.9994452587534</v>
      </c>
    </row>
    <row r="69" spans="1:7" ht="17" thickBot="1" x14ac:dyDescent="0.25">
      <c r="A69" s="86">
        <v>516121</v>
      </c>
      <c r="B69" s="85">
        <f>ACOS(COS(RADIANS(90-[1]China!$B68))*COS(RADIANS(90-[1]DC!G$3))+SIN(RADIANS(90-[1]China!$B68))*SIN(RADIANS(90-[1]DC!G$3))*COS(RADIANS([1]China!$C68-[1]DC!G$4)))*3959</f>
        <v>8118.6901123360112</v>
      </c>
      <c r="C69" s="85">
        <f>ACOS(COS(RADIANS(90-[1]China!$B68))*COS(RADIANS(90-[1]DC!H$3))+SIN(RADIANS(90-[1]China!$B68))*SIN(RADIANS(90-[1]DC!H$3))*COS(RADIANS([1]China!$C68-[1]DC!H$4)))*3959</f>
        <v>8138.7071946826873</v>
      </c>
      <c r="D69" s="85">
        <f>ACOS(COS(RADIANS(90-[1]China!$B68))*COS(RADIANS(90-[1]DC!I$3))+SIN(RADIANS(90-[1]China!$B68))*SIN(RADIANS(90-[1]DC!I$3))*COS(RADIANS([1]China!$C68-[1]DC!I$4)))*3959</f>
        <v>6739.1978612984331</v>
      </c>
      <c r="E69" s="85">
        <f>ACOS(COS(RADIANS(90-[1]China!$B68))*COS(RADIANS(90-[1]DC!J$3))+SIN(RADIANS(90-[1]China!$B68))*SIN(RADIANS(90-[1]DC!J$3))*COS(RADIANS([1]China!$C68-[1]DC!J$4)))*3959</f>
        <v>7241.4562289985579</v>
      </c>
      <c r="F69" s="85">
        <f>ACOS(COS(RADIANS(90-[1]China!$B68))*COS(RADIANS(90-[1]DC!K$3))+SIN(RADIANS(90-[1]China!$B68))*SIN(RADIANS(90-[1]DC!K$3))*COS(RADIANS([1]China!$C68-[1]DC!K$4)))*3959</f>
        <v>7202.6139533395108</v>
      </c>
      <c r="G69" s="85">
        <f>ACOS(COS(RADIANS(90-[1]China!$B68))*COS(RADIANS(90-[1]DC!L$3))+SIN(RADIANS(90-[1]China!$B68))*SIN(RADIANS(90-[1]DC!L$3))*COS(RADIANS([1]China!$C68-[1]DC!L$4)))*3959</f>
        <v>7992.5989254321339</v>
      </c>
    </row>
    <row r="70" spans="1:7" ht="17" thickBot="1" x14ac:dyDescent="0.25">
      <c r="A70" s="86">
        <v>426100</v>
      </c>
      <c r="B70" s="85">
        <f>ACOS(COS(RADIANS(90-[1]China!$B69))*COS(RADIANS(90-[1]DC!G$3))+SIN(RADIANS(90-[1]China!$B69))*SIN(RADIANS(90-[1]DC!G$3))*COS(RADIANS([1]China!$C69-[1]DC!G$4)))*3959</f>
        <v>7946.548742910124</v>
      </c>
      <c r="C70" s="85">
        <f>ACOS(COS(RADIANS(90-[1]China!$B69))*COS(RADIANS(90-[1]DC!H$3))+SIN(RADIANS(90-[1]China!$B69))*SIN(RADIANS(90-[1]DC!H$3))*COS(RADIANS([1]China!$C69-[1]DC!H$4)))*3959</f>
        <v>7966.3285603012564</v>
      </c>
      <c r="D70" s="85">
        <f>ACOS(COS(RADIANS(90-[1]China!$B69))*COS(RADIANS(90-[1]DC!I$3))+SIN(RADIANS(90-[1]China!$B69))*SIN(RADIANS(90-[1]DC!I$3))*COS(RADIANS([1]China!$C69-[1]DC!I$4)))*3959</f>
        <v>6633.9051103336806</v>
      </c>
      <c r="E70" s="85">
        <f>ACOS(COS(RADIANS(90-[1]China!$B69))*COS(RADIANS(90-[1]DC!J$3))+SIN(RADIANS(90-[1]China!$B69))*SIN(RADIANS(90-[1]DC!J$3))*COS(RADIANS([1]China!$C69-[1]DC!J$4)))*3959</f>
        <v>7157.5446840951827</v>
      </c>
      <c r="F70" s="85">
        <f>ACOS(COS(RADIANS(90-[1]China!$B69))*COS(RADIANS(90-[1]DC!K$3))+SIN(RADIANS(90-[1]China!$B69))*SIN(RADIANS(90-[1]DC!K$3))*COS(RADIANS([1]China!$C69-[1]DC!K$4)))*3959</f>
        <v>7119.2437257973052</v>
      </c>
      <c r="G70" s="85">
        <f>ACOS(COS(RADIANS(90-[1]China!$B69))*COS(RADIANS(90-[1]DC!L$3))+SIN(RADIANS(90-[1]China!$B69))*SIN(RADIANS(90-[1]DC!L$3))*COS(RADIANS([1]China!$C69-[1]DC!L$4)))*3959</f>
        <v>7773.3113907973457</v>
      </c>
    </row>
    <row r="71" spans="1:7" ht="17" thickBot="1" x14ac:dyDescent="0.25">
      <c r="A71" s="86">
        <v>425900</v>
      </c>
      <c r="B71" s="85">
        <f>ACOS(COS(RADIANS(90-[1]China!$B70))*COS(RADIANS(90-[1]DC!G$3))+SIN(RADIANS(90-[1]China!$B70))*SIN(RADIANS(90-[1]DC!G$3))*COS(RADIANS([1]China!$C70-[1]DC!G$4)))*3959</f>
        <v>7968.279437957417</v>
      </c>
      <c r="C71" s="85">
        <f>ACOS(COS(RADIANS(90-[1]China!$B70))*COS(RADIANS(90-[1]DC!H$3))+SIN(RADIANS(90-[1]China!$B70))*SIN(RADIANS(90-[1]DC!H$3))*COS(RADIANS([1]China!$C70-[1]DC!H$4)))*3959</f>
        <v>7988.0151774620736</v>
      </c>
      <c r="D71" s="85">
        <f>ACOS(COS(RADIANS(90-[1]China!$B70))*COS(RADIANS(90-[1]DC!I$3))+SIN(RADIANS(90-[1]China!$B70))*SIN(RADIANS(90-[1]DC!I$3))*COS(RADIANS([1]China!$C70-[1]DC!I$4)))*3959</f>
        <v>6664.6244858293658</v>
      </c>
      <c r="E71" s="85">
        <f>ACOS(COS(RADIANS(90-[1]China!$B70))*COS(RADIANS(90-[1]DC!J$3))+SIN(RADIANS(90-[1]China!$B70))*SIN(RADIANS(90-[1]DC!J$3))*COS(RADIANS([1]China!$C70-[1]DC!J$4)))*3959</f>
        <v>7190.2333858438742</v>
      </c>
      <c r="F71" s="85">
        <f>ACOS(COS(RADIANS(90-[1]China!$B70))*COS(RADIANS(90-[1]DC!K$3))+SIN(RADIANS(90-[1]China!$B70))*SIN(RADIANS(90-[1]DC!K$3))*COS(RADIANS([1]China!$C70-[1]DC!K$4)))*3959</f>
        <v>7151.9911817537104</v>
      </c>
      <c r="G71" s="85">
        <f>ACOS(COS(RADIANS(90-[1]China!$B70))*COS(RADIANS(90-[1]DC!L$3))+SIN(RADIANS(90-[1]China!$B70))*SIN(RADIANS(90-[1]DC!L$3))*COS(RADIANS([1]China!$C70-[1]DC!L$4)))*3959</f>
        <v>7786.2872282181297</v>
      </c>
    </row>
    <row r="72" spans="1:7" ht="17" thickBot="1" x14ac:dyDescent="0.25">
      <c r="A72" s="86">
        <v>511515</v>
      </c>
      <c r="B72" s="85">
        <f>ACOS(COS(RADIANS(90-[1]China!$B71))*COS(RADIANS(90-[1]DC!G$3))+SIN(RADIANS(90-[1]China!$B71))*SIN(RADIANS(90-[1]DC!G$3))*COS(RADIANS([1]China!$C71-[1]DC!G$4)))*3959</f>
        <v>8108.582147787165</v>
      </c>
      <c r="C72" s="85">
        <f>ACOS(COS(RADIANS(90-[1]China!$B71))*COS(RADIANS(90-[1]DC!H$3))+SIN(RADIANS(90-[1]China!$B71))*SIN(RADIANS(90-[1]DC!H$3))*COS(RADIANS([1]China!$C71-[1]DC!H$4)))*3959</f>
        <v>8128.521317525101</v>
      </c>
      <c r="D72" s="85">
        <f>ACOS(COS(RADIANS(90-[1]China!$B71))*COS(RADIANS(90-[1]DC!I$3))+SIN(RADIANS(90-[1]China!$B71))*SIN(RADIANS(90-[1]DC!I$3))*COS(RADIANS([1]China!$C71-[1]DC!I$4)))*3959</f>
        <v>6750.7259115399056</v>
      </c>
      <c r="E72" s="85">
        <f>ACOS(COS(RADIANS(90-[1]China!$B71))*COS(RADIANS(90-[1]DC!J$3))+SIN(RADIANS(90-[1]China!$B71))*SIN(RADIANS(90-[1]DC!J$3))*COS(RADIANS([1]China!$C71-[1]DC!J$4)))*3959</f>
        <v>7259.6181679568981</v>
      </c>
      <c r="F72" s="85">
        <f>ACOS(COS(RADIANS(90-[1]China!$B71))*COS(RADIANS(90-[1]DC!K$3))+SIN(RADIANS(90-[1]China!$B71))*SIN(RADIANS(90-[1]DC!K$3))*COS(RADIANS([1]China!$C71-[1]DC!K$4)))*3959</f>
        <v>7220.9151712973326</v>
      </c>
      <c r="G72" s="85">
        <f>ACOS(COS(RADIANS(90-[1]China!$B71))*COS(RADIANS(90-[1]DC!L$3))+SIN(RADIANS(90-[1]China!$B71))*SIN(RADIANS(90-[1]DC!L$3))*COS(RADIANS([1]China!$C71-[1]DC!L$4)))*3959</f>
        <v>7963.7062175669607</v>
      </c>
    </row>
    <row r="73" spans="1:7" ht="17" thickBot="1" x14ac:dyDescent="0.25">
      <c r="A73" s="86">
        <v>510000</v>
      </c>
      <c r="B73" s="85">
        <f>ACOS(COS(RADIANS(90-[1]China!$B72))*COS(RADIANS(90-[1]DC!G$3))+SIN(RADIANS(90-[1]China!$B72))*SIN(RADIANS(90-[1]DC!G$3))*COS(RADIANS([1]China!$C72-[1]DC!G$4)))*3959</f>
        <v>8132.129807566891</v>
      </c>
      <c r="C73" s="85">
        <f>ACOS(COS(RADIANS(90-[1]China!$B72))*COS(RADIANS(90-[1]DC!H$3))+SIN(RADIANS(90-[1]China!$B72))*SIN(RADIANS(90-[1]DC!H$3))*COS(RADIANS([1]China!$C72-[1]DC!H$4)))*3959</f>
        <v>8152.0958653216103</v>
      </c>
      <c r="D73" s="85">
        <f>ACOS(COS(RADIANS(90-[1]China!$B72))*COS(RADIANS(90-[1]DC!I$3))+SIN(RADIANS(90-[1]China!$B72))*SIN(RADIANS(90-[1]DC!I$3))*COS(RADIANS([1]China!$C72-[1]DC!I$4)))*3959</f>
        <v>6766.2790553270534</v>
      </c>
      <c r="E73" s="85">
        <f>ACOS(COS(RADIANS(90-[1]China!$B72))*COS(RADIANS(90-[1]DC!J$3))+SIN(RADIANS(90-[1]China!$B72))*SIN(RADIANS(90-[1]DC!J$3))*COS(RADIANS([1]China!$C72-[1]DC!J$4)))*3959</f>
        <v>7272.4594039899966</v>
      </c>
      <c r="F73" s="85">
        <f>ACOS(COS(RADIANS(90-[1]China!$B72))*COS(RADIANS(90-[1]DC!K$3))+SIN(RADIANS(90-[1]China!$B72))*SIN(RADIANS(90-[1]DC!K$3))*COS(RADIANS([1]China!$C72-[1]DC!K$4)))*3959</f>
        <v>7233.6954276967635</v>
      </c>
      <c r="G73" s="85">
        <f>ACOS(COS(RADIANS(90-[1]China!$B72))*COS(RADIANS(90-[1]DC!L$3))+SIN(RADIANS(90-[1]China!$B72))*SIN(RADIANS(90-[1]DC!L$3))*COS(RADIANS([1]China!$C72-[1]DC!L$4)))*3959</f>
        <v>7992.8567702479841</v>
      </c>
    </row>
    <row r="74" spans="1:7" ht="17" thickBot="1" x14ac:dyDescent="0.25">
      <c r="A74" s="86">
        <v>265100</v>
      </c>
      <c r="B74" s="85">
        <f>ACOS(COS(RADIANS(90-[1]China!$B73))*COS(RADIANS(90-[1]DC!G$3))+SIN(RADIANS(90-[1]China!$B73))*SIN(RADIANS(90-[1]DC!G$3))*COS(RADIANS([1]China!$C73-[1]DC!G$4)))*3959</f>
        <v>7086.9673890284448</v>
      </c>
      <c r="C74" s="85">
        <f>ACOS(COS(RADIANS(90-[1]China!$B73))*COS(RADIANS(90-[1]DC!H$3))+SIN(RADIANS(90-[1]China!$B73))*SIN(RADIANS(90-[1]DC!H$3))*COS(RADIANS([1]China!$C73-[1]DC!H$4)))*3959</f>
        <v>7106.9889029487749</v>
      </c>
      <c r="D74" s="85">
        <f>ACOS(COS(RADIANS(90-[1]China!$B73))*COS(RADIANS(90-[1]DC!I$3))+SIN(RADIANS(90-[1]China!$B73))*SIN(RADIANS(90-[1]DC!I$3))*COS(RADIANS([1]China!$C73-[1]DC!I$4)))*3959</f>
        <v>5743.2407837337332</v>
      </c>
      <c r="E74" s="85">
        <f>ACOS(COS(RADIANS(90-[1]China!$B73))*COS(RADIANS(90-[1]DC!J$3))+SIN(RADIANS(90-[1]China!$B73))*SIN(RADIANS(90-[1]DC!J$3))*COS(RADIANS([1]China!$C73-[1]DC!J$4)))*3959</f>
        <v>6270.3270499677756</v>
      </c>
      <c r="F74" s="85">
        <f>ACOS(COS(RADIANS(90-[1]China!$B73))*COS(RADIANS(90-[1]DC!K$3))+SIN(RADIANS(90-[1]China!$B73))*SIN(RADIANS(90-[1]DC!K$3))*COS(RADIANS([1]China!$C73-[1]DC!K$4)))*3959</f>
        <v>6232.2221554476528</v>
      </c>
      <c r="G74" s="85">
        <f>ACOS(COS(RADIANS(90-[1]China!$B73))*COS(RADIANS(90-[1]DC!L$3))+SIN(RADIANS(90-[1]China!$B73))*SIN(RADIANS(90-[1]DC!L$3))*COS(RADIANS([1]China!$C73-[1]DC!L$4)))*3959</f>
        <v>6990.227342125344</v>
      </c>
    </row>
    <row r="75" spans="1:7" ht="17" thickBot="1" x14ac:dyDescent="0.25">
      <c r="A75" s="86">
        <v>336400</v>
      </c>
      <c r="B75" s="85">
        <f>ACOS(COS(RADIANS(90-[1]China!$B74))*COS(RADIANS(90-[1]DC!G$3))+SIN(RADIANS(90-[1]China!$B74))*SIN(RADIANS(90-[1]DC!G$3))*COS(RADIANS([1]China!$C74-[1]DC!G$4)))*3959</f>
        <v>7774.7776494938071</v>
      </c>
      <c r="C75" s="85">
        <f>ACOS(COS(RADIANS(90-[1]China!$B74))*COS(RADIANS(90-[1]DC!H$3))+SIN(RADIANS(90-[1]China!$B74))*SIN(RADIANS(90-[1]DC!H$3))*COS(RADIANS([1]China!$C74-[1]DC!H$4)))*3959</f>
        <v>7794.7115301740587</v>
      </c>
      <c r="D75" s="85">
        <f>ACOS(COS(RADIANS(90-[1]China!$B74))*COS(RADIANS(90-[1]DC!I$3))+SIN(RADIANS(90-[1]China!$B74))*SIN(RADIANS(90-[1]DC!I$3))*COS(RADIANS([1]China!$C74-[1]DC!I$4)))*3959</f>
        <v>6431.0953800127136</v>
      </c>
      <c r="E75" s="85">
        <f>ACOS(COS(RADIANS(90-[1]China!$B74))*COS(RADIANS(90-[1]DC!J$3))+SIN(RADIANS(90-[1]China!$B74))*SIN(RADIANS(90-[1]DC!J$3))*COS(RADIANS([1]China!$C74-[1]DC!J$4)))*3959</f>
        <v>6948.9173370844055</v>
      </c>
      <c r="F75" s="85">
        <f>ACOS(COS(RADIANS(90-[1]China!$B74))*COS(RADIANS(90-[1]DC!K$3))+SIN(RADIANS(90-[1]China!$B74))*SIN(RADIANS(90-[1]DC!K$3))*COS(RADIANS([1]China!$C74-[1]DC!K$4)))*3959</f>
        <v>6910.4656721210486</v>
      </c>
      <c r="G75" s="85">
        <f>ACOS(COS(RADIANS(90-[1]China!$B74))*COS(RADIANS(90-[1]DC!L$3))+SIN(RADIANS(90-[1]China!$B74))*SIN(RADIANS(90-[1]DC!L$3))*COS(RADIANS([1]China!$C74-[1]DC!L$4)))*3959</f>
        <v>7638.2533219128327</v>
      </c>
    </row>
    <row r="76" spans="1:7" ht="17" thickBot="1" x14ac:dyDescent="0.25">
      <c r="A76" s="86">
        <v>310012</v>
      </c>
      <c r="B76" s="85">
        <f>ACOS(COS(RADIANS(90-[1]China!$B75))*COS(RADIANS(90-[1]DC!G$3))+SIN(RADIANS(90-[1]China!$B75))*SIN(RADIANS(90-[1]DC!G$3))*COS(RADIANS([1]China!$C75-[1]DC!G$4)))*3959</f>
        <v>7517.2893773698588</v>
      </c>
      <c r="C76" s="85">
        <f>ACOS(COS(RADIANS(90-[1]China!$B75))*COS(RADIANS(90-[1]DC!H$3))+SIN(RADIANS(90-[1]China!$B75))*SIN(RADIANS(90-[1]DC!H$3))*COS(RADIANS([1]China!$C75-[1]DC!H$4)))*3959</f>
        <v>7537.4162744127161</v>
      </c>
      <c r="D76" s="85">
        <f>ACOS(COS(RADIANS(90-[1]China!$B75))*COS(RADIANS(90-[1]DC!I$3))+SIN(RADIANS(90-[1]China!$B75))*SIN(RADIANS(90-[1]DC!I$3))*COS(RADIANS([1]China!$C75-[1]DC!I$4)))*3959</f>
        <v>6122.4991478582579</v>
      </c>
      <c r="E76" s="85">
        <f>ACOS(COS(RADIANS(90-[1]China!$B75))*COS(RADIANS(90-[1]DC!J$3))+SIN(RADIANS(90-[1]China!$B75))*SIN(RADIANS(90-[1]DC!J$3))*COS(RADIANS([1]China!$C75-[1]DC!J$4)))*3959</f>
        <v>6628.8662285219443</v>
      </c>
      <c r="F76" s="85">
        <f>ACOS(COS(RADIANS(90-[1]China!$B75))*COS(RADIANS(90-[1]DC!K$3))+SIN(RADIANS(90-[1]China!$B75))*SIN(RADIANS(90-[1]DC!K$3))*COS(RADIANS([1]China!$C75-[1]DC!K$4)))*3959</f>
        <v>6590.1571227203449</v>
      </c>
      <c r="G76" s="85">
        <f>ACOS(COS(RADIANS(90-[1]China!$B75))*COS(RADIANS(90-[1]DC!L$3))+SIN(RADIANS(90-[1]China!$B75))*SIN(RADIANS(90-[1]DC!L$3))*COS(RADIANS([1]China!$C75-[1]DC!L$4)))*3959</f>
        <v>7441.1640637577684</v>
      </c>
    </row>
    <row r="77" spans="1:7" ht="17" thickBot="1" x14ac:dyDescent="0.25">
      <c r="A77" s="86">
        <v>314113</v>
      </c>
      <c r="B77" s="85">
        <f>ACOS(COS(RADIANS(90-[1]China!$B76))*COS(RADIANS(90-[1]DC!G$3))+SIN(RADIANS(90-[1]China!$B76))*SIN(RADIANS(90-[1]DC!G$3))*COS(RADIANS([1]China!$C76-[1]DC!G$4)))*3959</f>
        <v>7464.6741801752632</v>
      </c>
      <c r="C77" s="85">
        <f>ACOS(COS(RADIANS(90-[1]China!$B76))*COS(RADIANS(90-[1]DC!H$3))+SIN(RADIANS(90-[1]China!$B76))*SIN(RADIANS(90-[1]DC!H$3))*COS(RADIANS([1]China!$C76-[1]DC!H$4)))*3959</f>
        <v>7484.8199214479782</v>
      </c>
      <c r="D77" s="85">
        <f>ACOS(COS(RADIANS(90-[1]China!$B76))*COS(RADIANS(90-[1]DC!I$3))+SIN(RADIANS(90-[1]China!$B76))*SIN(RADIANS(90-[1]DC!I$3))*COS(RADIANS([1]China!$C76-[1]DC!I$4)))*3959</f>
        <v>6064.2228697932997</v>
      </c>
      <c r="E77" s="85">
        <f>ACOS(COS(RADIANS(90-[1]China!$B76))*COS(RADIANS(90-[1]DC!J$3))+SIN(RADIANS(90-[1]China!$B76))*SIN(RADIANS(90-[1]DC!J$3))*COS(RADIANS([1]China!$C76-[1]DC!J$4)))*3959</f>
        <v>6569.5313369270871</v>
      </c>
      <c r="F77" s="85">
        <f>ACOS(COS(RADIANS(90-[1]China!$B76))*COS(RADIANS(90-[1]DC!K$3))+SIN(RADIANS(90-[1]China!$B76))*SIN(RADIANS(90-[1]DC!K$3))*COS(RADIANS([1]China!$C76-[1]DC!K$4)))*3959</f>
        <v>6530.8036440504866</v>
      </c>
      <c r="G77" s="85">
        <f>ACOS(COS(RADIANS(90-[1]China!$B76))*COS(RADIANS(90-[1]DC!L$3))+SIN(RADIANS(90-[1]China!$B76))*SIN(RADIANS(90-[1]DC!L$3))*COS(RADIANS([1]China!$C76-[1]DC!L$4)))*3959</f>
        <v>7396.7285549303697</v>
      </c>
    </row>
    <row r="78" spans="1:7" ht="17" thickBot="1" x14ac:dyDescent="0.25">
      <c r="A78" s="86">
        <v>250011</v>
      </c>
      <c r="B78" s="85">
        <f>ACOS(COS(RADIANS(90-[1]China!$B77))*COS(RADIANS(90-[1]DC!G$3))+SIN(RADIANS(90-[1]China!$B77))*SIN(RADIANS(90-[1]DC!G$3))*COS(RADIANS([1]China!$C77-[1]DC!G$4)))*3959</f>
        <v>7187.1462408537673</v>
      </c>
      <c r="C78" s="85">
        <f>ACOS(COS(RADIANS(90-[1]China!$B77))*COS(RADIANS(90-[1]DC!H$3))+SIN(RADIANS(90-[1]China!$B77))*SIN(RADIANS(90-[1]DC!H$3))*COS(RADIANS([1]China!$C77-[1]DC!H$4)))*3959</f>
        <v>7206.9662262700613</v>
      </c>
      <c r="D78" s="85">
        <f>ACOS(COS(RADIANS(90-[1]China!$B77))*COS(RADIANS(90-[1]DC!I$3))+SIN(RADIANS(90-[1]China!$B77))*SIN(RADIANS(90-[1]DC!I$3))*COS(RADIANS([1]China!$C77-[1]DC!I$4)))*3959</f>
        <v>5896.0867512614923</v>
      </c>
      <c r="E78" s="85">
        <f>ACOS(COS(RADIANS(90-[1]China!$B77))*COS(RADIANS(90-[1]DC!J$3))+SIN(RADIANS(90-[1]China!$B77))*SIN(RADIANS(90-[1]DC!J$3))*COS(RADIANS([1]China!$C77-[1]DC!J$4)))*3959</f>
        <v>6435.050369884485</v>
      </c>
      <c r="F78" s="85">
        <f>ACOS(COS(RADIANS(90-[1]China!$B77))*COS(RADIANS(90-[1]DC!K$3))+SIN(RADIANS(90-[1]China!$B77))*SIN(RADIANS(90-[1]DC!K$3))*COS(RADIANS([1]China!$C77-[1]DC!K$4)))*3959</f>
        <v>6397.3765595041241</v>
      </c>
      <c r="G78" s="85">
        <f>ACOS(COS(RADIANS(90-[1]China!$B77))*COS(RADIANS(90-[1]DC!L$3))+SIN(RADIANS(90-[1]China!$B77))*SIN(RADIANS(90-[1]DC!L$3))*COS(RADIANS([1]China!$C77-[1]DC!L$4)))*3959</f>
        <v>7041.7865578460669</v>
      </c>
    </row>
    <row r="79" spans="1:7" ht="17" thickBot="1" x14ac:dyDescent="0.25">
      <c r="A79" s="86">
        <v>529000</v>
      </c>
      <c r="B79" s="85">
        <f>ACOS(COS(RADIANS(90-[1]China!$B78))*COS(RADIANS(90-[1]DC!G$3))+SIN(RADIANS(90-[1]China!$B78))*SIN(RADIANS(90-[1]DC!G$3))*COS(RADIANS([1]China!$C78-[1]DC!G$4)))*3959</f>
        <v>8178.3107893574597</v>
      </c>
      <c r="C79" s="85">
        <f>ACOS(COS(RADIANS(90-[1]China!$B78))*COS(RADIANS(90-[1]DC!H$3))+SIN(RADIANS(90-[1]China!$B78))*SIN(RADIANS(90-[1]DC!H$3))*COS(RADIANS([1]China!$C78-[1]DC!H$4)))*3959</f>
        <v>8198.2810703724426</v>
      </c>
      <c r="D79" s="85">
        <f>ACOS(COS(RADIANS(90-[1]China!$B78))*COS(RADIANS(90-[1]DC!I$3))+SIN(RADIANS(90-[1]China!$B78))*SIN(RADIANS(90-[1]DC!I$3))*COS(RADIANS([1]China!$C78-[1]DC!I$4)))*3959</f>
        <v>6809.5773575919948</v>
      </c>
      <c r="E79" s="85">
        <f>ACOS(COS(RADIANS(90-[1]China!$B78))*COS(RADIANS(90-[1]DC!J$3))+SIN(RADIANS(90-[1]China!$B78))*SIN(RADIANS(90-[1]DC!J$3))*COS(RADIANS([1]China!$C78-[1]DC!J$4)))*3959</f>
        <v>7314.1793974298407</v>
      </c>
      <c r="F79" s="85">
        <f>ACOS(COS(RADIANS(90-[1]China!$B78))*COS(RADIANS(90-[1]DC!K$3))+SIN(RADIANS(90-[1]China!$B78))*SIN(RADIANS(90-[1]DC!K$3))*COS(RADIANS([1]China!$C78-[1]DC!K$4)))*3959</f>
        <v>7275.3788746229502</v>
      </c>
      <c r="G79" s="85">
        <f>ACOS(COS(RADIANS(90-[1]China!$B78))*COS(RADIANS(90-[1]DC!L$3))+SIN(RADIANS(90-[1]China!$B78))*SIN(RADIANS(90-[1]DC!L$3))*COS(RADIANS([1]China!$C78-[1]DC!L$4)))*3959</f>
        <v>8038.6595499074338</v>
      </c>
    </row>
    <row r="80" spans="1:7" ht="17" thickBot="1" x14ac:dyDescent="0.25">
      <c r="A80" s="86">
        <v>511458</v>
      </c>
      <c r="B80" s="85">
        <f>ACOS(COS(RADIANS(90-[1]China!$B79))*COS(RADIANS(90-[1]DC!G$3))+SIN(RADIANS(90-[1]China!$B79))*SIN(RADIANS(90-[1]DC!G$3))*COS(RADIANS([1]China!$C79-[1]DC!G$4)))*3959</f>
        <v>8153.0952222059796</v>
      </c>
      <c r="C80" s="85">
        <f>ACOS(COS(RADIANS(90-[1]China!$B79))*COS(RADIANS(90-[1]DC!H$3))+SIN(RADIANS(90-[1]China!$B79))*SIN(RADIANS(90-[1]DC!H$3))*COS(RADIANS([1]China!$C79-[1]DC!H$4)))*3959</f>
        <v>8173.0887579936407</v>
      </c>
      <c r="D80" s="85">
        <f>ACOS(COS(RADIANS(90-[1]China!$B79))*COS(RADIANS(90-[1]DC!I$3))+SIN(RADIANS(90-[1]China!$B79))*SIN(RADIANS(90-[1]DC!I$3))*COS(RADIANS([1]China!$C79-[1]DC!I$4)))*3959</f>
        <v>6778.9760529302685</v>
      </c>
      <c r="E80" s="85">
        <f>ACOS(COS(RADIANS(90-[1]China!$B79))*COS(RADIANS(90-[1]DC!J$3))+SIN(RADIANS(90-[1]China!$B79))*SIN(RADIANS(90-[1]DC!J$3))*COS(RADIANS([1]China!$C79-[1]DC!J$4)))*3959</f>
        <v>7282.3447886524773</v>
      </c>
      <c r="F80" s="85">
        <f>ACOS(COS(RADIANS(90-[1]China!$B79))*COS(RADIANS(90-[1]DC!K$3))+SIN(RADIANS(90-[1]China!$B79))*SIN(RADIANS(90-[1]DC!K$3))*COS(RADIANS([1]China!$C79-[1]DC!K$4)))*3959</f>
        <v>7243.5215410012715</v>
      </c>
      <c r="G80" s="85">
        <f>ACOS(COS(RADIANS(90-[1]China!$B79))*COS(RADIANS(90-[1]DC!L$3))+SIN(RADIANS(90-[1]China!$B79))*SIN(RADIANS(90-[1]DC!L$3))*COS(RADIANS([1]China!$C79-[1]DC!L$4)))*3959</f>
        <v>8019.9260088704086</v>
      </c>
    </row>
    <row r="81" spans="1:7" ht="17" thickBot="1" x14ac:dyDescent="0.25">
      <c r="A81" s="86">
        <v>511434</v>
      </c>
      <c r="B81" s="85">
        <f>ACOS(COS(RADIANS(90-[1]China!$B80))*COS(RADIANS(90-[1]DC!G$3))+SIN(RADIANS(90-[1]China!$B80))*SIN(RADIANS(90-[1]DC!G$3))*COS(RADIANS([1]China!$C80-[1]DC!G$4)))*3959</f>
        <v>8138.946960554249</v>
      </c>
      <c r="C81" s="85">
        <f>ACOS(COS(RADIANS(90-[1]China!$B80))*COS(RADIANS(90-[1]DC!H$3))+SIN(RADIANS(90-[1]China!$B80))*SIN(RADIANS(90-[1]DC!H$3))*COS(RADIANS([1]China!$C80-[1]DC!H$4)))*3959</f>
        <v>8158.9298315417418</v>
      </c>
      <c r="D81" s="85">
        <f>ACOS(COS(RADIANS(90-[1]China!$B80))*COS(RADIANS(90-[1]DC!I$3))+SIN(RADIANS(90-[1]China!$B80))*SIN(RADIANS(90-[1]DC!I$3))*COS(RADIANS([1]China!$C80-[1]DC!I$4)))*3959</f>
        <v>6768.2904673830317</v>
      </c>
      <c r="E81" s="85">
        <f>ACOS(COS(RADIANS(90-[1]China!$B80))*COS(RADIANS(90-[1]DC!J$3))+SIN(RADIANS(90-[1]China!$B80))*SIN(RADIANS(90-[1]DC!J$3))*COS(RADIANS([1]China!$C80-[1]DC!J$4)))*3959</f>
        <v>7272.9273393055055</v>
      </c>
      <c r="F81" s="85">
        <f>ACOS(COS(RADIANS(90-[1]China!$B80))*COS(RADIANS(90-[1]DC!K$3))+SIN(RADIANS(90-[1]China!$B80))*SIN(RADIANS(90-[1]DC!K$3))*COS(RADIANS([1]China!$C80-[1]DC!K$4)))*3959</f>
        <v>7234.1307583730995</v>
      </c>
      <c r="G81" s="85">
        <f>ACOS(COS(RADIANS(90-[1]China!$B80))*COS(RADIANS(90-[1]DC!L$3))+SIN(RADIANS(90-[1]China!$B80))*SIN(RADIANS(90-[1]DC!L$3))*COS(RADIANS([1]China!$C80-[1]DC!L$4)))*3959</f>
        <v>8003.5529762222932</v>
      </c>
    </row>
    <row r="82" spans="1:7" ht="17" thickBot="1" x14ac:dyDescent="0.25">
      <c r="A82" s="86">
        <v>215024</v>
      </c>
      <c r="B82" s="85">
        <f>ACOS(COS(RADIANS(90-[1]China!$B81))*COS(RADIANS(90-[1]DC!G$3))+SIN(RADIANS(90-[1]China!$B81))*SIN(RADIANS(90-[1]DC!G$3))*COS(RADIANS([1]China!$C81-[1]DC!G$4)))*3959</f>
        <v>7443.1438714322958</v>
      </c>
      <c r="C82" s="85">
        <f>ACOS(COS(RADIANS(90-[1]China!$B81))*COS(RADIANS(90-[1]DC!H$3))+SIN(RADIANS(90-[1]China!$B81))*SIN(RADIANS(90-[1]DC!H$3))*COS(RADIANS([1]China!$C81-[1]DC!H$4)))*3959</f>
        <v>7463.2710286218462</v>
      </c>
      <c r="D82" s="85">
        <f>ACOS(COS(RADIANS(90-[1]China!$B81))*COS(RADIANS(90-[1]DC!I$3))+SIN(RADIANS(90-[1]China!$B81))*SIN(RADIANS(90-[1]DC!I$3))*COS(RADIANS([1]China!$C81-[1]DC!I$4)))*3959</f>
        <v>6050.6621911370003</v>
      </c>
      <c r="E82" s="85">
        <f>ACOS(COS(RADIANS(90-[1]China!$B81))*COS(RADIANS(90-[1]DC!J$3))+SIN(RADIANS(90-[1]China!$B81))*SIN(RADIANS(90-[1]DC!J$3))*COS(RADIANS([1]China!$C81-[1]DC!J$4)))*3959</f>
        <v>6558.8017041687726</v>
      </c>
      <c r="F82" s="85">
        <f>ACOS(COS(RADIANS(90-[1]China!$B81))*COS(RADIANS(90-[1]DC!K$3))+SIN(RADIANS(90-[1]China!$B81))*SIN(RADIANS(90-[1]DC!K$3))*COS(RADIANS([1]China!$C81-[1]DC!K$4)))*3959</f>
        <v>6520.1382817608519</v>
      </c>
      <c r="G82" s="85">
        <f>ACOS(COS(RADIANS(90-[1]China!$B81))*COS(RADIANS(90-[1]DC!L$3))+SIN(RADIANS(90-[1]China!$B81))*SIN(RADIANS(90-[1]DC!L$3))*COS(RADIANS([1]China!$C81-[1]DC!L$4)))*3959</f>
        <v>7369.1028460039106</v>
      </c>
    </row>
    <row r="83" spans="1:7" ht="17" thickBot="1" x14ac:dyDescent="0.25">
      <c r="A83" s="86">
        <v>523950</v>
      </c>
      <c r="B83" s="85">
        <f>ACOS(COS(RADIANS(90-[1]China!$B82))*COS(RADIANS(90-[1]DC!G$3))+SIN(RADIANS(90-[1]China!$B82))*SIN(RADIANS(90-[1]DC!G$3))*COS(RADIANS([1]China!$C82-[1]DC!G$4)))*3959</f>
        <v>8143.6476804699505</v>
      </c>
      <c r="C83" s="85">
        <f>ACOS(COS(RADIANS(90-[1]China!$B82))*COS(RADIANS(90-[1]DC!H$3))+SIN(RADIANS(90-[1]China!$B82))*SIN(RADIANS(90-[1]DC!H$3))*COS(RADIANS([1]China!$C82-[1]DC!H$4)))*3959</f>
        <v>8163.6439997849129</v>
      </c>
      <c r="D83" s="85">
        <f>ACOS(COS(RADIANS(90-[1]China!$B82))*COS(RADIANS(90-[1]DC!I$3))+SIN(RADIANS(90-[1]China!$B82))*SIN(RADIANS(90-[1]DC!I$3))*COS(RADIANS([1]China!$C82-[1]DC!I$4)))*3959</f>
        <v>6769.1070953611224</v>
      </c>
      <c r="E83" s="85">
        <f>ACOS(COS(RADIANS(90-[1]China!$B82))*COS(RADIANS(90-[1]DC!J$3))+SIN(RADIANS(90-[1]China!$B82))*SIN(RADIANS(90-[1]DC!J$3))*COS(RADIANS([1]China!$C82-[1]DC!J$4)))*3959</f>
        <v>7272.4947528212069</v>
      </c>
      <c r="F83" s="85">
        <f>ACOS(COS(RADIANS(90-[1]China!$B82))*COS(RADIANS(90-[1]DC!K$3))+SIN(RADIANS(90-[1]China!$B82))*SIN(RADIANS(90-[1]DC!K$3))*COS(RADIANS([1]China!$C82-[1]DC!K$4)))*3959</f>
        <v>7233.672642409786</v>
      </c>
      <c r="G83" s="85">
        <f>ACOS(COS(RADIANS(90-[1]China!$B82))*COS(RADIANS(90-[1]DC!L$3))+SIN(RADIANS(90-[1]China!$B82))*SIN(RADIANS(90-[1]DC!L$3))*COS(RADIANS([1]China!$C82-[1]DC!L$4)))*3959</f>
        <v>8011.4642460181312</v>
      </c>
    </row>
    <row r="84" spans="1:7" ht="17" thickBot="1" x14ac:dyDescent="0.25">
      <c r="A84" s="86">
        <v>363900</v>
      </c>
      <c r="B84" s="85">
        <f>ACOS(COS(RADIANS(90-[1]China!$B83))*COS(RADIANS(90-[1]DC!G$3))+SIN(RADIANS(90-[1]China!$B83))*SIN(RADIANS(90-[1]DC!G$3))*COS(RADIANS([1]China!$C83-[1]DC!G$4)))*3959</f>
        <v>7925.1254580191107</v>
      </c>
      <c r="C84" s="85">
        <f>ACOS(COS(RADIANS(90-[1]China!$B83))*COS(RADIANS(90-[1]DC!H$3))+SIN(RADIANS(90-[1]China!$B83))*SIN(RADIANS(90-[1]DC!H$3))*COS(RADIANS([1]China!$C83-[1]DC!H$4)))*3959</f>
        <v>7945.2756401873912</v>
      </c>
      <c r="D84" s="85">
        <f>ACOS(COS(RADIANS(90-[1]China!$B83))*COS(RADIANS(90-[1]DC!I$3))+SIN(RADIANS(90-[1]China!$B83))*SIN(RADIANS(90-[1]DC!I$3))*COS(RADIANS([1]China!$C83-[1]DC!I$4)))*3959</f>
        <v>6508.3127202020942</v>
      </c>
      <c r="E84" s="85">
        <f>ACOS(COS(RADIANS(90-[1]China!$B83))*COS(RADIANS(90-[1]DC!J$3))+SIN(RADIANS(90-[1]China!$B83))*SIN(RADIANS(90-[1]DC!J$3))*COS(RADIANS([1]China!$C83-[1]DC!J$4)))*3959</f>
        <v>7001.4454936644879</v>
      </c>
      <c r="F84" s="85">
        <f>ACOS(COS(RADIANS(90-[1]China!$B83))*COS(RADIANS(90-[1]DC!K$3))+SIN(RADIANS(90-[1]China!$B83))*SIN(RADIANS(90-[1]DC!K$3))*COS(RADIANS([1]China!$C83-[1]DC!K$4)))*3959</f>
        <v>6962.4566762456934</v>
      </c>
      <c r="G84" s="85">
        <f>ACOS(COS(RADIANS(90-[1]China!$B83))*COS(RADIANS(90-[1]DC!L$3))+SIN(RADIANS(90-[1]China!$B83))*SIN(RADIANS(90-[1]DC!L$3))*COS(RADIANS([1]China!$C83-[1]DC!L$4)))*3959</f>
        <v>7845.9496605043687</v>
      </c>
    </row>
    <row r="85" spans="1:7" ht="17" thickBot="1" x14ac:dyDescent="0.25">
      <c r="A85" s="86">
        <v>314031</v>
      </c>
      <c r="B85" s="85">
        <f>ACOS(COS(RADIANS(90-[1]China!$B84))*COS(RADIANS(90-[1]DC!G$3))+SIN(RADIANS(90-[1]China!$B84))*SIN(RADIANS(90-[1]DC!G$3))*COS(RADIANS([1]China!$C84-[1]DC!G$4)))*3959</f>
        <v>7471.9758137957888</v>
      </c>
      <c r="C85" s="85">
        <f>ACOS(COS(RADIANS(90-[1]China!$B84))*COS(RADIANS(90-[1]DC!H$3))+SIN(RADIANS(90-[1]China!$B84))*SIN(RADIANS(90-[1]DC!H$3))*COS(RADIANS([1]China!$C84-[1]DC!H$4)))*3959</f>
        <v>7492.1142126817285</v>
      </c>
      <c r="D85" s="85">
        <f>ACOS(COS(RADIANS(90-[1]China!$B84))*COS(RADIANS(90-[1]DC!I$3))+SIN(RADIANS(90-[1]China!$B84))*SIN(RADIANS(90-[1]DC!I$3))*COS(RADIANS([1]China!$C84-[1]DC!I$4)))*3959</f>
        <v>6074.2099599563035</v>
      </c>
      <c r="E85" s="85">
        <f>ACOS(COS(RADIANS(90-[1]China!$B84))*COS(RADIANS(90-[1]DC!J$3))+SIN(RADIANS(90-[1]China!$B84))*SIN(RADIANS(90-[1]DC!J$3))*COS(RADIANS([1]China!$C84-[1]DC!J$4)))*3959</f>
        <v>6580.2740098769236</v>
      </c>
      <c r="F85" s="85">
        <f>ACOS(COS(RADIANS(90-[1]China!$B84))*COS(RADIANS(90-[1]DC!K$3))+SIN(RADIANS(90-[1]China!$B84))*SIN(RADIANS(90-[1]DC!K$3))*COS(RADIANS([1]China!$C84-[1]DC!K$4)))*3959</f>
        <v>6541.5620306262754</v>
      </c>
      <c r="G85" s="85">
        <f>ACOS(COS(RADIANS(90-[1]China!$B84))*COS(RADIANS(90-[1]DC!L$3))+SIN(RADIANS(90-[1]China!$B84))*SIN(RADIANS(90-[1]DC!L$3))*COS(RADIANS([1]China!$C84-[1]DC!L$4)))*3959</f>
        <v>7401.1457168938396</v>
      </c>
    </row>
    <row r="86" spans="1:7" ht="17" thickBot="1" x14ac:dyDescent="0.25">
      <c r="A86" s="86">
        <v>523159</v>
      </c>
      <c r="B86" s="85">
        <f>ACOS(COS(RADIANS(90-[1]China!$B85))*COS(RADIANS(90-[1]DC!G$3))+SIN(RADIANS(90-[1]China!$B85))*SIN(RADIANS(90-[1]DC!G$3))*COS(RADIANS([1]China!$C85-[1]DC!G$4)))*3959</f>
        <v>8135.615675373976</v>
      </c>
      <c r="C86" s="85">
        <f>ACOS(COS(RADIANS(90-[1]China!$B85))*COS(RADIANS(90-[1]DC!H$3))+SIN(RADIANS(90-[1]China!$B85))*SIN(RADIANS(90-[1]DC!H$3))*COS(RADIANS([1]China!$C85-[1]DC!H$4)))*3959</f>
        <v>8155.6147602744368</v>
      </c>
      <c r="D86" s="85">
        <f>ACOS(COS(RADIANS(90-[1]China!$B85))*COS(RADIANS(90-[1]DC!I$3))+SIN(RADIANS(90-[1]China!$B85))*SIN(RADIANS(90-[1]DC!I$3))*COS(RADIANS([1]China!$C85-[1]DC!I$4)))*3959</f>
        <v>6760.6016131827128</v>
      </c>
      <c r="E86" s="85">
        <f>ACOS(COS(RADIANS(90-[1]China!$B85))*COS(RADIANS(90-[1]DC!J$3))+SIN(RADIANS(90-[1]China!$B85))*SIN(RADIANS(90-[1]DC!J$3))*COS(RADIANS([1]China!$C85-[1]DC!J$4)))*3959</f>
        <v>7263.9699570775038</v>
      </c>
      <c r="F86" s="85">
        <f>ACOS(COS(RADIANS(90-[1]China!$B85))*COS(RADIANS(90-[1]DC!K$3))+SIN(RADIANS(90-[1]China!$B85))*SIN(RADIANS(90-[1]DC!K$3))*COS(RADIANS([1]China!$C85-[1]DC!K$4)))*3959</f>
        <v>7225.1481104504574</v>
      </c>
      <c r="G86" s="85">
        <f>ACOS(COS(RADIANS(90-[1]China!$B85))*COS(RADIANS(90-[1]DC!L$3))+SIN(RADIANS(90-[1]China!$B85))*SIN(RADIANS(90-[1]DC!L$3))*COS(RADIANS([1]China!$C85-[1]DC!L$4)))*3959</f>
        <v>8004.3738917251594</v>
      </c>
    </row>
    <row r="87" spans="1:7" ht="17" thickBot="1" x14ac:dyDescent="0.25">
      <c r="A87" s="86">
        <v>314416</v>
      </c>
      <c r="B87" s="85">
        <f>ACOS(COS(RADIANS(90-[1]China!$B86))*COS(RADIANS(90-[1]DC!G$3))+SIN(RADIANS(90-[1]China!$B86))*SIN(RADIANS(90-[1]DC!G$3))*COS(RADIANS([1]China!$C86-[1]DC!G$4)))*3959</f>
        <v>7492.6026326523061</v>
      </c>
      <c r="C87" s="85">
        <f>ACOS(COS(RADIANS(90-[1]China!$B86))*COS(RADIANS(90-[1]DC!H$3))+SIN(RADIANS(90-[1]China!$B86))*SIN(RADIANS(90-[1]DC!H$3))*COS(RADIANS([1]China!$C86-[1]DC!H$4)))*3959</f>
        <v>7512.7497927543909</v>
      </c>
      <c r="D87" s="85">
        <f>ACOS(COS(RADIANS(90-[1]China!$B86))*COS(RADIANS(90-[1]DC!I$3))+SIN(RADIANS(90-[1]China!$B86))*SIN(RADIANS(90-[1]DC!I$3))*COS(RADIANS([1]China!$C86-[1]DC!I$4)))*3959</f>
        <v>6090.6930584808242</v>
      </c>
      <c r="E87" s="85">
        <f>ACOS(COS(RADIANS(90-[1]China!$B86))*COS(RADIANS(90-[1]DC!J$3))+SIN(RADIANS(90-[1]China!$B86))*SIN(RADIANS(90-[1]DC!J$3))*COS(RADIANS([1]China!$C86-[1]DC!J$4)))*3959</f>
        <v>6595.1361400643191</v>
      </c>
      <c r="F87" s="85">
        <f>ACOS(COS(RADIANS(90-[1]China!$B86))*COS(RADIANS(90-[1]DC!K$3))+SIN(RADIANS(90-[1]China!$B86))*SIN(RADIANS(90-[1]DC!K$3))*COS(RADIANS([1]China!$C86-[1]DC!K$4)))*3959</f>
        <v>6556.3878222973881</v>
      </c>
      <c r="G87" s="85">
        <f>ACOS(COS(RADIANS(90-[1]China!$B86))*COS(RADIANS(90-[1]DC!L$3))+SIN(RADIANS(90-[1]China!$B86))*SIN(RADIANS(90-[1]DC!L$3))*COS(RADIANS([1]China!$C86-[1]DC!L$4)))*3959</f>
        <v>7424.4324928639226</v>
      </c>
    </row>
    <row r="88" spans="1:7" ht="17" thickBot="1" x14ac:dyDescent="0.25">
      <c r="A88" s="86">
        <v>215128</v>
      </c>
      <c r="B88" s="85">
        <f>ACOS(COS(RADIANS(90-[1]China!$B87))*COS(RADIANS(90-[1]DC!G$3))+SIN(RADIANS(90-[1]China!$B87))*SIN(RADIANS(90-[1]DC!G$3))*COS(RADIANS([1]China!$C87-[1]DC!G$4)))*3959</f>
        <v>7443.7261978458519</v>
      </c>
      <c r="C88" s="85">
        <f>ACOS(COS(RADIANS(90-[1]China!$B87))*COS(RADIANS(90-[1]DC!H$3))+SIN(RADIANS(90-[1]China!$B87))*SIN(RADIANS(90-[1]DC!H$3))*COS(RADIANS([1]China!$C87-[1]DC!H$4)))*3959</f>
        <v>7463.8512615013178</v>
      </c>
      <c r="D88" s="85">
        <f>ACOS(COS(RADIANS(90-[1]China!$B87))*COS(RADIANS(90-[1]DC!I$3))+SIN(RADIANS(90-[1]China!$B87))*SIN(RADIANS(90-[1]DC!I$3))*COS(RADIANS([1]China!$C87-[1]DC!I$4)))*3959</f>
        <v>6052.0224939759664</v>
      </c>
      <c r="E88" s="85">
        <f>ACOS(COS(RADIANS(90-[1]China!$B87))*COS(RADIANS(90-[1]DC!J$3))+SIN(RADIANS(90-[1]China!$B87))*SIN(RADIANS(90-[1]DC!J$3))*COS(RADIANS([1]China!$C87-[1]DC!J$4)))*3959</f>
        <v>6560.3973229433714</v>
      </c>
      <c r="F88" s="85">
        <f>ACOS(COS(RADIANS(90-[1]China!$B87))*COS(RADIANS(90-[1]DC!K$3))+SIN(RADIANS(90-[1]China!$B87))*SIN(RADIANS(90-[1]DC!K$3))*COS(RADIANS([1]China!$C87-[1]DC!K$4)))*3959</f>
        <v>6521.739212296543</v>
      </c>
      <c r="G88" s="85">
        <f>ACOS(COS(RADIANS(90-[1]China!$B87))*COS(RADIANS(90-[1]DC!L$3))+SIN(RADIANS(90-[1]China!$B87))*SIN(RADIANS(90-[1]DC!L$3))*COS(RADIANS([1]China!$C87-[1]DC!L$4)))*3959</f>
        <v>7368.9440258993045</v>
      </c>
    </row>
    <row r="89" spans="1:7" ht="17" thickBot="1" x14ac:dyDescent="0.25">
      <c r="A89" s="86">
        <v>215500</v>
      </c>
      <c r="B89" s="85">
        <f>ACOS(COS(RADIANS(90-[1]China!$B88))*COS(RADIANS(90-[1]DC!G$3))+SIN(RADIANS(90-[1]China!$B88))*SIN(RADIANS(90-[1]DC!G$3))*COS(RADIANS([1]China!$C88-[1]DC!G$4)))*3959</f>
        <v>7414.8954470301151</v>
      </c>
      <c r="C89" s="85">
        <f>ACOS(COS(RADIANS(90-[1]China!$B88))*COS(RADIANS(90-[1]DC!H$3))+SIN(RADIANS(90-[1]China!$B88))*SIN(RADIANS(90-[1]DC!H$3))*COS(RADIANS([1]China!$C88-[1]DC!H$4)))*3959</f>
        <v>7435.0205410085682</v>
      </c>
      <c r="D89" s="85">
        <f>ACOS(COS(RADIANS(90-[1]China!$B88))*COS(RADIANS(90-[1]DC!I$3))+SIN(RADIANS(90-[1]China!$B88))*SIN(RADIANS(90-[1]DC!I$3))*COS(RADIANS([1]China!$C88-[1]DC!I$4)))*3959</f>
        <v>6024.1192250440236</v>
      </c>
      <c r="E89" s="85">
        <f>ACOS(COS(RADIANS(90-[1]China!$B88))*COS(RADIANS(90-[1]DC!J$3))+SIN(RADIANS(90-[1]China!$B88))*SIN(RADIANS(90-[1]DC!J$3))*COS(RADIANS([1]China!$C88-[1]DC!J$4)))*3959</f>
        <v>6533.1869140173321</v>
      </c>
      <c r="F89" s="85">
        <f>ACOS(COS(RADIANS(90-[1]China!$B88))*COS(RADIANS(90-[1]DC!K$3))+SIN(RADIANS(90-[1]China!$B88))*SIN(RADIANS(90-[1]DC!K$3))*COS(RADIANS([1]China!$C88-[1]DC!K$4)))*3959</f>
        <v>6494.5471967516141</v>
      </c>
      <c r="G89" s="85">
        <f>ACOS(COS(RADIANS(90-[1]China!$B88))*COS(RADIANS(90-[1]DC!L$3))+SIN(RADIANS(90-[1]China!$B88))*SIN(RADIANS(90-[1]DC!L$3))*COS(RADIANS([1]China!$C88-[1]DC!L$4)))*3959</f>
        <v>7340.8929551760757</v>
      </c>
    </row>
    <row r="90" spans="1:7" ht="17" thickBot="1" x14ac:dyDescent="0.25">
      <c r="A90" s="86">
        <v>528445</v>
      </c>
      <c r="B90" s="85">
        <f>ACOS(COS(RADIANS(90-[1]China!$B89))*COS(RADIANS(90-[1]DC!G$3))+SIN(RADIANS(90-[1]China!$B89))*SIN(RADIANS(90-[1]DC!G$3))*COS(RADIANS([1]China!$C89-[1]DC!G$4)))*3959</f>
        <v>8164.9246381499288</v>
      </c>
      <c r="C90" s="85">
        <f>ACOS(COS(RADIANS(90-[1]China!$B89))*COS(RADIANS(90-[1]DC!H$3))+SIN(RADIANS(90-[1]China!$B89))*SIN(RADIANS(90-[1]DC!H$3))*COS(RADIANS([1]China!$C89-[1]DC!H$4)))*3959</f>
        <v>8184.9128411612</v>
      </c>
      <c r="D90" s="85">
        <f>ACOS(COS(RADIANS(90-[1]China!$B89))*COS(RADIANS(90-[1]DC!I$3))+SIN(RADIANS(90-[1]China!$B89))*SIN(RADIANS(90-[1]DC!I$3))*COS(RADIANS([1]China!$C89-[1]DC!I$4)))*3959</f>
        <v>6791.8345544774429</v>
      </c>
      <c r="E90" s="85">
        <f>ACOS(COS(RADIANS(90-[1]China!$B89))*COS(RADIANS(90-[1]DC!J$3))+SIN(RADIANS(90-[1]China!$B89))*SIN(RADIANS(90-[1]DC!J$3))*COS(RADIANS([1]China!$C89-[1]DC!J$4)))*3959</f>
        <v>7295.3313176122383</v>
      </c>
      <c r="F90" s="85">
        <f>ACOS(COS(RADIANS(90-[1]China!$B89))*COS(RADIANS(90-[1]DC!K$3))+SIN(RADIANS(90-[1]China!$B89))*SIN(RADIANS(90-[1]DC!K$3))*COS(RADIANS([1]China!$C89-[1]DC!K$4)))*3959</f>
        <v>7256.5096567630708</v>
      </c>
      <c r="G90" s="85">
        <f>ACOS(COS(RADIANS(90-[1]China!$B89))*COS(RADIANS(90-[1]DC!L$3))+SIN(RADIANS(90-[1]China!$B89))*SIN(RADIANS(90-[1]DC!L$3))*COS(RADIANS([1]China!$C89-[1]DC!L$4)))*3959</f>
        <v>8030.0654242787232</v>
      </c>
    </row>
    <row r="91" spans="1:7" ht="17" thickBot="1" x14ac:dyDescent="0.25">
      <c r="A91" s="86">
        <v>529727</v>
      </c>
      <c r="B91" s="85">
        <f>ACOS(COS(RADIANS(90-[1]China!$B90))*COS(RADIANS(90-[1]DC!G$3))+SIN(RADIANS(90-[1]China!$B90))*SIN(RADIANS(90-[1]DC!G$3))*COS(RADIANS([1]China!$C90-[1]DC!G$4)))*3959</f>
        <v>8181.4915619157282</v>
      </c>
      <c r="C91" s="85">
        <f>ACOS(COS(RADIANS(90-[1]China!$B90))*COS(RADIANS(90-[1]DC!H$3))+SIN(RADIANS(90-[1]China!$B90))*SIN(RADIANS(90-[1]DC!H$3))*COS(RADIANS([1]China!$C90-[1]DC!H$4)))*3959</f>
        <v>8201.4450419849527</v>
      </c>
      <c r="D91" s="85">
        <f>ACOS(COS(RADIANS(90-[1]China!$B90))*COS(RADIANS(90-[1]DC!I$3))+SIN(RADIANS(90-[1]China!$B90))*SIN(RADIANS(90-[1]DC!I$3))*COS(RADIANS([1]China!$C90-[1]DC!I$4)))*3959</f>
        <v>6817.0917956404437</v>
      </c>
      <c r="E91" s="85">
        <f>ACOS(COS(RADIANS(90-[1]China!$B90))*COS(RADIANS(90-[1]DC!J$3))+SIN(RADIANS(90-[1]China!$B90))*SIN(RADIANS(90-[1]DC!J$3))*COS(RADIANS([1]China!$C90-[1]DC!J$4)))*3959</f>
        <v>7322.9367481243235</v>
      </c>
      <c r="F91" s="85">
        <f>ACOS(COS(RADIANS(90-[1]China!$B90))*COS(RADIANS(90-[1]DC!K$3))+SIN(RADIANS(90-[1]China!$B90))*SIN(RADIANS(90-[1]DC!K$3))*COS(RADIANS([1]China!$C90-[1]DC!K$4)))*3959</f>
        <v>7284.1615960932531</v>
      </c>
      <c r="G91" s="85">
        <f>ACOS(COS(RADIANS(90-[1]China!$B90))*COS(RADIANS(90-[1]DC!L$3))+SIN(RADIANS(90-[1]China!$B90))*SIN(RADIANS(90-[1]DC!L$3))*COS(RADIANS([1]China!$C90-[1]DC!L$4)))*3959</f>
        <v>8037.7494361599438</v>
      </c>
    </row>
    <row r="92" spans="1:7" ht="17" thickBot="1" x14ac:dyDescent="0.25">
      <c r="A92" s="86">
        <v>201600</v>
      </c>
      <c r="B92" s="85">
        <f>ACOS(COS(RADIANS(90-[1]China!$B91))*COS(RADIANS(90-[1]DC!G$3))+SIN(RADIANS(90-[1]China!$B91))*SIN(RADIANS(90-[1]DC!G$3))*COS(RADIANS([1]China!$C91-[1]DC!G$4)))*3959</f>
        <v>7443.621031644856</v>
      </c>
      <c r="C92" s="85">
        <f>ACOS(COS(RADIANS(90-[1]China!$B91))*COS(RADIANS(90-[1]DC!H$3))+SIN(RADIANS(90-[1]China!$B91))*SIN(RADIANS(90-[1]DC!H$3))*COS(RADIANS([1]China!$C91-[1]DC!H$4)))*3959</f>
        <v>7463.7715387627713</v>
      </c>
      <c r="D92" s="85">
        <f>ACOS(COS(RADIANS(90-[1]China!$B91))*COS(RADIANS(90-[1]DC!I$3))+SIN(RADIANS(90-[1]China!$B91))*SIN(RADIANS(90-[1]DC!I$3))*COS(RADIANS([1]China!$C91-[1]DC!I$4)))*3959</f>
        <v>6041.9047150116266</v>
      </c>
      <c r="E92" s="85">
        <f>ACOS(COS(RADIANS(90-[1]China!$B91))*COS(RADIANS(90-[1]DC!J$3))+SIN(RADIANS(90-[1]China!$B91))*SIN(RADIANS(90-[1]DC!J$3))*COS(RADIANS([1]China!$C91-[1]DC!J$4)))*3959</f>
        <v>6547.1040521415989</v>
      </c>
      <c r="F92" s="85">
        <f>ACOS(COS(RADIANS(90-[1]China!$B91))*COS(RADIANS(90-[1]DC!K$3))+SIN(RADIANS(90-[1]China!$B91))*SIN(RADIANS(90-[1]DC!K$3))*COS(RADIANS([1]China!$C91-[1]DC!K$4)))*3959</f>
        <v>6508.3757382166623</v>
      </c>
      <c r="G92" s="85">
        <f>ACOS(COS(RADIANS(90-[1]China!$B91))*COS(RADIANS(90-[1]DC!L$3))+SIN(RADIANS(90-[1]China!$B91))*SIN(RADIANS(90-[1]DC!L$3))*COS(RADIANS([1]China!$C91-[1]DC!L$4)))*3959</f>
        <v>7378.0252024593183</v>
      </c>
    </row>
    <row r="93" spans="1:7" ht="17" thickBot="1" x14ac:dyDescent="0.25">
      <c r="A93" s="86">
        <v>523750</v>
      </c>
      <c r="B93" s="85">
        <f>ACOS(COS(RADIANS(90-[1]China!$B92))*COS(RADIANS(90-[1]DC!G$3))+SIN(RADIANS(90-[1]China!$B92))*SIN(RADIANS(90-[1]DC!G$3))*COS(RADIANS([1]China!$C92-[1]DC!G$4)))*3959</f>
        <v>8135.7496955598172</v>
      </c>
      <c r="C93" s="85">
        <f>ACOS(COS(RADIANS(90-[1]China!$B92))*COS(RADIANS(90-[1]DC!H$3))+SIN(RADIANS(90-[1]China!$B92))*SIN(RADIANS(90-[1]DC!H$3))*COS(RADIANS([1]China!$C92-[1]DC!H$4)))*3959</f>
        <v>8155.7652623781496</v>
      </c>
      <c r="D93" s="85">
        <f>ACOS(COS(RADIANS(90-[1]China!$B92))*COS(RADIANS(90-[1]DC!I$3))+SIN(RADIANS(90-[1]China!$B92))*SIN(RADIANS(90-[1]DC!I$3))*COS(RADIANS([1]China!$C92-[1]DC!I$4)))*3959</f>
        <v>6756.0691800429358</v>
      </c>
      <c r="E93" s="85">
        <f>ACOS(COS(RADIANS(90-[1]China!$B92))*COS(RADIANS(90-[1]DC!J$3))+SIN(RADIANS(90-[1]China!$B92))*SIN(RADIANS(90-[1]DC!J$3))*COS(RADIANS([1]China!$C92-[1]DC!J$4)))*3959</f>
        <v>7258.0041309280996</v>
      </c>
      <c r="F93" s="85">
        <f>ACOS(COS(RADIANS(90-[1]China!$B92))*COS(RADIANS(90-[1]DC!K$3))+SIN(RADIANS(90-[1]China!$B92))*SIN(RADIANS(90-[1]DC!K$3))*COS(RADIANS([1]China!$C92-[1]DC!K$4)))*3959</f>
        <v>7219.1542603243161</v>
      </c>
      <c r="G93" s="85">
        <f>ACOS(COS(RADIANS(90-[1]China!$B92))*COS(RADIANS(90-[1]DC!L$3))+SIN(RADIANS(90-[1]China!$B92))*SIN(RADIANS(90-[1]DC!L$3))*COS(RADIANS([1]China!$C92-[1]DC!L$4)))*3959</f>
        <v>8008.7473683834569</v>
      </c>
    </row>
    <row r="94" spans="1:7" ht="17" thickBot="1" x14ac:dyDescent="0.25">
      <c r="A94" s="86">
        <v>314117</v>
      </c>
      <c r="B94" s="85">
        <f>ACOS(COS(RADIANS(90-[1]China!$B93))*COS(RADIANS(90-[1]DC!G$3))+SIN(RADIANS(90-[1]China!$B93))*SIN(RADIANS(90-[1]DC!G$3))*COS(RADIANS([1]China!$C93-[1]DC!G$4)))*3959</f>
        <v>7456.741621739694</v>
      </c>
      <c r="C94" s="85">
        <f>ACOS(COS(RADIANS(90-[1]China!$B93))*COS(RADIANS(90-[1]DC!H$3))+SIN(RADIANS(90-[1]China!$B93))*SIN(RADIANS(90-[1]DC!H$3))*COS(RADIANS([1]China!$C93-[1]DC!H$4)))*3959</f>
        <v>7476.8853454702021</v>
      </c>
      <c r="D94" s="85">
        <f>ACOS(COS(RADIANS(90-[1]China!$B93))*COS(RADIANS(90-[1]DC!I$3))+SIN(RADIANS(90-[1]China!$B93))*SIN(RADIANS(90-[1]DC!I$3))*COS(RADIANS([1]China!$C93-[1]DC!I$4)))*3959</f>
        <v>6057.3519491396355</v>
      </c>
      <c r="E94" s="85">
        <f>ACOS(COS(RADIANS(90-[1]China!$B93))*COS(RADIANS(90-[1]DC!J$3))+SIN(RADIANS(90-[1]China!$B93))*SIN(RADIANS(90-[1]DC!J$3))*COS(RADIANS([1]China!$C93-[1]DC!J$4)))*3959</f>
        <v>6563.1128068853504</v>
      </c>
      <c r="F94" s="85">
        <f>ACOS(COS(RADIANS(90-[1]China!$B93))*COS(RADIANS(90-[1]DC!K$3))+SIN(RADIANS(90-[1]China!$B93))*SIN(RADIANS(90-[1]DC!K$3))*COS(RADIANS([1]China!$C93-[1]DC!K$4)))*3959</f>
        <v>6524.3955014572102</v>
      </c>
      <c r="G94" s="85">
        <f>ACOS(COS(RADIANS(90-[1]China!$B93))*COS(RADIANS(90-[1]DC!L$3))+SIN(RADIANS(90-[1]China!$B93))*SIN(RADIANS(90-[1]DC!L$3))*COS(RADIANS([1]China!$C93-[1]DC!L$4)))*3959</f>
        <v>7388.2631689897689</v>
      </c>
    </row>
    <row r="95" spans="1:7" ht="17" thickBot="1" x14ac:dyDescent="0.25">
      <c r="A95" s="86">
        <v>214101</v>
      </c>
      <c r="B95" s="85">
        <f>ACOS(COS(RADIANS(90-[1]China!$B94))*COS(RADIANS(90-[1]DC!G$3))+SIN(RADIANS(90-[1]China!$B94))*SIN(RADIANS(90-[1]DC!G$3))*COS(RADIANS([1]China!$C94-[1]DC!G$4)))*3959</f>
        <v>7428.0166623589848</v>
      </c>
      <c r="C95" s="85">
        <f>ACOS(COS(RADIANS(90-[1]China!$B94))*COS(RADIANS(90-[1]DC!H$3))+SIN(RADIANS(90-[1]China!$B94))*SIN(RADIANS(90-[1]DC!H$3))*COS(RADIANS([1]China!$C94-[1]DC!H$4)))*3959</f>
        <v>7448.1284112082012</v>
      </c>
      <c r="D95" s="85">
        <f>ACOS(COS(RADIANS(90-[1]China!$B94))*COS(RADIANS(90-[1]DC!I$3))+SIN(RADIANS(90-[1]China!$B94))*SIN(RADIANS(90-[1]DC!I$3))*COS(RADIANS([1]China!$C94-[1]DC!I$4)))*3959</f>
        <v>6041.7993832940128</v>
      </c>
      <c r="E95" s="85">
        <f>ACOS(COS(RADIANS(90-[1]China!$B94))*COS(RADIANS(90-[1]DC!J$3))+SIN(RADIANS(90-[1]China!$B94))*SIN(RADIANS(90-[1]DC!J$3))*COS(RADIANS([1]China!$C94-[1]DC!J$4)))*3959</f>
        <v>6552.0947368501538</v>
      </c>
      <c r="F95" s="85">
        <f>ACOS(COS(RADIANS(90-[1]China!$B94))*COS(RADIANS(90-[1]DC!K$3))+SIN(RADIANS(90-[1]China!$B94))*SIN(RADIANS(90-[1]DC!K$3))*COS(RADIANS([1]China!$C94-[1]DC!K$4)))*3959</f>
        <v>6513.4827060560347</v>
      </c>
      <c r="G95" s="85">
        <f>ACOS(COS(RADIANS(90-[1]China!$B94))*COS(RADIANS(90-[1]DC!L$3))+SIN(RADIANS(90-[1]China!$B94))*SIN(RADIANS(90-[1]DC!L$3))*COS(RADIANS([1]China!$C94-[1]DC!L$4)))*3959</f>
        <v>7349.1497982932997</v>
      </c>
    </row>
    <row r="96" spans="1:7" ht="17" thickBot="1" x14ac:dyDescent="0.25">
      <c r="A96" s="86">
        <v>529500</v>
      </c>
      <c r="B96" s="85">
        <f>ACOS(COS(RADIANS(90-[1]China!$B95))*COS(RADIANS(90-[1]DC!G$3))+SIN(RADIANS(90-[1]China!$B95))*SIN(RADIANS(90-[1]DC!G$3))*COS(RADIANS([1]China!$C95-[1]DC!G$4)))*3959</f>
        <v>8249.6030443174259</v>
      </c>
      <c r="C96" s="85">
        <f>ACOS(COS(RADIANS(90-[1]China!$B95))*COS(RADIANS(90-[1]DC!H$3))+SIN(RADIANS(90-[1]China!$B95))*SIN(RADIANS(90-[1]DC!H$3))*COS(RADIANS([1]China!$C95-[1]DC!H$4)))*3959</f>
        <v>8269.5236654492528</v>
      </c>
      <c r="D96" s="85">
        <f>ACOS(COS(RADIANS(90-[1]China!$B95))*COS(RADIANS(90-[1]DC!I$3))+SIN(RADIANS(90-[1]China!$B95))*SIN(RADIANS(90-[1]DC!I$3))*COS(RADIANS([1]China!$C95-[1]DC!I$4)))*3959</f>
        <v>6890.9881284409303</v>
      </c>
      <c r="E96" s="85">
        <f>ACOS(COS(RADIANS(90-[1]China!$B95))*COS(RADIANS(90-[1]DC!J$3))+SIN(RADIANS(90-[1]China!$B95))*SIN(RADIANS(90-[1]DC!J$3))*COS(RADIANS([1]China!$C95-[1]DC!J$4)))*3959</f>
        <v>7397.468113282619</v>
      </c>
      <c r="F96" s="85">
        <f>ACOS(COS(RADIANS(90-[1]China!$B95))*COS(RADIANS(90-[1]DC!K$3))+SIN(RADIANS(90-[1]China!$B95))*SIN(RADIANS(90-[1]DC!K$3))*COS(RADIANS([1]China!$C95-[1]DC!K$4)))*3959</f>
        <v>7358.7005632125074</v>
      </c>
      <c r="G96" s="85">
        <f>ACOS(COS(RADIANS(90-[1]China!$B95))*COS(RADIANS(90-[1]DC!L$3))+SIN(RADIANS(90-[1]China!$B95))*SIN(RADIANS(90-[1]DC!L$3))*COS(RADIANS([1]China!$C95-[1]DC!L$4)))*3959</f>
        <v>8096.2704362060231</v>
      </c>
    </row>
    <row r="97" spans="1:7" ht="17" thickBot="1" x14ac:dyDescent="0.25">
      <c r="A97" s="86">
        <v>528459</v>
      </c>
      <c r="B97" s="85">
        <f>ACOS(COS(RADIANS(90-[1]China!$B96))*COS(RADIANS(90-[1]DC!G$3))+SIN(RADIANS(90-[1]China!$B96))*SIN(RADIANS(90-[1]DC!G$3))*COS(RADIANS([1]China!$C96-[1]DC!G$4)))*3959</f>
        <v>8183.8421281829824</v>
      </c>
      <c r="C97" s="85">
        <f>ACOS(COS(RADIANS(90-[1]China!$B96))*COS(RADIANS(90-[1]DC!H$3))+SIN(RADIANS(90-[1]China!$B96))*SIN(RADIANS(90-[1]DC!H$3))*COS(RADIANS([1]China!$C96-[1]DC!H$4)))*3959</f>
        <v>8203.8312243709079</v>
      </c>
      <c r="D97" s="85">
        <f>ACOS(COS(RADIANS(90-[1]China!$B96))*COS(RADIANS(90-[1]DC!I$3))+SIN(RADIANS(90-[1]China!$B96))*SIN(RADIANS(90-[1]DC!I$3))*COS(RADIANS([1]China!$C96-[1]DC!I$4)))*3959</f>
        <v>6809.7990114616914</v>
      </c>
      <c r="E97" s="85">
        <f>ACOS(COS(RADIANS(90-[1]China!$B96))*COS(RADIANS(90-[1]DC!J$3))+SIN(RADIANS(90-[1]China!$B96))*SIN(RADIANS(90-[1]DC!J$3))*COS(RADIANS([1]China!$C96-[1]DC!J$4)))*3959</f>
        <v>7312.7099064460135</v>
      </c>
      <c r="F97" s="85">
        <f>ACOS(COS(RADIANS(90-[1]China!$B96))*COS(RADIANS(90-[1]DC!K$3))+SIN(RADIANS(90-[1]China!$B96))*SIN(RADIANS(90-[1]DC!K$3))*COS(RADIANS([1]China!$C96-[1]DC!K$4)))*3959</f>
        <v>7273.8751572961237</v>
      </c>
      <c r="G97" s="85">
        <f>ACOS(COS(RADIANS(90-[1]China!$B96))*COS(RADIANS(90-[1]DC!L$3))+SIN(RADIANS(90-[1]China!$B96))*SIN(RADIANS(90-[1]DC!L$3))*COS(RADIANS([1]China!$C96-[1]DC!L$4)))*3959</f>
        <v>8048.6303003106023</v>
      </c>
    </row>
    <row r="98" spans="1:7" ht="17" thickBot="1" x14ac:dyDescent="0.25">
      <c r="A98" s="86">
        <v>350323</v>
      </c>
      <c r="B98" s="85">
        <f>ACOS(COS(RADIANS(90-[1]China!$B97))*COS(RADIANS(90-[1]DC!G$3))+SIN(RADIANS(90-[1]China!$B97))*SIN(RADIANS(90-[1]DC!G$3))*COS(RADIANS([1]China!$C97-[1]DC!G$4)))*3959</f>
        <v>7819.8220030880711</v>
      </c>
      <c r="C98" s="85">
        <f>ACOS(COS(RADIANS(90-[1]China!$B97))*COS(RADIANS(90-[1]DC!H$3))+SIN(RADIANS(90-[1]China!$B97))*SIN(RADIANS(90-[1]DC!H$3))*COS(RADIANS([1]China!$C97-[1]DC!H$4)))*3959</f>
        <v>7840.0069206095059</v>
      </c>
      <c r="D98" s="85">
        <f>ACOS(COS(RADIANS(90-[1]China!$B97))*COS(RADIANS(90-[1]DC!I$3))+SIN(RADIANS(90-[1]China!$B97))*SIN(RADIANS(90-[1]DC!I$3))*COS(RADIANS([1]China!$C97-[1]DC!I$4)))*3959</f>
        <v>6391.7632481272731</v>
      </c>
      <c r="E98" s="85">
        <f>ACOS(COS(RADIANS(90-[1]China!$B97))*COS(RADIANS(90-[1]DC!J$3))+SIN(RADIANS(90-[1]China!$B97))*SIN(RADIANS(90-[1]DC!J$3))*COS(RADIANS([1]China!$C97-[1]DC!J$4)))*3959</f>
        <v>6882.5953357139178</v>
      </c>
      <c r="F98" s="85">
        <f>ACOS(COS(RADIANS(90-[1]China!$B97))*COS(RADIANS(90-[1]DC!K$3))+SIN(RADIANS(90-[1]China!$B97))*SIN(RADIANS(90-[1]DC!K$3))*COS(RADIANS([1]China!$C97-[1]DC!K$4)))*3959</f>
        <v>6843.5777897006037</v>
      </c>
      <c r="G98" s="85">
        <f>ACOS(COS(RADIANS(90-[1]China!$B97))*COS(RADIANS(90-[1]DC!L$3))+SIN(RADIANS(90-[1]China!$B97))*SIN(RADIANS(90-[1]DC!L$3))*COS(RADIANS([1]China!$C97-[1]DC!L$4)))*3959</f>
        <v>7757.7831551903582</v>
      </c>
    </row>
    <row r="99" spans="1:7" ht="17" thickBot="1" x14ac:dyDescent="0.25">
      <c r="A99" s="86">
        <v>536000</v>
      </c>
      <c r="B99" s="85">
        <f>ACOS(COS(RADIANS(90-[1]China!$B98))*COS(RADIANS(90-[1]DC!G$3))+SIN(RADIANS(90-[1]China!$B98))*SIN(RADIANS(90-[1]DC!G$3))*COS(RADIANS([1]China!$C98-[1]DC!G$4)))*3959</f>
        <v>8336.2427767874196</v>
      </c>
      <c r="C99" s="85">
        <f>ACOS(COS(RADIANS(90-[1]China!$B98))*COS(RADIANS(90-[1]DC!H$3))+SIN(RADIANS(90-[1]China!$B98))*SIN(RADIANS(90-[1]DC!H$3))*COS(RADIANS([1]China!$C98-[1]DC!H$4)))*3959</f>
        <v>8355.9563044423357</v>
      </c>
      <c r="D99" s="85">
        <f>ACOS(COS(RADIANS(90-[1]China!$B98))*COS(RADIANS(90-[1]DC!I$3))+SIN(RADIANS(90-[1]China!$B98))*SIN(RADIANS(90-[1]DC!I$3))*COS(RADIANS([1]China!$C98-[1]DC!I$4)))*3959</f>
        <v>7021.3142092616081</v>
      </c>
      <c r="E99" s="85">
        <f>ACOS(COS(RADIANS(90-[1]China!$B98))*COS(RADIANS(90-[1]DC!J$3))+SIN(RADIANS(90-[1]China!$B98))*SIN(RADIANS(90-[1]DC!J$3))*COS(RADIANS([1]China!$C98-[1]DC!J$4)))*3959</f>
        <v>7538.5323535592133</v>
      </c>
      <c r="F99" s="85">
        <f>ACOS(COS(RADIANS(90-[1]China!$B98))*COS(RADIANS(90-[1]DC!K$3))+SIN(RADIANS(90-[1]China!$B98))*SIN(RADIANS(90-[1]DC!K$3))*COS(RADIANS([1]China!$C98-[1]DC!K$4)))*3959</f>
        <v>7500.0108427680316</v>
      </c>
      <c r="G99" s="85">
        <f>ACOS(COS(RADIANS(90-[1]China!$B98))*COS(RADIANS(90-[1]DC!L$3))+SIN(RADIANS(90-[1]China!$B98))*SIN(RADIANS(90-[1]DC!L$3))*COS(RADIANS([1]China!$C98-[1]DC!L$4)))*3959</f>
        <v>8139.5112179163571</v>
      </c>
    </row>
    <row r="100" spans="1:7" ht="17" thickBot="1" x14ac:dyDescent="0.25">
      <c r="A100" s="86">
        <v>226009</v>
      </c>
      <c r="B100" s="85">
        <f>ACOS(COS(RADIANS(90-[1]China!$B99))*COS(RADIANS(90-[1]DC!G$3))+SIN(RADIANS(90-[1]China!$B99))*SIN(RADIANS(90-[1]DC!G$3))*COS(RADIANS([1]China!$C99-[1]DC!G$4)))*3959</f>
        <v>7393.2298224675505</v>
      </c>
      <c r="C100" s="85">
        <f>ACOS(COS(RADIANS(90-[1]China!$B99))*COS(RADIANS(90-[1]DC!H$3))+SIN(RADIANS(90-[1]China!$B99))*SIN(RADIANS(90-[1]DC!H$3))*COS(RADIANS([1]China!$C99-[1]DC!H$4)))*3959</f>
        <v>7413.3525853656474</v>
      </c>
      <c r="D100" s="85">
        <f>ACOS(COS(RADIANS(90-[1]China!$B99))*COS(RADIANS(90-[1]DC!I$3))+SIN(RADIANS(90-[1]China!$B99))*SIN(RADIANS(90-[1]DC!I$3))*COS(RADIANS([1]China!$C99-[1]DC!I$4)))*3959</f>
        <v>6004.0459078439717</v>
      </c>
      <c r="E100" s="85">
        <f>ACOS(COS(RADIANS(90-[1]China!$B99))*COS(RADIANS(90-[1]DC!J$3))+SIN(RADIANS(90-[1]China!$B99))*SIN(RADIANS(90-[1]DC!J$3))*COS(RADIANS([1]China!$C99-[1]DC!J$4)))*3959</f>
        <v>6513.9101989894152</v>
      </c>
      <c r="F100" s="85">
        <f>ACOS(COS(RADIANS(90-[1]China!$B99))*COS(RADIANS(90-[1]DC!K$3))+SIN(RADIANS(90-[1]China!$B99))*SIN(RADIANS(90-[1]DC!K$3))*COS(RADIANS([1]China!$C99-[1]DC!K$4)))*3959</f>
        <v>6475.2909681432557</v>
      </c>
      <c r="G100" s="85">
        <f>ACOS(COS(RADIANS(90-[1]China!$B99))*COS(RADIANS(90-[1]DC!L$3))+SIN(RADIANS(90-[1]China!$B99))*SIN(RADIANS(90-[1]DC!L$3))*COS(RADIANS([1]China!$C99-[1]DC!L$4)))*3959</f>
        <v>7319.0007230135725</v>
      </c>
    </row>
    <row r="101" spans="1:7" ht="17" thickBot="1" x14ac:dyDescent="0.25">
      <c r="A101" s="86">
        <v>363209</v>
      </c>
      <c r="B101" s="85">
        <f>ACOS(COS(RADIANS(90-[1]China!$B100))*COS(RADIANS(90-[1]DC!G$3))+SIN(RADIANS(90-[1]China!$B100))*SIN(RADIANS(90-[1]DC!G$3))*COS(RADIANS([1]China!$C100-[1]DC!G$4)))*3959</f>
        <v>7961.8304178688995</v>
      </c>
      <c r="C101" s="85">
        <f>ACOS(COS(RADIANS(90-[1]China!$B100))*COS(RADIANS(90-[1]DC!H$3))+SIN(RADIANS(90-[1]China!$B100))*SIN(RADIANS(90-[1]DC!H$3))*COS(RADIANS([1]China!$C100-[1]DC!H$4)))*3959</f>
        <v>7981.9938163023025</v>
      </c>
      <c r="D101" s="85">
        <f>ACOS(COS(RADIANS(90-[1]China!$B100))*COS(RADIANS(90-[1]DC!I$3))+SIN(RADIANS(90-[1]China!$B100))*SIN(RADIANS(90-[1]DC!I$3))*COS(RADIANS([1]China!$C100-[1]DC!I$4)))*3959</f>
        <v>6538.5973207706702</v>
      </c>
      <c r="E101" s="85">
        <f>ACOS(COS(RADIANS(90-[1]China!$B100))*COS(RADIANS(90-[1]DC!J$3))+SIN(RADIANS(90-[1]China!$B100))*SIN(RADIANS(90-[1]DC!J$3))*COS(RADIANS([1]China!$C100-[1]DC!J$4)))*3959</f>
        <v>7028.9535943477413</v>
      </c>
      <c r="F101" s="85">
        <f>ACOS(COS(RADIANS(90-[1]China!$B100))*COS(RADIANS(90-[1]DC!K$3))+SIN(RADIANS(90-[1]China!$B100))*SIN(RADIANS(90-[1]DC!K$3))*COS(RADIANS([1]China!$C100-[1]DC!K$4)))*3959</f>
        <v>6989.9196328851931</v>
      </c>
      <c r="G101" s="85">
        <f>ACOS(COS(RADIANS(90-[1]China!$B100))*COS(RADIANS(90-[1]DC!L$3))+SIN(RADIANS(90-[1]China!$B100))*SIN(RADIANS(90-[1]DC!L$3))*COS(RADIANS([1]China!$C100-[1]DC!L$4)))*3959</f>
        <v>7886.6755178158073</v>
      </c>
    </row>
    <row r="102" spans="1:7" ht="17" thickBot="1" x14ac:dyDescent="0.25">
      <c r="A102" s="86">
        <v>116000</v>
      </c>
      <c r="B102" s="85">
        <f>ACOS(COS(RADIANS(90-[1]China!$B101))*COS(RADIANS(90-[1]DC!G$3))+SIN(RADIANS(90-[1]China!$B101))*SIN(RADIANS(90-[1]DC!G$3))*COS(RADIANS([1]China!$C101-[1]DC!G$4)))*3959</f>
        <v>6943.99003334807</v>
      </c>
      <c r="C102" s="85">
        <f>ACOS(COS(RADIANS(90-[1]China!$B101))*COS(RADIANS(90-[1]DC!H$3))+SIN(RADIANS(90-[1]China!$B101))*SIN(RADIANS(90-[1]DC!H$3))*COS(RADIANS([1]China!$C101-[1]DC!H$4)))*3959</f>
        <v>6963.9746218135888</v>
      </c>
      <c r="D102" s="85">
        <f>ACOS(COS(RADIANS(90-[1]China!$B101))*COS(RADIANS(90-[1]DC!I$3))+SIN(RADIANS(90-[1]China!$B101))*SIN(RADIANS(90-[1]DC!I$3))*COS(RADIANS([1]China!$C101-[1]DC!I$4)))*3959</f>
        <v>5617.0457753192168</v>
      </c>
      <c r="E102" s="85">
        <f>ACOS(COS(RADIANS(90-[1]China!$B101))*COS(RADIANS(90-[1]DC!J$3))+SIN(RADIANS(90-[1]China!$B101))*SIN(RADIANS(90-[1]DC!J$3))*COS(RADIANS([1]China!$C101-[1]DC!J$4)))*3959</f>
        <v>6150.3299277317356</v>
      </c>
      <c r="F102" s="85">
        <f>ACOS(COS(RADIANS(90-[1]China!$B101))*COS(RADIANS(90-[1]DC!K$3))+SIN(RADIANS(90-[1]China!$B101))*SIN(RADIANS(90-[1]DC!K$3))*COS(RADIANS([1]China!$C101-[1]DC!K$4)))*3959</f>
        <v>6112.4587008017024</v>
      </c>
      <c r="G102" s="85">
        <f>ACOS(COS(RADIANS(90-[1]China!$B101))*COS(RADIANS(90-[1]DC!L$3))+SIN(RADIANS(90-[1]China!$B101))*SIN(RADIANS(90-[1]DC!L$3))*COS(RADIANS([1]China!$C101-[1]DC!L$4)))*3959</f>
        <v>6841.2872438326795</v>
      </c>
    </row>
    <row r="103" spans="1:7" ht="17" thickBot="1" x14ac:dyDescent="0.25">
      <c r="A103" s="86">
        <v>201306</v>
      </c>
      <c r="B103" s="85">
        <f>ACOS(COS(RADIANS(90-[1]China!$B102))*COS(RADIANS(90-[1]DC!G$3))+SIN(RADIANS(90-[1]China!$B102))*SIN(RADIANS(90-[1]DC!G$3))*COS(RADIANS([1]China!$C102-[1]DC!G$4)))*3959</f>
        <v>7434.1157677485517</v>
      </c>
      <c r="C103" s="85">
        <f>ACOS(COS(RADIANS(90-[1]China!$B102))*COS(RADIANS(90-[1]DC!H$3))+SIN(RADIANS(90-[1]China!$B102))*SIN(RADIANS(90-[1]DC!H$3))*COS(RADIANS([1]China!$C102-[1]DC!H$4)))*3959</f>
        <v>7454.2869165426109</v>
      </c>
      <c r="D103" s="85">
        <f>ACOS(COS(RADIANS(90-[1]China!$B102))*COS(RADIANS(90-[1]DC!I$3))+SIN(RADIANS(90-[1]China!$B102))*SIN(RADIANS(90-[1]DC!I$3))*COS(RADIANS([1]China!$C102-[1]DC!I$4)))*3959</f>
        <v>6023.9422025700269</v>
      </c>
      <c r="E103" s="85">
        <f>ACOS(COS(RADIANS(90-[1]China!$B102))*COS(RADIANS(90-[1]DC!J$3))+SIN(RADIANS(90-[1]China!$B102))*SIN(RADIANS(90-[1]DC!J$3))*COS(RADIANS([1]China!$C102-[1]DC!J$4)))*3959</f>
        <v>6526.5180039365796</v>
      </c>
      <c r="F103" s="85">
        <f>ACOS(COS(RADIANS(90-[1]China!$B102))*COS(RADIANS(90-[1]DC!K$3))+SIN(RADIANS(90-[1]China!$B102))*SIN(RADIANS(90-[1]DC!K$3))*COS(RADIANS([1]China!$C102-[1]DC!K$4)))*3959</f>
        <v>6487.7358142042322</v>
      </c>
      <c r="G103" s="85">
        <f>ACOS(COS(RADIANS(90-[1]China!$B102))*COS(RADIANS(90-[1]DC!L$3))+SIN(RADIANS(90-[1]China!$B102))*SIN(RADIANS(90-[1]DC!L$3))*COS(RADIANS([1]China!$C102-[1]DC!L$4)))*3959</f>
        <v>7376.9148435012612</v>
      </c>
    </row>
    <row r="104" spans="1:7" ht="17" thickBot="1" x14ac:dyDescent="0.25">
      <c r="A104" s="86">
        <v>200245</v>
      </c>
      <c r="B104" s="85">
        <f>ACOS(COS(RADIANS(90-[1]China!$B103))*COS(RADIANS(90-[1]DC!G$3))+SIN(RADIANS(90-[1]China!$B103))*SIN(RADIANS(90-[1]DC!G$3))*COS(RADIANS([1]China!$C103-[1]DC!G$4)))*3959</f>
        <v>7441.6026891448619</v>
      </c>
      <c r="C104" s="85">
        <f>ACOS(COS(RADIANS(90-[1]China!$B103))*COS(RADIANS(90-[1]DC!H$3))+SIN(RADIANS(90-[1]China!$B103))*SIN(RADIANS(90-[1]DC!H$3))*COS(RADIANS([1]China!$C103-[1]DC!H$4)))*3959</f>
        <v>7461.757696157234</v>
      </c>
      <c r="D104" s="85">
        <f>ACOS(COS(RADIANS(90-[1]China!$B103))*COS(RADIANS(90-[1]DC!I$3))+SIN(RADIANS(90-[1]China!$B103))*SIN(RADIANS(90-[1]DC!I$3))*COS(RADIANS([1]China!$C103-[1]DC!I$4)))*3959</f>
        <v>6038.095576399739</v>
      </c>
      <c r="E104" s="85">
        <f>ACOS(COS(RADIANS(90-[1]China!$B103))*COS(RADIANS(90-[1]DC!J$3))+SIN(RADIANS(90-[1]China!$B103))*SIN(RADIANS(90-[1]DC!J$3))*COS(RADIANS([1]China!$C103-[1]DC!J$4)))*3959</f>
        <v>6542.7451859664425</v>
      </c>
      <c r="F104" s="85">
        <f>ACOS(COS(RADIANS(90-[1]China!$B103))*COS(RADIANS(90-[1]DC!K$3))+SIN(RADIANS(90-[1]China!$B103))*SIN(RADIANS(90-[1]DC!K$3))*COS(RADIANS([1]China!$C103-[1]DC!K$4)))*3959</f>
        <v>6504.0053402724843</v>
      </c>
      <c r="G104" s="85">
        <f>ACOS(COS(RADIANS(90-[1]China!$B103))*COS(RADIANS(90-[1]DC!L$3))+SIN(RADIANS(90-[1]China!$B103))*SIN(RADIANS(90-[1]DC!L$3))*COS(RADIANS([1]China!$C103-[1]DC!L$4)))*3959</f>
        <v>7377.7766559778356</v>
      </c>
    </row>
    <row r="105" spans="1:7" ht="17" thickBot="1" x14ac:dyDescent="0.25">
      <c r="A105" s="86">
        <v>351146</v>
      </c>
      <c r="B105" s="85">
        <f>ACOS(COS(RADIANS(90-[1]China!$B104))*COS(RADIANS(90-[1]DC!G$3))+SIN(RADIANS(90-[1]China!$B104))*SIN(RADIANS(90-[1]DC!G$3))*COS(RADIANS([1]China!$C104-[1]DC!G$4)))*3959</f>
        <v>7855.0142572634177</v>
      </c>
      <c r="C105" s="85">
        <f>ACOS(COS(RADIANS(90-[1]China!$B104))*COS(RADIANS(90-[1]DC!H$3))+SIN(RADIANS(90-[1]China!$B104))*SIN(RADIANS(90-[1]DC!H$3))*COS(RADIANS([1]China!$C104-[1]DC!H$4)))*3959</f>
        <v>7875.2047181608677</v>
      </c>
      <c r="D105" s="85">
        <f>ACOS(COS(RADIANS(90-[1]China!$B104))*COS(RADIANS(90-[1]DC!I$3))+SIN(RADIANS(90-[1]China!$B104))*SIN(RADIANS(90-[1]DC!I$3))*COS(RADIANS([1]China!$C104-[1]DC!I$4)))*3959</f>
        <v>6423.3751552759322</v>
      </c>
      <c r="E105" s="85">
        <f>ACOS(COS(RADIANS(90-[1]China!$B104))*COS(RADIANS(90-[1]DC!J$3))+SIN(RADIANS(90-[1]China!$B104))*SIN(RADIANS(90-[1]DC!J$3))*COS(RADIANS([1]China!$C104-[1]DC!J$4)))*3959</f>
        <v>6912.4055644303198</v>
      </c>
      <c r="F105" s="85">
        <f>ACOS(COS(RADIANS(90-[1]China!$B104))*COS(RADIANS(90-[1]DC!K$3))+SIN(RADIANS(90-[1]China!$B104))*SIN(RADIANS(90-[1]DC!K$3))*COS(RADIANS([1]China!$C104-[1]DC!K$4)))*3959</f>
        <v>6873.3590318690804</v>
      </c>
      <c r="G105" s="85">
        <f>ACOS(COS(RADIANS(90-[1]China!$B104))*COS(RADIANS(90-[1]DC!L$3))+SIN(RADIANS(90-[1]China!$B104))*SIN(RADIANS(90-[1]DC!L$3))*COS(RADIANS([1]China!$C104-[1]DC!L$4)))*3959</f>
        <v>7794.4332098265304</v>
      </c>
    </row>
    <row r="106" spans="1:7" ht="17" thickBot="1" x14ac:dyDescent="0.25">
      <c r="A106" s="86">
        <v>311800</v>
      </c>
      <c r="B106" s="85">
        <f>ACOS(COS(RADIANS(90-[1]China!$B105))*COS(RADIANS(90-[1]DC!G$3))+SIN(RADIANS(90-[1]China!$B105))*SIN(RADIANS(90-[1]DC!G$3))*COS(RADIANS([1]China!$C105-[1]DC!G$4)))*3959</f>
        <v>7549.5374867433093</v>
      </c>
      <c r="C106" s="85">
        <f>ACOS(COS(RADIANS(90-[1]China!$B105))*COS(RADIANS(90-[1]DC!H$3))+SIN(RADIANS(90-[1]China!$B105))*SIN(RADIANS(90-[1]DC!H$3))*COS(RADIANS([1]China!$C105-[1]DC!H$4)))*3959</f>
        <v>7569.6784204431342</v>
      </c>
      <c r="D106" s="85">
        <f>ACOS(COS(RADIANS(90-[1]China!$B105))*COS(RADIANS(90-[1]DC!I$3))+SIN(RADIANS(90-[1]China!$B105))*SIN(RADIANS(90-[1]DC!I$3))*COS(RADIANS([1]China!$C105-[1]DC!I$4)))*3959</f>
        <v>6148.2931135838426</v>
      </c>
      <c r="E106" s="85">
        <f>ACOS(COS(RADIANS(90-[1]China!$B105))*COS(RADIANS(90-[1]DC!J$3))+SIN(RADIANS(90-[1]China!$B105))*SIN(RADIANS(90-[1]DC!J$3))*COS(RADIANS([1]China!$C105-[1]DC!J$4)))*3959</f>
        <v>6652.1392242291313</v>
      </c>
      <c r="F106" s="85">
        <f>ACOS(COS(RADIANS(90-[1]China!$B105))*COS(RADIANS(90-[1]DC!K$3))+SIN(RADIANS(90-[1]China!$B105))*SIN(RADIANS(90-[1]DC!K$3))*COS(RADIANS([1]China!$C105-[1]DC!K$4)))*3959</f>
        <v>6613.3738899392038</v>
      </c>
      <c r="G106" s="85">
        <f>ACOS(COS(RADIANS(90-[1]China!$B105))*COS(RADIANS(90-[1]DC!L$3))+SIN(RADIANS(90-[1]China!$B105))*SIN(RADIANS(90-[1]DC!L$3))*COS(RADIANS([1]China!$C105-[1]DC!L$4)))*3959</f>
        <v>7477.5285064920854</v>
      </c>
    </row>
    <row r="107" spans="1:7" ht="17" thickBot="1" x14ac:dyDescent="0.25">
      <c r="A107" s="86">
        <v>363200</v>
      </c>
      <c r="B107" s="85">
        <f>ACOS(COS(RADIANS(90-[1]China!$B106))*COS(RADIANS(90-[1]DC!G$3))+SIN(RADIANS(90-[1]China!$B106))*SIN(RADIANS(90-[1]DC!G$3))*COS(RADIANS([1]China!$C106-[1]DC!G$4)))*3959</f>
        <v>7966.3813712676019</v>
      </c>
      <c r="C107" s="85">
        <f>ACOS(COS(RADIANS(90-[1]China!$B106))*COS(RADIANS(90-[1]DC!H$3))+SIN(RADIANS(90-[1]China!$B106))*SIN(RADIANS(90-[1]DC!H$3))*COS(RADIANS([1]China!$C106-[1]DC!H$4)))*3959</f>
        <v>7986.5356511786658</v>
      </c>
      <c r="D107" s="85">
        <f>ACOS(COS(RADIANS(90-[1]China!$B106))*COS(RADIANS(90-[1]DC!I$3))+SIN(RADIANS(90-[1]China!$B106))*SIN(RADIANS(90-[1]DC!I$3))*COS(RADIANS([1]China!$C106-[1]DC!I$4)))*3959</f>
        <v>6546.654197644626</v>
      </c>
      <c r="E107" s="85">
        <f>ACOS(COS(RADIANS(90-[1]China!$B106))*COS(RADIANS(90-[1]DC!J$3))+SIN(RADIANS(90-[1]China!$B106))*SIN(RADIANS(90-[1]DC!J$3))*COS(RADIANS([1]China!$C106-[1]DC!J$4)))*3959</f>
        <v>7038.154797937239</v>
      </c>
      <c r="F107" s="85">
        <f>ACOS(COS(RADIANS(90-[1]China!$B106))*COS(RADIANS(90-[1]DC!K$3))+SIN(RADIANS(90-[1]China!$B106))*SIN(RADIANS(90-[1]DC!K$3))*COS(RADIANS([1]China!$C106-[1]DC!K$4)))*3959</f>
        <v>6999.1377584112515</v>
      </c>
      <c r="G107" s="85">
        <f>ACOS(COS(RADIANS(90-[1]China!$B106))*COS(RADIANS(90-[1]DC!L$3))+SIN(RADIANS(90-[1]China!$B106))*SIN(RADIANS(90-[1]DC!L$3))*COS(RADIANS([1]China!$C106-[1]DC!L$4)))*3959</f>
        <v>7887.5442899381605</v>
      </c>
    </row>
    <row r="108" spans="1:7" ht="17" thickBot="1" x14ac:dyDescent="0.25">
      <c r="A108" s="86">
        <v>215551</v>
      </c>
      <c r="B108" s="85">
        <f>ACOS(COS(RADIANS(90-[1]China!$B107))*COS(RADIANS(90-[1]DC!G$3))+SIN(RADIANS(90-[1]China!$B107))*SIN(RADIANS(90-[1]DC!G$3))*COS(RADIANS([1]China!$C107-[1]DC!G$4)))*3959</f>
        <v>7418.3690962018518</v>
      </c>
      <c r="C108" s="85">
        <f>ACOS(COS(RADIANS(90-[1]China!$B107))*COS(RADIANS(90-[1]DC!H$3))+SIN(RADIANS(90-[1]China!$B107))*SIN(RADIANS(90-[1]DC!H$3))*COS(RADIANS([1]China!$C107-[1]DC!H$4)))*3959</f>
        <v>7438.4866112943491</v>
      </c>
      <c r="D108" s="85">
        <f>ACOS(COS(RADIANS(90-[1]China!$B107))*COS(RADIANS(90-[1]DC!I$3))+SIN(RADIANS(90-[1]China!$B107))*SIN(RADIANS(90-[1]DC!I$3))*COS(RADIANS([1]China!$C107-[1]DC!I$4)))*3959</f>
        <v>6030.3348710764831</v>
      </c>
      <c r="E108" s="85">
        <f>ACOS(COS(RADIANS(90-[1]China!$B107))*COS(RADIANS(90-[1]DC!J$3))+SIN(RADIANS(90-[1]China!$B107))*SIN(RADIANS(90-[1]DC!J$3))*COS(RADIANS([1]China!$C107-[1]DC!J$4)))*3959</f>
        <v>6540.2046997883363</v>
      </c>
      <c r="F108" s="85">
        <f>ACOS(COS(RADIANS(90-[1]China!$B107))*COS(RADIANS(90-[1]DC!K$3))+SIN(RADIANS(90-[1]China!$B107))*SIN(RADIANS(90-[1]DC!K$3))*COS(RADIANS([1]China!$C107-[1]DC!K$4)))*3959</f>
        <v>6501.5834342827047</v>
      </c>
      <c r="G108" s="85">
        <f>ACOS(COS(RADIANS(90-[1]China!$B107))*COS(RADIANS(90-[1]DC!L$3))+SIN(RADIANS(90-[1]China!$B107))*SIN(RADIANS(90-[1]DC!L$3))*COS(RADIANS([1]China!$C107-[1]DC!L$4)))*3959</f>
        <v>7341.6869992830825</v>
      </c>
    </row>
    <row r="109" spans="1:7" ht="17" thickBot="1" x14ac:dyDescent="0.25">
      <c r="A109" s="86">
        <v>100024</v>
      </c>
      <c r="B109" s="85">
        <f>ACOS(COS(RADIANS(90-[1]China!$B108))*COS(RADIANS(90-[1]DC!G$3))+SIN(RADIANS(90-[1]China!$B108))*SIN(RADIANS(90-[1]DC!G$3))*COS(RADIANS([1]China!$C108-[1]DC!G$4)))*3959</f>
        <v>6989.7534661400014</v>
      </c>
      <c r="C109" s="85">
        <f>ACOS(COS(RADIANS(90-[1]China!$B108))*COS(RADIANS(90-[1]DC!H$3))+SIN(RADIANS(90-[1]China!$B108))*SIN(RADIANS(90-[1]DC!H$3))*COS(RADIANS([1]China!$C108-[1]DC!H$4)))*3959</f>
        <v>7009.4455662305281</v>
      </c>
      <c r="D109" s="85">
        <f>ACOS(COS(RADIANS(90-[1]China!$B108))*COS(RADIANS(90-[1]DC!I$3))+SIN(RADIANS(90-[1]China!$B108))*SIN(RADIANS(90-[1]DC!I$3))*COS(RADIANS([1]China!$C108-[1]DC!I$4)))*3959</f>
        <v>5738.0490360351596</v>
      </c>
      <c r="E109" s="85">
        <f>ACOS(COS(RADIANS(90-[1]China!$B108))*COS(RADIANS(90-[1]DC!J$3))+SIN(RADIANS(90-[1]China!$B108))*SIN(RADIANS(90-[1]DC!J$3))*COS(RADIANS([1]China!$C108-[1]DC!J$4)))*3959</f>
        <v>6287.9785067102412</v>
      </c>
      <c r="F109" s="85">
        <f>ACOS(COS(RADIANS(90-[1]China!$B108))*COS(RADIANS(90-[1]DC!K$3))+SIN(RADIANS(90-[1]China!$B108))*SIN(RADIANS(90-[1]DC!K$3))*COS(RADIANS([1]China!$C108-[1]DC!K$4)))*3959</f>
        <v>6250.8349880664946</v>
      </c>
      <c r="G109" s="85">
        <f>ACOS(COS(RADIANS(90-[1]China!$B108))*COS(RADIANS(90-[1]DC!L$3))+SIN(RADIANS(90-[1]China!$B108))*SIN(RADIANS(90-[1]DC!L$3))*COS(RADIANS([1]China!$C108-[1]DC!L$4)))*3959</f>
        <v>6825.3552172140753</v>
      </c>
    </row>
    <row r="110" spans="1:7" ht="17" thickBot="1" x14ac:dyDescent="0.25">
      <c r="A110" s="86">
        <v>315480</v>
      </c>
      <c r="B110" s="85">
        <f>ACOS(COS(RADIANS(90-[1]China!$B109))*COS(RADIANS(90-[1]DC!G$3))+SIN(RADIANS(90-[1]China!$B109))*SIN(RADIANS(90-[1]DC!G$3))*COS(RADIANS([1]China!$C109-[1]DC!G$4)))*3959</f>
        <v>7499.4074937196956</v>
      </c>
      <c r="C110" s="85">
        <f>ACOS(COS(RADIANS(90-[1]China!$B109))*COS(RADIANS(90-[1]DC!H$3))+SIN(RADIANS(90-[1]China!$B109))*SIN(RADIANS(90-[1]DC!H$3))*COS(RADIANS([1]China!$C109-[1]DC!H$4)))*3959</f>
        <v>7519.56895738189</v>
      </c>
      <c r="D110" s="85">
        <f>ACOS(COS(RADIANS(90-[1]China!$B109))*COS(RADIANS(90-[1]DC!I$3))+SIN(RADIANS(90-[1]China!$B109))*SIN(RADIANS(90-[1]DC!I$3))*COS(RADIANS([1]China!$C109-[1]DC!I$4)))*3959</f>
        <v>6091.3861381865845</v>
      </c>
      <c r="E110" s="85">
        <f>ACOS(COS(RADIANS(90-[1]China!$B109))*COS(RADIANS(90-[1]DC!J$3))+SIN(RADIANS(90-[1]China!$B109))*SIN(RADIANS(90-[1]DC!J$3))*COS(RADIANS([1]China!$C109-[1]DC!J$4)))*3959</f>
        <v>6593.7414574734157</v>
      </c>
      <c r="F110" s="85">
        <f>ACOS(COS(RADIANS(90-[1]China!$B109))*COS(RADIANS(90-[1]DC!K$3))+SIN(RADIANS(90-[1]China!$B109))*SIN(RADIANS(90-[1]DC!K$3))*COS(RADIANS([1]China!$C109-[1]DC!K$4)))*3959</f>
        <v>6554.9496842879662</v>
      </c>
      <c r="G110" s="85">
        <f>ACOS(COS(RADIANS(90-[1]China!$B109))*COS(RADIANS(90-[1]DC!L$3))+SIN(RADIANS(90-[1]China!$B109))*SIN(RADIANS(90-[1]DC!L$3))*COS(RADIANS([1]China!$C109-[1]DC!L$4)))*3959</f>
        <v>7436.5404587911898</v>
      </c>
    </row>
    <row r="111" spans="1:7" ht="17" thickBot="1" x14ac:dyDescent="0.25">
      <c r="A111" s="86">
        <v>422200</v>
      </c>
      <c r="B111" s="85">
        <f>ACOS(COS(RADIANS(90-[1]China!$B110))*COS(RADIANS(90-[1]DC!G$3))+SIN(RADIANS(90-[1]China!$B110))*SIN(RADIANS(90-[1]DC!G$3))*COS(RADIANS([1]China!$C110-[1]DC!G$4)))*3959</f>
        <v>7929.8613898485701</v>
      </c>
      <c r="C111" s="85">
        <f>ACOS(COS(RADIANS(90-[1]China!$B110))*COS(RADIANS(90-[1]DC!H$3))+SIN(RADIANS(90-[1]China!$B110))*SIN(RADIANS(90-[1]DC!H$3))*COS(RADIANS([1]China!$C110-[1]DC!H$4)))*3959</f>
        <v>7949.5691946045636</v>
      </c>
      <c r="D111" s="85">
        <f>ACOS(COS(RADIANS(90-[1]China!$B110))*COS(RADIANS(90-[1]DC!I$3))+SIN(RADIANS(90-[1]China!$B110))*SIN(RADIANS(90-[1]DC!I$3))*COS(RADIANS([1]China!$C110-[1]DC!I$4)))*3959</f>
        <v>6633.9954709647764</v>
      </c>
      <c r="E111" s="85">
        <f>ACOS(COS(RADIANS(90-[1]China!$B110))*COS(RADIANS(90-[1]DC!J$3))+SIN(RADIANS(90-[1]China!$B110))*SIN(RADIANS(90-[1]DC!J$3))*COS(RADIANS([1]China!$C110-[1]DC!J$4)))*3959</f>
        <v>7162.0798136797503</v>
      </c>
      <c r="F111" s="85">
        <f>ACOS(COS(RADIANS(90-[1]China!$B110))*COS(RADIANS(90-[1]DC!K$3))+SIN(RADIANS(90-[1]China!$B110))*SIN(RADIANS(90-[1]DC!K$3))*COS(RADIANS([1]China!$C110-[1]DC!K$4)))*3959</f>
        <v>7123.9216485693396</v>
      </c>
      <c r="G111" s="85">
        <f>ACOS(COS(RADIANS(90-[1]China!$B110))*COS(RADIANS(90-[1]DC!L$3))+SIN(RADIANS(90-[1]China!$B110))*SIN(RADIANS(90-[1]DC!L$3))*COS(RADIANS([1]China!$C110-[1]DC!L$4)))*3959</f>
        <v>7743.9593510892191</v>
      </c>
    </row>
    <row r="112" spans="1:7" ht="17" thickBot="1" x14ac:dyDescent="0.25">
      <c r="A112" s="86">
        <v>528415</v>
      </c>
      <c r="B112" s="85">
        <f>ACOS(COS(RADIANS(90-[1]China!$B111))*COS(RADIANS(90-[1]DC!G$3))+SIN(RADIANS(90-[1]China!$B111))*SIN(RADIANS(90-[1]DC!G$3))*COS(RADIANS([1]China!$C111-[1]DC!G$4)))*3959</f>
        <v>8169.0587271095055</v>
      </c>
      <c r="C112" s="85">
        <f>ACOS(COS(RADIANS(90-[1]China!$B111))*COS(RADIANS(90-[1]DC!H$3))+SIN(RADIANS(90-[1]China!$B111))*SIN(RADIANS(90-[1]DC!H$3))*COS(RADIANS([1]China!$C111-[1]DC!H$4)))*3959</f>
        <v>8189.0371943808941</v>
      </c>
      <c r="D112" s="85">
        <f>ACOS(COS(RADIANS(90-[1]China!$B111))*COS(RADIANS(90-[1]DC!I$3))+SIN(RADIANS(90-[1]China!$B111))*SIN(RADIANS(90-[1]DC!I$3))*COS(RADIANS([1]China!$C111-[1]DC!I$4)))*3959</f>
        <v>6798.4691835056046</v>
      </c>
      <c r="E112" s="85">
        <f>ACOS(COS(RADIANS(90-[1]China!$B111))*COS(RADIANS(90-[1]DC!J$3))+SIN(RADIANS(90-[1]China!$B111))*SIN(RADIANS(90-[1]DC!J$3))*COS(RADIANS([1]China!$C111-[1]DC!J$4)))*3959</f>
        <v>7302.657608745807</v>
      </c>
      <c r="F112" s="85">
        <f>ACOS(COS(RADIANS(90-[1]China!$B111))*COS(RADIANS(90-[1]DC!K$3))+SIN(RADIANS(90-[1]China!$B111))*SIN(RADIANS(90-[1]DC!K$3))*COS(RADIANS([1]China!$C111-[1]DC!K$4)))*3959</f>
        <v>7263.8494632881284</v>
      </c>
      <c r="G112" s="85">
        <f>ACOS(COS(RADIANS(90-[1]China!$B111))*COS(RADIANS(90-[1]DC!L$3))+SIN(RADIANS(90-[1]China!$B111))*SIN(RADIANS(90-[1]DC!L$3))*COS(RADIANS([1]China!$C111-[1]DC!L$4)))*3959</f>
        <v>8031.674803768572</v>
      </c>
    </row>
    <row r="113" spans="1:7" ht="17" thickBot="1" x14ac:dyDescent="0.25">
      <c r="A113" s="86">
        <v>361023</v>
      </c>
      <c r="B113" s="85">
        <f>ACOS(COS(RADIANS(90-[1]China!$B112))*COS(RADIANS(90-[1]DC!G$3))+SIN(RADIANS(90-[1]China!$B112))*SIN(RADIANS(90-[1]DC!G$3))*COS(RADIANS([1]China!$C112-[1]DC!G$4)))*3959</f>
        <v>7926.9661066894205</v>
      </c>
      <c r="C113" s="85">
        <f>ACOS(COS(RADIANS(90-[1]China!$B112))*COS(RADIANS(90-[1]DC!H$3))+SIN(RADIANS(90-[1]China!$B112))*SIN(RADIANS(90-[1]DC!H$3))*COS(RADIANS([1]China!$C112-[1]DC!H$4)))*3959</f>
        <v>7947.1247893617456</v>
      </c>
      <c r="D113" s="85">
        <f>ACOS(COS(RADIANS(90-[1]China!$B112))*COS(RADIANS(90-[1]DC!I$3))+SIN(RADIANS(90-[1]China!$B112))*SIN(RADIANS(90-[1]DC!I$3))*COS(RADIANS([1]China!$C112-[1]DC!I$4)))*3959</f>
        <v>6506.7313494124928</v>
      </c>
      <c r="E113" s="85">
        <f>ACOS(COS(RADIANS(90-[1]China!$B112))*COS(RADIANS(90-[1]DC!J$3))+SIN(RADIANS(90-[1]China!$B112))*SIN(RADIANS(90-[1]DC!J$3))*COS(RADIANS([1]China!$C112-[1]DC!J$4)))*3959</f>
        <v>6998.6619851572432</v>
      </c>
      <c r="F113" s="85">
        <f>ACOS(COS(RADIANS(90-[1]China!$B112))*COS(RADIANS(90-[1]DC!K$3))+SIN(RADIANS(90-[1]China!$B112))*SIN(RADIANS(90-[1]DC!K$3))*COS(RADIANS([1]China!$C112-[1]DC!K$4)))*3959</f>
        <v>6959.6541776214654</v>
      </c>
      <c r="G113" s="85">
        <f>ACOS(COS(RADIANS(90-[1]China!$B112))*COS(RADIANS(90-[1]DC!L$3))+SIN(RADIANS(90-[1]China!$B112))*SIN(RADIANS(90-[1]DC!L$3))*COS(RADIANS([1]China!$C112-[1]DC!L$4)))*3959</f>
        <v>7850.985898006179</v>
      </c>
    </row>
    <row r="114" spans="1:7" ht="17" thickBot="1" x14ac:dyDescent="0.25">
      <c r="A114" s="86">
        <v>335200</v>
      </c>
      <c r="B114" s="85">
        <f>ACOS(COS(RADIANS(90-[1]China!$B113))*COS(RADIANS(90-[1]DC!G$3))+SIN(RADIANS(90-[1]China!$B113))*SIN(RADIANS(90-[1]DC!G$3))*COS(RADIANS([1]China!$C113-[1]DC!G$4)))*3959</f>
        <v>7730.9166072928556</v>
      </c>
      <c r="C114" s="85">
        <f>ACOS(COS(RADIANS(90-[1]China!$B113))*COS(RADIANS(90-[1]DC!H$3))+SIN(RADIANS(90-[1]China!$B113))*SIN(RADIANS(90-[1]DC!H$3))*COS(RADIANS([1]China!$C113-[1]DC!H$4)))*3959</f>
        <v>7750.9509747500779</v>
      </c>
      <c r="D114" s="85">
        <f>ACOS(COS(RADIANS(90-[1]China!$B113))*COS(RADIANS(90-[1]DC!I$3))+SIN(RADIANS(90-[1]China!$B113))*SIN(RADIANS(90-[1]DC!I$3))*COS(RADIANS([1]China!$C113-[1]DC!I$4)))*3959</f>
        <v>6360.2052903805416</v>
      </c>
      <c r="E114" s="85">
        <f>ACOS(COS(RADIANS(90-[1]China!$B113))*COS(RADIANS(90-[1]DC!J$3))+SIN(RADIANS(90-[1]China!$B113))*SIN(RADIANS(90-[1]DC!J$3))*COS(RADIANS([1]China!$C113-[1]DC!J$4)))*3959</f>
        <v>6870.9065648951282</v>
      </c>
      <c r="F114" s="85">
        <f>ACOS(COS(RADIANS(90-[1]China!$B113))*COS(RADIANS(90-[1]DC!K$3))+SIN(RADIANS(90-[1]China!$B113))*SIN(RADIANS(90-[1]DC!K$3))*COS(RADIANS([1]China!$C113-[1]DC!K$4)))*3959</f>
        <v>6832.2779258688215</v>
      </c>
      <c r="G114" s="85">
        <f>ACOS(COS(RADIANS(90-[1]China!$B113))*COS(RADIANS(90-[1]DC!L$3))+SIN(RADIANS(90-[1]China!$B113))*SIN(RADIANS(90-[1]DC!L$3))*COS(RADIANS([1]China!$C113-[1]DC!L$4)))*3959</f>
        <v>7620.6423329361796</v>
      </c>
    </row>
    <row r="115" spans="1:7" ht="17" thickBot="1" x14ac:dyDescent="0.25">
      <c r="A115" s="86">
        <v>514000</v>
      </c>
      <c r="B115" s="85">
        <f>ACOS(COS(RADIANS(90-[1]China!$B114))*COS(RADIANS(90-[1]DC!G$3))+SIN(RADIANS(90-[1]China!$B114))*SIN(RADIANS(90-[1]DC!G$3))*COS(RADIANS([1]China!$C114-[1]DC!G$4)))*3959</f>
        <v>7994.9343435637493</v>
      </c>
      <c r="C115" s="85">
        <f>ACOS(COS(RADIANS(90-[1]China!$B114))*COS(RADIANS(90-[1]DC!H$3))+SIN(RADIANS(90-[1]China!$B114))*SIN(RADIANS(90-[1]DC!H$3))*COS(RADIANS([1]China!$C114-[1]DC!H$4)))*3959</f>
        <v>8015.0236395866959</v>
      </c>
      <c r="D115" s="85">
        <f>ACOS(COS(RADIANS(90-[1]China!$B114))*COS(RADIANS(90-[1]DC!I$3))+SIN(RADIANS(90-[1]China!$B114))*SIN(RADIANS(90-[1]DC!I$3))*COS(RADIANS([1]China!$C114-[1]DC!I$4)))*3959</f>
        <v>6597.6055271671548</v>
      </c>
      <c r="E115" s="85">
        <f>ACOS(COS(RADIANS(90-[1]China!$B114))*COS(RADIANS(90-[1]DC!J$3))+SIN(RADIANS(90-[1]China!$B114))*SIN(RADIANS(90-[1]DC!J$3))*COS(RADIANS([1]China!$C114-[1]DC!J$4)))*3959</f>
        <v>7096.1411615577372</v>
      </c>
      <c r="F115" s="85">
        <f>ACOS(COS(RADIANS(90-[1]China!$B114))*COS(RADIANS(90-[1]DC!K$3))+SIN(RADIANS(90-[1]China!$B114))*SIN(RADIANS(90-[1]DC!K$3))*COS(RADIANS([1]China!$C114-[1]DC!K$4)))*3959</f>
        <v>7057.238864304094</v>
      </c>
      <c r="G115" s="85">
        <f>ACOS(COS(RADIANS(90-[1]China!$B114))*COS(RADIANS(90-[1]DC!L$3))+SIN(RADIANS(90-[1]China!$B114))*SIN(RADIANS(90-[1]DC!L$3))*COS(RADIANS([1]China!$C114-[1]DC!L$4)))*3959</f>
        <v>7893.0378821898466</v>
      </c>
    </row>
    <row r="116" spans="1:7" ht="17" thickBot="1" x14ac:dyDescent="0.25">
      <c r="A116" s="86">
        <v>315800</v>
      </c>
      <c r="B116" s="85">
        <f>ACOS(COS(RADIANS(90-[1]China!$B115))*COS(RADIANS(90-[1]DC!G$3))+SIN(RADIANS(90-[1]China!$B115))*SIN(RADIANS(90-[1]DC!G$3))*COS(RADIANS([1]China!$C115-[1]DC!G$4)))*3959</f>
        <v>7495.633343712032</v>
      </c>
      <c r="C116" s="85">
        <f>ACOS(COS(RADIANS(90-[1]China!$B115))*COS(RADIANS(90-[1]DC!H$3))+SIN(RADIANS(90-[1]China!$B115))*SIN(RADIANS(90-[1]DC!H$3))*COS(RADIANS([1]China!$C115-[1]DC!H$4)))*3959</f>
        <v>7515.8217638257702</v>
      </c>
      <c r="D116" s="85">
        <f>ACOS(COS(RADIANS(90-[1]China!$B115))*COS(RADIANS(90-[1]DC!I$3))+SIN(RADIANS(90-[1]China!$B115))*SIN(RADIANS(90-[1]DC!I$3))*COS(RADIANS([1]China!$C115-[1]DC!I$4)))*3959</f>
        <v>6075.7233216569621</v>
      </c>
      <c r="E116" s="85">
        <f>ACOS(COS(RADIANS(90-[1]China!$B115))*COS(RADIANS(90-[1]DC!J$3))+SIN(RADIANS(90-[1]China!$B115))*SIN(RADIANS(90-[1]DC!J$3))*COS(RADIANS([1]China!$C115-[1]DC!J$4)))*3959</f>
        <v>6574.1531691424861</v>
      </c>
      <c r="F116" s="85">
        <f>ACOS(COS(RADIANS(90-[1]China!$B115))*COS(RADIANS(90-[1]DC!K$3))+SIN(RADIANS(90-[1]China!$B115))*SIN(RADIANS(90-[1]DC!K$3))*COS(RADIANS([1]China!$C115-[1]DC!K$4)))*3959</f>
        <v>6535.2859983642393</v>
      </c>
      <c r="G116" s="85">
        <f>ACOS(COS(RADIANS(90-[1]China!$B115))*COS(RADIANS(90-[1]DC!L$3))+SIN(RADIANS(90-[1]China!$B115))*SIN(RADIANS(90-[1]DC!L$3))*COS(RADIANS([1]China!$C115-[1]DC!L$4)))*3959</f>
        <v>7444.1981984729873</v>
      </c>
    </row>
    <row r="117" spans="1:7" ht="17" thickBot="1" x14ac:dyDescent="0.25">
      <c r="A117" s="86">
        <v>223005</v>
      </c>
      <c r="B117" s="85">
        <f>ACOS(COS(RADIANS(90-[1]China!$B116))*COS(RADIANS(90-[1]DC!G$3))+SIN(RADIANS(90-[1]China!$B116))*SIN(RADIANS(90-[1]DC!G$3))*COS(RADIANS([1]China!$C116-[1]DC!G$4)))*3959</f>
        <v>7337.088096301778</v>
      </c>
      <c r="C117" s="85">
        <f>ACOS(COS(RADIANS(90-[1]China!$B116))*COS(RADIANS(90-[1]DC!H$3))+SIN(RADIANS(90-[1]China!$B116))*SIN(RADIANS(90-[1]DC!H$3))*COS(RADIANS([1]China!$C116-[1]DC!H$4)))*3959</f>
        <v>7357.0992929398853</v>
      </c>
      <c r="D117" s="85">
        <f>ACOS(COS(RADIANS(90-[1]China!$B116))*COS(RADIANS(90-[1]DC!I$3))+SIN(RADIANS(90-[1]China!$B116))*SIN(RADIANS(90-[1]DC!I$3))*COS(RADIANS([1]China!$C116-[1]DC!I$4)))*3959</f>
        <v>5987.5397053510742</v>
      </c>
      <c r="E117" s="85">
        <f>ACOS(COS(RADIANS(90-[1]China!$B116))*COS(RADIANS(90-[1]DC!J$3))+SIN(RADIANS(90-[1]China!$B116))*SIN(RADIANS(90-[1]DC!J$3))*COS(RADIANS([1]China!$C116-[1]DC!J$4)))*3959</f>
        <v>6509.7546013305773</v>
      </c>
      <c r="F117" s="85">
        <f>ACOS(COS(RADIANS(90-[1]China!$B116))*COS(RADIANS(90-[1]DC!K$3))+SIN(RADIANS(90-[1]China!$B116))*SIN(RADIANS(90-[1]DC!K$3))*COS(RADIANS([1]China!$C116-[1]DC!K$4)))*3959</f>
        <v>6471.4706515550715</v>
      </c>
      <c r="G117" s="85">
        <f>ACOS(COS(RADIANS(90-[1]China!$B116))*COS(RADIANS(90-[1]DC!L$3))+SIN(RADIANS(90-[1]China!$B116))*SIN(RADIANS(90-[1]DC!L$3))*COS(RADIANS([1]China!$C116-[1]DC!L$4)))*3959</f>
        <v>7231.1960075736688</v>
      </c>
    </row>
    <row r="118" spans="1:7" ht="17" thickBot="1" x14ac:dyDescent="0.25">
      <c r="A118" s="86">
        <v>223400</v>
      </c>
      <c r="B118" s="85">
        <f>ACOS(COS(RADIANS(90-[1]China!$B117))*COS(RADIANS(90-[1]DC!G$3))+SIN(RADIANS(90-[1]China!$B117))*SIN(RADIANS(90-[1]DC!G$3))*COS(RADIANS([1]China!$C117-[1]DC!G$4)))*3959</f>
        <v>7312.5556988970266</v>
      </c>
      <c r="C118" s="85">
        <f>ACOS(COS(RADIANS(90-[1]China!$B117))*COS(RADIANS(90-[1]DC!H$3))+SIN(RADIANS(90-[1]China!$B117))*SIN(RADIANS(90-[1]DC!H$3))*COS(RADIANS([1]China!$C117-[1]DC!H$4)))*3959</f>
        <v>7332.569186276226</v>
      </c>
      <c r="D118" s="85">
        <f>ACOS(COS(RADIANS(90-[1]China!$B117))*COS(RADIANS(90-[1]DC!I$3))+SIN(RADIANS(90-[1]China!$B117))*SIN(RADIANS(90-[1]DC!I$3))*COS(RADIANS([1]China!$C117-[1]DC!I$4)))*3959</f>
        <v>5963.1889580325933</v>
      </c>
      <c r="E118" s="85">
        <f>ACOS(COS(RADIANS(90-[1]China!$B117))*COS(RADIANS(90-[1]DC!J$3))+SIN(RADIANS(90-[1]China!$B117))*SIN(RADIANS(90-[1]DC!J$3))*COS(RADIANS([1]China!$C117-[1]DC!J$4)))*3959</f>
        <v>6485.781256315312</v>
      </c>
      <c r="F118" s="85">
        <f>ACOS(COS(RADIANS(90-[1]China!$B117))*COS(RADIANS(90-[1]DC!K$3))+SIN(RADIANS(90-[1]China!$B117))*SIN(RADIANS(90-[1]DC!K$3))*COS(RADIANS([1]China!$C117-[1]DC!K$4)))*3959</f>
        <v>6447.5111019829756</v>
      </c>
      <c r="G118" s="85">
        <f>ACOS(COS(RADIANS(90-[1]China!$B117))*COS(RADIANS(90-[1]DC!L$3))+SIN(RADIANS(90-[1]China!$B117))*SIN(RADIANS(90-[1]DC!L$3))*COS(RADIANS([1]China!$C117-[1]DC!L$4)))*3959</f>
        <v>7207.9027301388051</v>
      </c>
    </row>
    <row r="119" spans="1:7" ht="17" thickBot="1" x14ac:dyDescent="0.25">
      <c r="A119" s="86">
        <v>511400</v>
      </c>
      <c r="B119" s="85">
        <f>ACOS(COS(RADIANS(90-[1]China!$B118))*COS(RADIANS(90-[1]DC!G$3))+SIN(RADIANS(90-[1]China!$B118))*SIN(RADIANS(90-[1]DC!G$3))*COS(RADIANS([1]China!$C118-[1]DC!G$4)))*3959</f>
        <v>8148.7059844251226</v>
      </c>
      <c r="C119" s="85">
        <f>ACOS(COS(RADIANS(90-[1]China!$B118))*COS(RADIANS(90-[1]DC!H$3))+SIN(RADIANS(90-[1]China!$B118))*SIN(RADIANS(90-[1]DC!H$3))*COS(RADIANS([1]China!$C118-[1]DC!H$4)))*3959</f>
        <v>8168.6843612824368</v>
      </c>
      <c r="D119" s="85">
        <f>ACOS(COS(RADIANS(90-[1]China!$B118))*COS(RADIANS(90-[1]DC!I$3))+SIN(RADIANS(90-[1]China!$B118))*SIN(RADIANS(90-[1]DC!I$3))*COS(RADIANS([1]China!$C118-[1]DC!I$4)))*3959</f>
        <v>6778.9073919738175</v>
      </c>
      <c r="E119" s="85">
        <f>ACOS(COS(RADIANS(90-[1]China!$B118))*COS(RADIANS(90-[1]DC!J$3))+SIN(RADIANS(90-[1]China!$B118))*SIN(RADIANS(90-[1]DC!J$3))*COS(RADIANS([1]China!$C118-[1]DC!J$4)))*3959</f>
        <v>7283.6508987546349</v>
      </c>
      <c r="F119" s="85">
        <f>ACOS(COS(RADIANS(90-[1]China!$B118))*COS(RADIANS(90-[1]DC!K$3))+SIN(RADIANS(90-[1]China!$B118))*SIN(RADIANS(90-[1]DC!K$3))*COS(RADIANS([1]China!$C118-[1]DC!K$4)))*3959</f>
        <v>7244.8556948708474</v>
      </c>
      <c r="G119" s="85">
        <f>ACOS(COS(RADIANS(90-[1]China!$B118))*COS(RADIANS(90-[1]DC!L$3))+SIN(RADIANS(90-[1]China!$B118))*SIN(RADIANS(90-[1]DC!L$3))*COS(RADIANS([1]China!$C118-[1]DC!L$4)))*3959</f>
        <v>8011.9151841990461</v>
      </c>
    </row>
    <row r="120" spans="1:7" ht="17" thickBot="1" x14ac:dyDescent="0.25">
      <c r="A120" s="86">
        <v>215124</v>
      </c>
      <c r="B120" s="85">
        <f>ACOS(COS(RADIANS(90-[1]China!$B119))*COS(RADIANS(90-[1]DC!G$3))+SIN(RADIANS(90-[1]China!$B119))*SIN(RADIANS(90-[1]DC!G$3))*COS(RADIANS([1]China!$C119-[1]DC!G$4)))*3959</f>
        <v>7443.2782042599492</v>
      </c>
      <c r="C120" s="85">
        <f>ACOS(COS(RADIANS(90-[1]China!$B119))*COS(RADIANS(90-[1]DC!H$3))+SIN(RADIANS(90-[1]China!$B119))*SIN(RADIANS(90-[1]DC!H$3))*COS(RADIANS([1]China!$C119-[1]DC!H$4)))*3959</f>
        <v>7463.4054176623067</v>
      </c>
      <c r="D120" s="85">
        <f>ACOS(COS(RADIANS(90-[1]China!$B119))*COS(RADIANS(90-[1]DC!I$3))+SIN(RADIANS(90-[1]China!$B119))*SIN(RADIANS(90-[1]DC!I$3))*COS(RADIANS([1]China!$C119-[1]DC!I$4)))*3959</f>
        <v>6050.7706997220421</v>
      </c>
      <c r="E120" s="85">
        <f>ACOS(COS(RADIANS(90-[1]China!$B119))*COS(RADIANS(90-[1]DC!J$3))+SIN(RADIANS(90-[1]China!$B119))*SIN(RADIANS(90-[1]DC!J$3))*COS(RADIANS([1]China!$C119-[1]DC!J$4)))*3959</f>
        <v>6558.9002363502932</v>
      </c>
      <c r="F120" s="85">
        <f>ACOS(COS(RADIANS(90-[1]China!$B119))*COS(RADIANS(90-[1]DC!K$3))+SIN(RADIANS(90-[1]China!$B119))*SIN(RADIANS(90-[1]DC!K$3))*COS(RADIANS([1]China!$C119-[1]DC!K$4)))*3959</f>
        <v>6520.2365758921687</v>
      </c>
      <c r="G120" s="85">
        <f>ACOS(COS(RADIANS(90-[1]China!$B119))*COS(RADIANS(90-[1]DC!L$3))+SIN(RADIANS(90-[1]China!$B119))*SIN(RADIANS(90-[1]DC!L$3))*COS(RADIANS([1]China!$C119-[1]DC!L$4)))*3959</f>
        <v>7369.253137527252</v>
      </c>
    </row>
    <row r="121" spans="1:7" ht="17" thickBot="1" x14ac:dyDescent="0.25">
      <c r="A121" s="86">
        <v>200090</v>
      </c>
      <c r="B121" s="85">
        <f>ACOS(COS(RADIANS(90-[1]China!$B120))*COS(RADIANS(90-[1]DC!G$3))+SIN(RADIANS(90-[1]China!$B120))*SIN(RADIANS(90-[1]DC!G$3))*COS(RADIANS([1]China!$C120-[1]DC!G$4)))*3959</f>
        <v>7419.096530450558</v>
      </c>
      <c r="C121" s="85">
        <f>ACOS(COS(RADIANS(90-[1]China!$B120))*COS(RADIANS(90-[1]DC!H$3))+SIN(RADIANS(90-[1]China!$B120))*SIN(RADIANS(90-[1]DC!H$3))*COS(RADIANS([1]China!$C120-[1]DC!H$4)))*3959</f>
        <v>7439.2526234646712</v>
      </c>
      <c r="D121" s="85">
        <f>ACOS(COS(RADIANS(90-[1]China!$B120))*COS(RADIANS(90-[1]DC!I$3))+SIN(RADIANS(90-[1]China!$B120))*SIN(RADIANS(90-[1]DC!I$3))*COS(RADIANS([1]China!$C120-[1]DC!I$4)))*3959</f>
        <v>6015.8450731185894</v>
      </c>
      <c r="E121" s="85">
        <f>ACOS(COS(RADIANS(90-[1]China!$B120))*COS(RADIANS(90-[1]DC!J$3))+SIN(RADIANS(90-[1]China!$B120))*SIN(RADIANS(90-[1]DC!J$3))*COS(RADIANS([1]China!$C120-[1]DC!J$4)))*3959</f>
        <v>6520.895239962033</v>
      </c>
      <c r="F121" s="85">
        <f>ACOS(COS(RADIANS(90-[1]China!$B120))*COS(RADIANS(90-[1]DC!K$3))+SIN(RADIANS(90-[1]China!$B120))*SIN(RADIANS(90-[1]DC!K$3))*COS(RADIANS([1]China!$C120-[1]DC!K$4)))*3959</f>
        <v>6482.1657338658406</v>
      </c>
      <c r="G121" s="85">
        <f>ACOS(COS(RADIANS(90-[1]China!$B120))*COS(RADIANS(90-[1]DC!L$3))+SIN(RADIANS(90-[1]China!$B120))*SIN(RADIANS(90-[1]DC!L$3))*COS(RADIANS([1]China!$C120-[1]DC!L$4)))*3959</f>
        <v>7356.2916419967696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F5293-961C-2048-958F-2B83B113319D}">
  <dimension ref="A1:B120"/>
  <sheetViews>
    <sheetView workbookViewId="0">
      <selection activeCell="G13" sqref="G13"/>
    </sheetView>
  </sheetViews>
  <sheetFormatPr baseColWidth="10" defaultColWidth="10.1640625" defaultRowHeight="16" x14ac:dyDescent="0.2"/>
  <cols>
    <col min="1" max="16384" width="10.1640625" style="89"/>
  </cols>
  <sheetData>
    <row r="1" spans="1:2" ht="17" thickBot="1" x14ac:dyDescent="0.25">
      <c r="A1" s="88" t="s">
        <v>73</v>
      </c>
      <c r="B1" s="88" t="s">
        <v>74</v>
      </c>
    </row>
    <row r="2" spans="1:2" ht="17" thickBot="1" x14ac:dyDescent="0.25">
      <c r="A2" s="90">
        <v>239000</v>
      </c>
      <c r="B2" s="91">
        <v>574</v>
      </c>
    </row>
    <row r="3" spans="1:2" ht="17" thickBot="1" x14ac:dyDescent="0.25">
      <c r="A3" s="90">
        <v>215600</v>
      </c>
      <c r="B3" s="91">
        <v>89</v>
      </c>
    </row>
    <row r="4" spans="1:2" ht="17" thickBot="1" x14ac:dyDescent="0.25">
      <c r="A4" s="90">
        <v>513300</v>
      </c>
      <c r="B4" s="91">
        <v>928</v>
      </c>
    </row>
    <row r="5" spans="1:2" ht="17" thickBot="1" x14ac:dyDescent="0.25">
      <c r="A5" s="90">
        <v>404000</v>
      </c>
      <c r="B5" s="91">
        <v>203</v>
      </c>
    </row>
    <row r="6" spans="1:2" ht="17" thickBot="1" x14ac:dyDescent="0.25">
      <c r="A6" s="90">
        <v>523570</v>
      </c>
      <c r="B6" s="91">
        <v>783</v>
      </c>
    </row>
    <row r="7" spans="1:2" ht="17" thickBot="1" x14ac:dyDescent="0.25">
      <c r="A7" s="90">
        <v>271400</v>
      </c>
      <c r="B7" s="91">
        <v>197</v>
      </c>
    </row>
    <row r="8" spans="1:2" ht="17" thickBot="1" x14ac:dyDescent="0.25">
      <c r="A8" s="90">
        <v>528463</v>
      </c>
      <c r="B8" s="91">
        <v>62</v>
      </c>
    </row>
    <row r="9" spans="1:2" ht="17" thickBot="1" x14ac:dyDescent="0.25">
      <c r="A9" s="90">
        <v>361100</v>
      </c>
      <c r="B9" s="91">
        <v>130</v>
      </c>
    </row>
    <row r="10" spans="1:2" ht="17" thickBot="1" x14ac:dyDescent="0.25">
      <c r="A10" s="90">
        <v>361000</v>
      </c>
      <c r="B10" s="91">
        <v>85</v>
      </c>
    </row>
    <row r="11" spans="1:2" ht="17" thickBot="1" x14ac:dyDescent="0.25">
      <c r="A11" s="90">
        <v>425300</v>
      </c>
      <c r="B11" s="91">
        <v>679</v>
      </c>
    </row>
    <row r="12" spans="1:2" ht="17" thickBot="1" x14ac:dyDescent="0.25">
      <c r="A12" s="90">
        <v>434200</v>
      </c>
      <c r="B12" s="91">
        <v>351</v>
      </c>
    </row>
    <row r="13" spans="1:2" ht="17" thickBot="1" x14ac:dyDescent="0.25">
      <c r="A13" s="90">
        <v>311812</v>
      </c>
      <c r="B13" s="91">
        <v>193</v>
      </c>
    </row>
    <row r="14" spans="1:2" ht="17" thickBot="1" x14ac:dyDescent="0.25">
      <c r="A14" s="90">
        <v>515000</v>
      </c>
      <c r="B14" s="91">
        <v>2521</v>
      </c>
    </row>
    <row r="15" spans="1:2" ht="17" thickBot="1" x14ac:dyDescent="0.25">
      <c r="A15" s="90">
        <v>336300</v>
      </c>
      <c r="B15" s="91">
        <v>2146</v>
      </c>
    </row>
    <row r="16" spans="1:2" ht="17" thickBot="1" x14ac:dyDescent="0.25">
      <c r="A16" s="90">
        <v>427200</v>
      </c>
      <c r="B16" s="91">
        <v>253</v>
      </c>
    </row>
    <row r="17" spans="1:2" ht="17" thickBot="1" x14ac:dyDescent="0.25">
      <c r="A17" s="90">
        <v>223400</v>
      </c>
      <c r="B17" s="91">
        <v>317</v>
      </c>
    </row>
    <row r="18" spans="1:2" ht="17" thickBot="1" x14ac:dyDescent="0.25">
      <c r="A18" s="90">
        <v>516131</v>
      </c>
      <c r="B18" s="91">
        <v>1187</v>
      </c>
    </row>
    <row r="19" spans="1:2" ht="17" thickBot="1" x14ac:dyDescent="0.25">
      <c r="A19" s="90">
        <v>314002</v>
      </c>
      <c r="B19" s="91">
        <v>219</v>
      </c>
    </row>
    <row r="20" spans="1:2" ht="17" thickBot="1" x14ac:dyDescent="0.25">
      <c r="A20" s="90">
        <v>529727</v>
      </c>
      <c r="B20" s="91">
        <v>711</v>
      </c>
    </row>
    <row r="21" spans="1:2" ht="17" thickBot="1" x14ac:dyDescent="0.25">
      <c r="A21" s="90">
        <v>237321</v>
      </c>
      <c r="B21" s="91">
        <v>389</v>
      </c>
    </row>
    <row r="22" spans="1:2" ht="17" thickBot="1" x14ac:dyDescent="0.25">
      <c r="A22" s="90">
        <v>523405</v>
      </c>
      <c r="B22" s="91">
        <v>970</v>
      </c>
    </row>
    <row r="23" spans="1:2" ht="17" thickBot="1" x14ac:dyDescent="0.25">
      <c r="A23" s="90">
        <v>523425</v>
      </c>
      <c r="B23" s="91">
        <v>794</v>
      </c>
    </row>
    <row r="24" spans="1:2" ht="17" thickBot="1" x14ac:dyDescent="0.25">
      <c r="A24" s="90">
        <v>314400</v>
      </c>
      <c r="B24" s="91">
        <v>882</v>
      </c>
    </row>
    <row r="25" spans="1:2" ht="17" thickBot="1" x14ac:dyDescent="0.25">
      <c r="A25" s="90">
        <v>215128</v>
      </c>
      <c r="B25" s="91">
        <v>744</v>
      </c>
    </row>
    <row r="26" spans="1:2" ht="17" thickBot="1" x14ac:dyDescent="0.25">
      <c r="A26" s="90">
        <v>337000</v>
      </c>
      <c r="B26" s="91">
        <v>1003</v>
      </c>
    </row>
    <row r="27" spans="1:2" ht="17" thickBot="1" x14ac:dyDescent="0.25">
      <c r="A27" s="90">
        <v>223600</v>
      </c>
      <c r="B27" s="91">
        <v>518</v>
      </c>
    </row>
    <row r="28" spans="1:2" ht="17" thickBot="1" x14ac:dyDescent="0.25">
      <c r="A28" s="90">
        <v>214125</v>
      </c>
      <c r="B28" s="91">
        <v>62</v>
      </c>
    </row>
    <row r="29" spans="1:2" ht="17" thickBot="1" x14ac:dyDescent="0.25">
      <c r="A29" s="90">
        <v>314300</v>
      </c>
      <c r="B29" s="91">
        <v>67</v>
      </c>
    </row>
    <row r="30" spans="1:2" ht="17" thickBot="1" x14ac:dyDescent="0.25">
      <c r="A30" s="90">
        <v>311812</v>
      </c>
      <c r="B30" s="91">
        <v>159</v>
      </c>
    </row>
    <row r="31" spans="1:2" ht="17" thickBot="1" x14ac:dyDescent="0.25">
      <c r="A31" s="90">
        <v>351144</v>
      </c>
      <c r="B31" s="91">
        <v>92</v>
      </c>
    </row>
    <row r="32" spans="1:2" ht="17" thickBot="1" x14ac:dyDescent="0.25">
      <c r="A32" s="90">
        <v>523128</v>
      </c>
      <c r="B32" s="91">
        <v>32</v>
      </c>
    </row>
    <row r="33" spans="1:2" ht="17" thickBot="1" x14ac:dyDescent="0.25">
      <c r="A33" s="90">
        <v>518125</v>
      </c>
      <c r="B33" s="91">
        <v>430</v>
      </c>
    </row>
    <row r="34" spans="1:2" ht="17" thickBot="1" x14ac:dyDescent="0.25">
      <c r="A34" s="90">
        <v>314200</v>
      </c>
      <c r="B34" s="91">
        <v>186</v>
      </c>
    </row>
    <row r="35" spans="1:2" ht="17" thickBot="1" x14ac:dyDescent="0.25">
      <c r="A35" s="90">
        <v>351131</v>
      </c>
      <c r="B35" s="91">
        <v>4776</v>
      </c>
    </row>
    <row r="36" spans="1:2" ht="17" thickBot="1" x14ac:dyDescent="0.25">
      <c r="A36" s="90">
        <v>350018</v>
      </c>
      <c r="B36" s="91">
        <v>3719</v>
      </c>
    </row>
    <row r="37" spans="1:2" ht="17" thickBot="1" x14ac:dyDescent="0.25">
      <c r="A37" s="90">
        <v>351119</v>
      </c>
      <c r="B37" s="91">
        <v>4118</v>
      </c>
    </row>
    <row r="38" spans="1:2" ht="17" thickBot="1" x14ac:dyDescent="0.25">
      <c r="A38" s="90">
        <v>516000</v>
      </c>
      <c r="B38" s="91">
        <v>524</v>
      </c>
    </row>
    <row r="39" spans="1:2" ht="17" thickBot="1" x14ac:dyDescent="0.25">
      <c r="A39" s="90">
        <v>514400</v>
      </c>
      <c r="B39" s="91">
        <v>882</v>
      </c>
    </row>
    <row r="40" spans="1:2" ht="17" thickBot="1" x14ac:dyDescent="0.25">
      <c r="A40" s="90">
        <v>315800</v>
      </c>
      <c r="B40" s="91">
        <v>594</v>
      </c>
    </row>
    <row r="41" spans="1:2" ht="17" thickBot="1" x14ac:dyDescent="0.25">
      <c r="A41" s="90">
        <v>315800</v>
      </c>
      <c r="B41" s="91">
        <v>3286</v>
      </c>
    </row>
    <row r="42" spans="1:2" ht="17" thickBot="1" x14ac:dyDescent="0.25">
      <c r="A42" s="90">
        <v>315800</v>
      </c>
      <c r="B42" s="91">
        <v>1723</v>
      </c>
    </row>
    <row r="43" spans="1:2" ht="17" thickBot="1" x14ac:dyDescent="0.25">
      <c r="A43" s="90">
        <v>315800</v>
      </c>
      <c r="B43" s="91">
        <v>2894</v>
      </c>
    </row>
    <row r="44" spans="1:2" ht="17" thickBot="1" x14ac:dyDescent="0.25">
      <c r="A44" s="90">
        <v>315033</v>
      </c>
      <c r="B44" s="91">
        <v>113</v>
      </c>
    </row>
    <row r="45" spans="1:2" ht="17" thickBot="1" x14ac:dyDescent="0.25">
      <c r="A45" s="90">
        <v>266300</v>
      </c>
      <c r="B45" s="91">
        <v>3007</v>
      </c>
    </row>
    <row r="46" spans="1:2" ht="17" thickBot="1" x14ac:dyDescent="0.25">
      <c r="A46" s="90">
        <v>266200</v>
      </c>
      <c r="B46" s="91">
        <v>451</v>
      </c>
    </row>
    <row r="47" spans="1:2" ht="17" thickBot="1" x14ac:dyDescent="0.25">
      <c r="A47" s="90">
        <v>362000</v>
      </c>
      <c r="B47" s="91">
        <v>49</v>
      </c>
    </row>
    <row r="48" spans="1:2" ht="17" thickBot="1" x14ac:dyDescent="0.25">
      <c r="A48" s="90">
        <v>314211</v>
      </c>
      <c r="B48" s="91">
        <v>1401</v>
      </c>
    </row>
    <row r="49" spans="1:2" ht="17" thickBot="1" x14ac:dyDescent="0.25">
      <c r="A49" s="90">
        <v>518132</v>
      </c>
      <c r="B49" s="91">
        <v>53</v>
      </c>
    </row>
    <row r="50" spans="1:2" ht="17" thickBot="1" x14ac:dyDescent="0.25">
      <c r="A50" s="90">
        <v>215331</v>
      </c>
      <c r="B50" s="91">
        <v>860</v>
      </c>
    </row>
    <row r="51" spans="1:2" ht="17" thickBot="1" x14ac:dyDescent="0.25">
      <c r="A51" s="90">
        <v>518107</v>
      </c>
      <c r="B51" s="91">
        <v>49</v>
      </c>
    </row>
    <row r="52" spans="1:2" ht="17" thickBot="1" x14ac:dyDescent="0.25">
      <c r="A52" s="90">
        <v>422000</v>
      </c>
      <c r="B52" s="91">
        <v>5340</v>
      </c>
    </row>
    <row r="53" spans="1:2" ht="17" thickBot="1" x14ac:dyDescent="0.25">
      <c r="A53" s="90">
        <v>415907</v>
      </c>
      <c r="B53" s="91">
        <v>1109</v>
      </c>
    </row>
    <row r="54" spans="1:2" ht="17" thickBot="1" x14ac:dyDescent="0.25">
      <c r="A54" s="90">
        <v>422100</v>
      </c>
      <c r="B54" s="91">
        <v>1376</v>
      </c>
    </row>
    <row r="55" spans="1:2" ht="17" thickBot="1" x14ac:dyDescent="0.25">
      <c r="A55" s="90">
        <v>225003</v>
      </c>
      <c r="B55" s="91">
        <v>265</v>
      </c>
    </row>
    <row r="56" spans="1:2" ht="17" thickBot="1" x14ac:dyDescent="0.25">
      <c r="A56" s="90">
        <v>511100</v>
      </c>
      <c r="B56" s="91">
        <v>157</v>
      </c>
    </row>
    <row r="57" spans="1:2" ht="17" thickBot="1" x14ac:dyDescent="0.25">
      <c r="A57" s="90">
        <v>212400</v>
      </c>
      <c r="B57" s="91">
        <v>441</v>
      </c>
    </row>
    <row r="58" spans="1:2" ht="17" thickBot="1" x14ac:dyDescent="0.25">
      <c r="A58" s="90">
        <v>336000</v>
      </c>
      <c r="B58" s="91">
        <v>3182</v>
      </c>
    </row>
    <row r="59" spans="1:2" ht="17" thickBot="1" x14ac:dyDescent="0.25">
      <c r="A59" s="90">
        <v>523835</v>
      </c>
      <c r="B59" s="91">
        <v>468</v>
      </c>
    </row>
    <row r="60" spans="1:2" ht="17" thickBot="1" x14ac:dyDescent="0.25">
      <c r="A60" s="90">
        <v>517300</v>
      </c>
      <c r="B60" s="91">
        <v>5192</v>
      </c>
    </row>
    <row r="61" spans="1:2" ht="17" thickBot="1" x14ac:dyDescent="0.25">
      <c r="A61" s="90">
        <v>215121</v>
      </c>
      <c r="B61" s="91">
        <v>596</v>
      </c>
    </row>
    <row r="62" spans="1:2" ht="17" thickBot="1" x14ac:dyDescent="0.25">
      <c r="A62" s="90">
        <v>215021</v>
      </c>
      <c r="B62" s="91">
        <v>746</v>
      </c>
    </row>
    <row r="63" spans="1:2" ht="17" thickBot="1" x14ac:dyDescent="0.25">
      <c r="A63" s="90">
        <v>215101</v>
      </c>
      <c r="B63" s="91">
        <v>523</v>
      </c>
    </row>
    <row r="64" spans="1:2" ht="17" thickBot="1" x14ac:dyDescent="0.25">
      <c r="A64" s="90">
        <v>215124</v>
      </c>
      <c r="B64" s="91">
        <v>619</v>
      </c>
    </row>
    <row r="65" spans="1:2" ht="17" thickBot="1" x14ac:dyDescent="0.25">
      <c r="A65" s="90">
        <v>523000</v>
      </c>
      <c r="B65" s="91">
        <v>15</v>
      </c>
    </row>
    <row r="66" spans="1:2" ht="17" thickBot="1" x14ac:dyDescent="0.25">
      <c r="A66" s="90">
        <v>330201</v>
      </c>
      <c r="B66" s="91">
        <v>1721</v>
      </c>
    </row>
    <row r="67" spans="1:2" ht="17" thickBot="1" x14ac:dyDescent="0.25">
      <c r="A67" s="90">
        <v>511800</v>
      </c>
      <c r="B67" s="91">
        <v>12348</v>
      </c>
    </row>
    <row r="68" spans="1:2" ht="17" thickBot="1" x14ac:dyDescent="0.25">
      <c r="A68" s="90">
        <v>516121</v>
      </c>
      <c r="B68" s="91">
        <v>7362</v>
      </c>
    </row>
    <row r="69" spans="1:2" ht="17" thickBot="1" x14ac:dyDescent="0.25">
      <c r="A69" s="90">
        <v>426100</v>
      </c>
      <c r="B69" s="91">
        <v>3439</v>
      </c>
    </row>
    <row r="70" spans="1:2" ht="17" thickBot="1" x14ac:dyDescent="0.25">
      <c r="A70" s="90">
        <v>425900</v>
      </c>
      <c r="B70" s="91">
        <v>1285</v>
      </c>
    </row>
    <row r="71" spans="1:2" ht="17" thickBot="1" x14ac:dyDescent="0.25">
      <c r="A71" s="90">
        <v>511515</v>
      </c>
      <c r="B71" s="91">
        <v>1107</v>
      </c>
    </row>
    <row r="72" spans="1:2" ht="17" thickBot="1" x14ac:dyDescent="0.25">
      <c r="A72" s="90">
        <v>510000</v>
      </c>
      <c r="B72" s="91">
        <v>5111</v>
      </c>
    </row>
    <row r="73" spans="1:2" ht="17" thickBot="1" x14ac:dyDescent="0.25">
      <c r="A73" s="90">
        <v>265100</v>
      </c>
      <c r="B73" s="91">
        <v>820</v>
      </c>
    </row>
    <row r="74" spans="1:2" ht="17" thickBot="1" x14ac:dyDescent="0.25">
      <c r="A74" s="90">
        <v>336400</v>
      </c>
      <c r="B74" s="91">
        <v>7931</v>
      </c>
    </row>
    <row r="75" spans="1:2" ht="17" thickBot="1" x14ac:dyDescent="0.25">
      <c r="A75" s="90">
        <v>310012</v>
      </c>
      <c r="B75" s="91">
        <v>57</v>
      </c>
    </row>
    <row r="76" spans="1:2" ht="17" thickBot="1" x14ac:dyDescent="0.25">
      <c r="A76" s="90">
        <v>314113</v>
      </c>
      <c r="B76" s="91">
        <v>46</v>
      </c>
    </row>
    <row r="77" spans="1:2" ht="17" thickBot="1" x14ac:dyDescent="0.25">
      <c r="A77" s="90">
        <v>250011</v>
      </c>
      <c r="B77" s="91">
        <v>1333</v>
      </c>
    </row>
    <row r="78" spans="1:2" ht="17" thickBot="1" x14ac:dyDescent="0.25">
      <c r="A78" s="90">
        <v>529000</v>
      </c>
      <c r="B78" s="91">
        <v>322</v>
      </c>
    </row>
    <row r="79" spans="1:2" ht="17" thickBot="1" x14ac:dyDescent="0.25">
      <c r="A79" s="90">
        <v>511458</v>
      </c>
      <c r="B79" s="91">
        <v>3336</v>
      </c>
    </row>
    <row r="80" spans="1:2" ht="17" thickBot="1" x14ac:dyDescent="0.25">
      <c r="A80" s="90">
        <v>511434</v>
      </c>
      <c r="B80" s="91">
        <v>4049</v>
      </c>
    </row>
    <row r="81" spans="1:2" ht="17" thickBot="1" x14ac:dyDescent="0.25">
      <c r="A81" s="90">
        <v>215024</v>
      </c>
      <c r="B81" s="91">
        <v>982</v>
      </c>
    </row>
    <row r="82" spans="1:2" ht="17" thickBot="1" x14ac:dyDescent="0.25">
      <c r="A82" s="90">
        <v>523950</v>
      </c>
      <c r="B82" s="91">
        <v>160</v>
      </c>
    </row>
    <row r="83" spans="1:2" ht="17" thickBot="1" x14ac:dyDescent="0.25">
      <c r="A83" s="90">
        <v>363900</v>
      </c>
      <c r="B83" s="91">
        <v>150</v>
      </c>
    </row>
    <row r="84" spans="1:2" ht="17" thickBot="1" x14ac:dyDescent="0.25">
      <c r="A84" s="90">
        <v>314031</v>
      </c>
      <c r="B84" s="91">
        <v>390</v>
      </c>
    </row>
    <row r="85" spans="1:2" ht="17" thickBot="1" x14ac:dyDescent="0.25">
      <c r="A85" s="90">
        <v>523159</v>
      </c>
      <c r="B85" s="91">
        <v>164</v>
      </c>
    </row>
    <row r="86" spans="1:2" ht="17" thickBot="1" x14ac:dyDescent="0.25">
      <c r="A86" s="90">
        <v>314416</v>
      </c>
      <c r="B86" s="91">
        <v>234</v>
      </c>
    </row>
    <row r="87" spans="1:2" ht="17" thickBot="1" x14ac:dyDescent="0.25">
      <c r="A87" s="90">
        <v>215128</v>
      </c>
      <c r="B87" s="91">
        <v>700</v>
      </c>
    </row>
    <row r="88" spans="1:2" ht="17" thickBot="1" x14ac:dyDescent="0.25">
      <c r="A88" s="90">
        <v>215500</v>
      </c>
      <c r="B88" s="91">
        <v>290</v>
      </c>
    </row>
    <row r="89" spans="1:2" ht="17" thickBot="1" x14ac:dyDescent="0.25">
      <c r="A89" s="90">
        <v>528445</v>
      </c>
      <c r="B89" s="91">
        <v>210</v>
      </c>
    </row>
    <row r="90" spans="1:2" ht="17" thickBot="1" x14ac:dyDescent="0.25">
      <c r="A90" s="90">
        <v>529727</v>
      </c>
      <c r="B90" s="91">
        <v>640</v>
      </c>
    </row>
    <row r="91" spans="1:2" ht="17" thickBot="1" x14ac:dyDescent="0.25">
      <c r="A91" s="90">
        <v>201600</v>
      </c>
      <c r="B91" s="91">
        <v>119</v>
      </c>
    </row>
    <row r="92" spans="1:2" ht="17" thickBot="1" x14ac:dyDescent="0.25">
      <c r="A92" s="90">
        <v>523750</v>
      </c>
      <c r="B92" s="91">
        <v>205</v>
      </c>
    </row>
    <row r="93" spans="1:2" ht="17" thickBot="1" x14ac:dyDescent="0.25">
      <c r="A93" s="90">
        <v>314117</v>
      </c>
      <c r="B93" s="91">
        <v>649</v>
      </c>
    </row>
    <row r="94" spans="1:2" ht="17" thickBot="1" x14ac:dyDescent="0.25">
      <c r="A94" s="90">
        <v>214101</v>
      </c>
      <c r="B94" s="91">
        <v>1076</v>
      </c>
    </row>
    <row r="95" spans="1:2" ht="17" thickBot="1" x14ac:dyDescent="0.25">
      <c r="A95" s="90">
        <v>529500</v>
      </c>
      <c r="B95" s="91">
        <v>621</v>
      </c>
    </row>
    <row r="96" spans="1:2" ht="17" thickBot="1" x14ac:dyDescent="0.25">
      <c r="A96" s="90">
        <v>528459</v>
      </c>
      <c r="B96" s="91">
        <v>518</v>
      </c>
    </row>
    <row r="97" spans="1:2" ht="17" thickBot="1" x14ac:dyDescent="0.25">
      <c r="A97" s="90">
        <v>350323</v>
      </c>
      <c r="B97" s="91">
        <v>63</v>
      </c>
    </row>
    <row r="98" spans="1:2" ht="17" thickBot="1" x14ac:dyDescent="0.25">
      <c r="A98" s="90">
        <v>536000</v>
      </c>
      <c r="B98" s="91">
        <v>1150</v>
      </c>
    </row>
    <row r="99" spans="1:2" ht="17" thickBot="1" x14ac:dyDescent="0.25">
      <c r="A99" s="90">
        <v>226009</v>
      </c>
      <c r="B99" s="91">
        <v>1500</v>
      </c>
    </row>
    <row r="100" spans="1:2" ht="17" thickBot="1" x14ac:dyDescent="0.25">
      <c r="A100" s="90">
        <v>363209</v>
      </c>
      <c r="B100" s="91">
        <v>650</v>
      </c>
    </row>
    <row r="101" spans="1:2" ht="17" thickBot="1" x14ac:dyDescent="0.25">
      <c r="A101" s="90">
        <v>116000</v>
      </c>
      <c r="B101" s="91">
        <v>2</v>
      </c>
    </row>
    <row r="102" spans="1:2" ht="17" thickBot="1" x14ac:dyDescent="0.25">
      <c r="A102" s="90">
        <v>201306</v>
      </c>
      <c r="B102" s="91">
        <v>2</v>
      </c>
    </row>
    <row r="103" spans="1:2" ht="17" thickBot="1" x14ac:dyDescent="0.25">
      <c r="A103" s="90">
        <v>200245</v>
      </c>
      <c r="B103" s="91">
        <v>2</v>
      </c>
    </row>
    <row r="104" spans="1:2" ht="17" thickBot="1" x14ac:dyDescent="0.25">
      <c r="A104" s="90">
        <v>351146</v>
      </c>
      <c r="B104" s="91">
        <v>333</v>
      </c>
    </row>
    <row r="105" spans="1:2" ht="17" thickBot="1" x14ac:dyDescent="0.25">
      <c r="A105" s="90">
        <v>311800</v>
      </c>
      <c r="B105" s="91">
        <v>119</v>
      </c>
    </row>
    <row r="106" spans="1:2" ht="17" thickBot="1" x14ac:dyDescent="0.25">
      <c r="A106" s="90">
        <v>363200</v>
      </c>
      <c r="B106" s="91">
        <v>185</v>
      </c>
    </row>
    <row r="107" spans="1:2" ht="17" thickBot="1" x14ac:dyDescent="0.25">
      <c r="A107" s="90">
        <v>215551</v>
      </c>
      <c r="B107" s="91">
        <v>48</v>
      </c>
    </row>
    <row r="108" spans="1:2" ht="17" thickBot="1" x14ac:dyDescent="0.25">
      <c r="A108" s="90">
        <v>100024</v>
      </c>
      <c r="B108" s="91">
        <v>6</v>
      </c>
    </row>
    <row r="109" spans="1:2" ht="17" thickBot="1" x14ac:dyDescent="0.25">
      <c r="A109" s="90">
        <v>315480</v>
      </c>
      <c r="B109" s="91">
        <v>308</v>
      </c>
    </row>
    <row r="110" spans="1:2" ht="17" thickBot="1" x14ac:dyDescent="0.25">
      <c r="A110" s="90">
        <v>422200</v>
      </c>
      <c r="B110" s="91">
        <v>799</v>
      </c>
    </row>
    <row r="111" spans="1:2" ht="17" thickBot="1" x14ac:dyDescent="0.25">
      <c r="A111" s="90">
        <v>528415</v>
      </c>
      <c r="B111" s="91">
        <v>60</v>
      </c>
    </row>
    <row r="112" spans="1:2" ht="17" thickBot="1" x14ac:dyDescent="0.25">
      <c r="A112" s="90">
        <v>361023</v>
      </c>
      <c r="B112" s="91">
        <v>26</v>
      </c>
    </row>
    <row r="113" spans="1:2" ht="17" thickBot="1" x14ac:dyDescent="0.25">
      <c r="A113" s="90">
        <v>335200</v>
      </c>
      <c r="B113" s="91">
        <v>259</v>
      </c>
    </row>
    <row r="114" spans="1:2" ht="17" thickBot="1" x14ac:dyDescent="0.25">
      <c r="A114" s="90">
        <v>514000</v>
      </c>
      <c r="B114" s="91">
        <v>434</v>
      </c>
    </row>
    <row r="115" spans="1:2" ht="17" thickBot="1" x14ac:dyDescent="0.25">
      <c r="A115" s="90">
        <v>315800</v>
      </c>
      <c r="B115" s="91">
        <v>5434</v>
      </c>
    </row>
    <row r="116" spans="1:2" ht="17" thickBot="1" x14ac:dyDescent="0.25">
      <c r="A116" s="90">
        <v>223005</v>
      </c>
      <c r="B116" s="91">
        <v>1459</v>
      </c>
    </row>
    <row r="117" spans="1:2" ht="17" thickBot="1" x14ac:dyDescent="0.25">
      <c r="A117" s="90">
        <v>223400</v>
      </c>
      <c r="B117" s="91">
        <v>814</v>
      </c>
    </row>
    <row r="118" spans="1:2" ht="17" thickBot="1" x14ac:dyDescent="0.25">
      <c r="A118" s="90">
        <v>511400</v>
      </c>
      <c r="B118" s="91">
        <v>5</v>
      </c>
    </row>
    <row r="119" spans="1:2" ht="17" thickBot="1" x14ac:dyDescent="0.25">
      <c r="A119" s="90">
        <v>215124</v>
      </c>
      <c r="B119" s="91">
        <v>570</v>
      </c>
    </row>
    <row r="120" spans="1:2" ht="17" thickBot="1" x14ac:dyDescent="0.25">
      <c r="A120" s="90">
        <v>200090</v>
      </c>
      <c r="B120" s="91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AD160"/>
  <sheetViews>
    <sheetView tabSelected="1" topLeftCell="P121" workbookViewId="0">
      <selection activeCell="U140" sqref="U140"/>
    </sheetView>
  </sheetViews>
  <sheetFormatPr baseColWidth="10" defaultColWidth="12.6640625" defaultRowHeight="15.75" customHeight="1" x14ac:dyDescent="0.15"/>
  <cols>
    <col min="2" max="2" width="34.33203125" customWidth="1"/>
    <col min="4" max="4" width="15.83203125" customWidth="1"/>
    <col min="16" max="16" width="57" customWidth="1"/>
    <col min="24" max="24" width="26" customWidth="1"/>
    <col min="25" max="25" width="14.6640625" bestFit="1" customWidth="1"/>
  </cols>
  <sheetData>
    <row r="2" spans="2:8" ht="15.75" customHeight="1" x14ac:dyDescent="0.15">
      <c r="B2" s="9" t="s">
        <v>11</v>
      </c>
      <c r="C2" s="10"/>
      <c r="D2" s="10"/>
      <c r="E2" s="10"/>
      <c r="F2" s="10"/>
      <c r="G2" s="10"/>
      <c r="H2" s="10"/>
    </row>
    <row r="3" spans="2:8" ht="15.75" customHeight="1" x14ac:dyDescent="0.15">
      <c r="B3" s="11"/>
      <c r="C3" s="12"/>
      <c r="D3" s="12"/>
      <c r="E3" s="12"/>
      <c r="F3" s="12"/>
      <c r="G3" s="12"/>
      <c r="H3" s="13"/>
    </row>
    <row r="4" spans="2:8" ht="15.75" customHeight="1" x14ac:dyDescent="0.15">
      <c r="B4" s="14" t="s">
        <v>12</v>
      </c>
      <c r="C4" s="15"/>
      <c r="D4" s="15"/>
      <c r="E4" s="15"/>
      <c r="F4" s="15"/>
      <c r="G4" s="15"/>
      <c r="H4" s="16"/>
    </row>
    <row r="5" spans="2:8" ht="15.75" customHeight="1" x14ac:dyDescent="0.15">
      <c r="B5" s="17"/>
      <c r="C5" s="10" t="s">
        <v>13</v>
      </c>
      <c r="D5" s="10"/>
      <c r="E5" s="10"/>
      <c r="F5" s="10"/>
      <c r="G5" s="10"/>
      <c r="H5" s="18"/>
    </row>
    <row r="6" spans="2:8" ht="15.75" customHeight="1" x14ac:dyDescent="0.15">
      <c r="B6" s="19" t="s">
        <v>14</v>
      </c>
      <c r="C6" s="5">
        <v>38118</v>
      </c>
      <c r="D6" s="5">
        <v>38611</v>
      </c>
      <c r="E6" s="5">
        <v>91762</v>
      </c>
      <c r="F6" s="5">
        <v>92610</v>
      </c>
      <c r="G6" s="5">
        <v>90001</v>
      </c>
      <c r="H6" s="20">
        <v>18015</v>
      </c>
    </row>
    <row r="7" spans="2:8" ht="15.75" customHeight="1" x14ac:dyDescent="0.15">
      <c r="B7" s="21">
        <v>239000</v>
      </c>
      <c r="C7" s="22">
        <v>7435.6019999999999</v>
      </c>
      <c r="D7" s="22">
        <v>7455.6090000000004</v>
      </c>
      <c r="E7" s="22">
        <v>6083.8680000000004</v>
      </c>
      <c r="F7" s="22">
        <v>6604.1509999999998</v>
      </c>
      <c r="G7" s="22">
        <v>6565.8010000000004</v>
      </c>
      <c r="H7" s="23">
        <v>7325.95</v>
      </c>
    </row>
    <row r="8" spans="2:8" ht="15.75" customHeight="1" x14ac:dyDescent="0.15">
      <c r="B8" s="21">
        <v>215600</v>
      </c>
      <c r="C8" s="22">
        <v>7407.8490000000002</v>
      </c>
      <c r="D8" s="22">
        <v>7427.9620000000004</v>
      </c>
      <c r="E8" s="22">
        <v>6021.6509999999998</v>
      </c>
      <c r="F8" s="22">
        <v>6532.2330000000002</v>
      </c>
      <c r="G8" s="22">
        <v>6493.63</v>
      </c>
      <c r="H8" s="23">
        <v>7330.1009999999997</v>
      </c>
    </row>
    <row r="9" spans="2:8" ht="15.75" customHeight="1" x14ac:dyDescent="0.15">
      <c r="B9" s="21">
        <v>513300</v>
      </c>
      <c r="C9" s="22">
        <v>8060.6840000000002</v>
      </c>
      <c r="D9" s="22">
        <v>8080.5460000000003</v>
      </c>
      <c r="E9" s="22">
        <v>6724.018</v>
      </c>
      <c r="F9" s="22">
        <v>7239.6189999999997</v>
      </c>
      <c r="G9" s="22">
        <v>7201.0810000000001</v>
      </c>
      <c r="H9" s="23">
        <v>7900.4350000000004</v>
      </c>
    </row>
    <row r="10" spans="2:8" ht="15.75" customHeight="1" x14ac:dyDescent="0.15">
      <c r="B10" s="21">
        <v>404000</v>
      </c>
      <c r="C10" s="22">
        <v>7733.6170000000002</v>
      </c>
      <c r="D10" s="22">
        <v>7752.9759999999997</v>
      </c>
      <c r="E10" s="22">
        <v>6516.9679999999998</v>
      </c>
      <c r="F10" s="22">
        <v>7065.1509999999998</v>
      </c>
      <c r="G10" s="22">
        <v>7027.8320000000003</v>
      </c>
      <c r="H10" s="23">
        <v>7498.9930000000004</v>
      </c>
    </row>
    <row r="11" spans="2:8" ht="15.75" customHeight="1" x14ac:dyDescent="0.15">
      <c r="B11" s="21">
        <v>523570</v>
      </c>
      <c r="C11" s="22">
        <v>8130.2089999999998</v>
      </c>
      <c r="D11" s="22">
        <v>8150.2259999999997</v>
      </c>
      <c r="E11" s="22">
        <v>6750.2420000000002</v>
      </c>
      <c r="F11" s="22">
        <v>7252.1750000000002</v>
      </c>
      <c r="G11" s="22">
        <v>7213.326</v>
      </c>
      <c r="H11" s="23">
        <v>8003.82</v>
      </c>
    </row>
    <row r="12" spans="2:8" ht="15.75" customHeight="1" x14ac:dyDescent="0.15">
      <c r="B12" s="21">
        <v>271400</v>
      </c>
      <c r="C12" s="22">
        <v>7250.2709999999997</v>
      </c>
      <c r="D12" s="22">
        <v>7270.1049999999996</v>
      </c>
      <c r="E12" s="22">
        <v>5953.08</v>
      </c>
      <c r="F12" s="22">
        <v>6489.8180000000002</v>
      </c>
      <c r="G12" s="22">
        <v>6452.0469999999996</v>
      </c>
      <c r="H12" s="23">
        <v>7106.1509999999998</v>
      </c>
    </row>
    <row r="13" spans="2:8" ht="15.75" customHeight="1" x14ac:dyDescent="0.15">
      <c r="B13" s="21">
        <v>528463</v>
      </c>
      <c r="C13" s="22">
        <v>8184.848</v>
      </c>
      <c r="D13" s="22">
        <v>8204.8449999999993</v>
      </c>
      <c r="E13" s="22">
        <v>6808.4480000000003</v>
      </c>
      <c r="F13" s="22">
        <v>7310.6229999999996</v>
      </c>
      <c r="G13" s="22">
        <v>7271.7740000000003</v>
      </c>
      <c r="H13" s="23">
        <v>8051.7129999999997</v>
      </c>
    </row>
    <row r="14" spans="2:8" ht="15.75" customHeight="1" x14ac:dyDescent="0.15">
      <c r="B14" s="21">
        <v>361100</v>
      </c>
      <c r="C14" s="22">
        <v>7913.4219999999996</v>
      </c>
      <c r="D14" s="22">
        <v>7933.5829999999996</v>
      </c>
      <c r="E14" s="22">
        <v>6492.7790000000005</v>
      </c>
      <c r="F14" s="22">
        <v>6984.7759999999998</v>
      </c>
      <c r="G14" s="22">
        <v>6945.77</v>
      </c>
      <c r="H14" s="23">
        <v>7838.6459999999997</v>
      </c>
    </row>
    <row r="15" spans="2:8" ht="15.75" customHeight="1" x14ac:dyDescent="0.15">
      <c r="B15" s="17"/>
      <c r="C15" s="10"/>
      <c r="D15" s="10"/>
      <c r="E15" s="10"/>
      <c r="F15" s="10"/>
      <c r="G15" s="10"/>
      <c r="H15" s="18"/>
    </row>
    <row r="16" spans="2:8" ht="15.75" customHeight="1" x14ac:dyDescent="0.15">
      <c r="B16" s="24" t="s">
        <v>15</v>
      </c>
      <c r="C16" s="25"/>
      <c r="D16" s="25"/>
      <c r="E16" s="25"/>
      <c r="F16" s="25"/>
      <c r="G16" s="25"/>
      <c r="H16" s="26"/>
    </row>
    <row r="17" spans="2:14" ht="15.75" customHeight="1" x14ac:dyDescent="0.15">
      <c r="B17" s="27"/>
      <c r="C17" s="1" t="s">
        <v>16</v>
      </c>
      <c r="D17" s="1" t="s">
        <v>17</v>
      </c>
      <c r="H17" s="28"/>
    </row>
    <row r="18" spans="2:14" ht="15.75" customHeight="1" x14ac:dyDescent="0.15">
      <c r="B18" s="27" t="s">
        <v>18</v>
      </c>
      <c r="C18" s="1">
        <v>10.35</v>
      </c>
      <c r="D18" s="1">
        <v>400</v>
      </c>
      <c r="H18" s="28"/>
    </row>
    <row r="19" spans="2:14" ht="15.75" customHeight="1" x14ac:dyDescent="0.15">
      <c r="B19" s="27" t="s">
        <v>19</v>
      </c>
      <c r="C19" s="1">
        <v>2500</v>
      </c>
      <c r="D19" s="1">
        <v>25</v>
      </c>
      <c r="H19" s="28"/>
    </row>
    <row r="20" spans="2:14" ht="15" x14ac:dyDescent="0.2">
      <c r="B20" s="27" t="s">
        <v>20</v>
      </c>
      <c r="C20" s="29">
        <v>0.57199999999999995</v>
      </c>
      <c r="D20" s="29">
        <v>0.877</v>
      </c>
      <c r="H20" s="28"/>
      <c r="N20" s="30"/>
    </row>
    <row r="21" spans="2:14" ht="15.75" customHeight="1" x14ac:dyDescent="0.15">
      <c r="B21" s="31" t="s">
        <v>21</v>
      </c>
      <c r="C21" s="32">
        <f t="shared" ref="C21:D21" si="0">C20/0.621</f>
        <v>0.92109500805152977</v>
      </c>
      <c r="D21" s="32">
        <f t="shared" si="0"/>
        <v>1.4122383252818036</v>
      </c>
      <c r="H21" s="28"/>
      <c r="N21" s="1"/>
    </row>
    <row r="22" spans="2:14" ht="15.75" customHeight="1" x14ac:dyDescent="0.15">
      <c r="B22" s="27" t="s">
        <v>22</v>
      </c>
      <c r="C22" s="1">
        <v>24</v>
      </c>
      <c r="H22" s="28"/>
      <c r="N22" s="1"/>
    </row>
    <row r="23" spans="2:14" ht="15.75" customHeight="1" x14ac:dyDescent="0.15">
      <c r="B23" s="31" t="s">
        <v>23</v>
      </c>
      <c r="H23" s="28"/>
    </row>
    <row r="24" spans="2:14" ht="15.75" customHeight="1" x14ac:dyDescent="0.15">
      <c r="B24" s="17"/>
      <c r="C24" s="10" t="s">
        <v>13</v>
      </c>
      <c r="D24" s="10"/>
      <c r="E24" s="10"/>
      <c r="F24" s="10"/>
      <c r="G24" s="10"/>
      <c r="H24" s="18"/>
    </row>
    <row r="25" spans="2:14" ht="15.75" customHeight="1" x14ac:dyDescent="0.15">
      <c r="B25" s="19" t="s">
        <v>14</v>
      </c>
      <c r="C25" s="5">
        <v>38118</v>
      </c>
      <c r="D25" s="5">
        <v>38611</v>
      </c>
      <c r="E25" s="5">
        <v>91762</v>
      </c>
      <c r="F25" s="5">
        <v>92610</v>
      </c>
      <c r="G25" s="5">
        <v>90001</v>
      </c>
      <c r="H25" s="20">
        <v>18015</v>
      </c>
    </row>
    <row r="26" spans="2:14" ht="15.75" customHeight="1" x14ac:dyDescent="0.15">
      <c r="B26" s="21">
        <v>239000</v>
      </c>
      <c r="C26" s="22">
        <f>C7/($C$18*$C$22)</f>
        <v>29.93398550724638</v>
      </c>
      <c r="D26" s="22">
        <f t="shared" ref="D26:H26" si="1">D7/($C$18*$C$22)</f>
        <v>30.014528985507251</v>
      </c>
      <c r="E26" s="22">
        <f t="shared" si="1"/>
        <v>24.492222222222225</v>
      </c>
      <c r="F26" s="22">
        <f t="shared" si="1"/>
        <v>26.58675925925926</v>
      </c>
      <c r="G26" s="22">
        <f t="shared" si="1"/>
        <v>26.432371175523354</v>
      </c>
      <c r="H26" s="23">
        <f t="shared" si="1"/>
        <v>29.492552334943642</v>
      </c>
      <c r="N26" s="1"/>
    </row>
    <row r="27" spans="2:14" ht="15.75" customHeight="1" x14ac:dyDescent="0.15">
      <c r="B27" s="21">
        <v>215600</v>
      </c>
      <c r="C27" s="22">
        <f t="shared" ref="C27:H27" si="2">C8/($C$18*$C$22)</f>
        <v>29.822258454106283</v>
      </c>
      <c r="D27" s="22">
        <f t="shared" si="2"/>
        <v>29.903228663446058</v>
      </c>
      <c r="E27" s="22">
        <f t="shared" si="2"/>
        <v>24.241751207729472</v>
      </c>
      <c r="F27" s="22">
        <f t="shared" si="2"/>
        <v>26.297234299516912</v>
      </c>
      <c r="G27" s="22">
        <f t="shared" si="2"/>
        <v>26.141827697262482</v>
      </c>
      <c r="H27" s="23">
        <f t="shared" si="2"/>
        <v>29.509263285024154</v>
      </c>
      <c r="N27" s="1"/>
    </row>
    <row r="28" spans="2:14" ht="15.75" customHeight="1" x14ac:dyDescent="0.15">
      <c r="B28" s="21">
        <v>513300</v>
      </c>
      <c r="C28" s="22">
        <f t="shared" ref="C28:H28" si="3">C9/($C$18*$C$22)</f>
        <v>32.450418679549117</v>
      </c>
      <c r="D28" s="22">
        <f t="shared" si="3"/>
        <v>32.530378421900167</v>
      </c>
      <c r="E28" s="22">
        <f t="shared" si="3"/>
        <v>27.069315619967796</v>
      </c>
      <c r="F28" s="22">
        <f t="shared" si="3"/>
        <v>29.145004025764898</v>
      </c>
      <c r="G28" s="22">
        <f t="shared" si="3"/>
        <v>28.989859098228667</v>
      </c>
      <c r="H28" s="23">
        <f t="shared" si="3"/>
        <v>31.805293880837365</v>
      </c>
      <c r="N28" s="1"/>
    </row>
    <row r="29" spans="2:14" ht="15.75" customHeight="1" x14ac:dyDescent="0.15">
      <c r="B29" s="21">
        <v>404000</v>
      </c>
      <c r="C29" s="22">
        <f t="shared" ref="C29:H29" si="4">C10/($C$18*$C$22)</f>
        <v>31.133723832528183</v>
      </c>
      <c r="D29" s="22">
        <f t="shared" si="4"/>
        <v>31.211658615136876</v>
      </c>
      <c r="E29" s="22">
        <f t="shared" si="4"/>
        <v>26.235780998389696</v>
      </c>
      <c r="F29" s="22">
        <f t="shared" si="4"/>
        <v>28.442636876006443</v>
      </c>
      <c r="G29" s="22">
        <f t="shared" si="4"/>
        <v>28.29239935587762</v>
      </c>
      <c r="H29" s="23">
        <f t="shared" si="4"/>
        <v>30.189182769726251</v>
      </c>
      <c r="N29" s="1"/>
    </row>
    <row r="30" spans="2:14" ht="15.75" customHeight="1" x14ac:dyDescent="0.15">
      <c r="B30" s="21">
        <v>523570</v>
      </c>
      <c r="C30" s="22">
        <f t="shared" ref="C30:H30" si="5">C11/($C$18*$C$22)</f>
        <v>32.730309983896944</v>
      </c>
      <c r="D30" s="22">
        <f t="shared" si="5"/>
        <v>32.810893719806764</v>
      </c>
      <c r="E30" s="22">
        <f t="shared" si="5"/>
        <v>27.174887278582933</v>
      </c>
      <c r="F30" s="22">
        <f t="shared" si="5"/>
        <v>29.195551529790663</v>
      </c>
      <c r="G30" s="22">
        <f t="shared" si="5"/>
        <v>29.039154589371982</v>
      </c>
      <c r="H30" s="23">
        <f t="shared" si="5"/>
        <v>32.221497584541062</v>
      </c>
      <c r="N30" s="1"/>
    </row>
    <row r="31" spans="2:14" ht="15.75" customHeight="1" x14ac:dyDescent="0.15">
      <c r="B31" s="21">
        <v>271400</v>
      </c>
      <c r="C31" s="22">
        <f t="shared" ref="C31:H31" si="6">C12/($C$18*$C$22)</f>
        <v>29.187886473429952</v>
      </c>
      <c r="D31" s="22">
        <f t="shared" si="6"/>
        <v>29.267733494363931</v>
      </c>
      <c r="E31" s="22">
        <f t="shared" si="6"/>
        <v>23.965700483091791</v>
      </c>
      <c r="F31" s="22">
        <f t="shared" si="6"/>
        <v>26.126481481481484</v>
      </c>
      <c r="G31" s="22">
        <f t="shared" si="6"/>
        <v>25.97442431561997</v>
      </c>
      <c r="H31" s="23">
        <f t="shared" si="6"/>
        <v>28.607693236714979</v>
      </c>
      <c r="N31" s="1"/>
    </row>
    <row r="32" spans="2:14" ht="15.75" customHeight="1" x14ac:dyDescent="0.15">
      <c r="B32" s="21">
        <v>528463</v>
      </c>
      <c r="C32" s="22">
        <f t="shared" ref="C32:H32" si="7">C13/($C$18*$C$22)</f>
        <v>32.950273752012883</v>
      </c>
      <c r="D32" s="22">
        <f t="shared" si="7"/>
        <v>33.0307769726248</v>
      </c>
      <c r="E32" s="22">
        <f t="shared" si="7"/>
        <v>27.409210950080521</v>
      </c>
      <c r="F32" s="22">
        <f t="shared" si="7"/>
        <v>29.430849436392915</v>
      </c>
      <c r="G32" s="22">
        <f t="shared" si="7"/>
        <v>29.274452495974238</v>
      </c>
      <c r="H32" s="23">
        <f t="shared" si="7"/>
        <v>32.41430354267311</v>
      </c>
      <c r="N32" s="1"/>
    </row>
    <row r="33" spans="2:14" ht="15.75" customHeight="1" x14ac:dyDescent="0.15">
      <c r="B33" s="21">
        <v>361100</v>
      </c>
      <c r="C33" s="22">
        <f t="shared" ref="C33:H33" si="8">C14/($C$18*$C$22)</f>
        <v>31.857576489533013</v>
      </c>
      <c r="D33" s="22">
        <f t="shared" si="8"/>
        <v>31.938739935587762</v>
      </c>
      <c r="E33" s="22">
        <f t="shared" si="8"/>
        <v>26.138401771336557</v>
      </c>
      <c r="F33" s="22">
        <f t="shared" si="8"/>
        <v>28.119066022544285</v>
      </c>
      <c r="G33" s="22">
        <f t="shared" si="8"/>
        <v>27.962037037037042</v>
      </c>
      <c r="H33" s="23">
        <f t="shared" si="8"/>
        <v>31.556545893719807</v>
      </c>
      <c r="N33" s="1"/>
    </row>
    <row r="34" spans="2:14" ht="15.75" customHeight="1" x14ac:dyDescent="0.15">
      <c r="B34" s="31" t="s">
        <v>24</v>
      </c>
      <c r="H34" s="28"/>
      <c r="N34" s="1"/>
    </row>
    <row r="35" spans="2:14" ht="15.75" customHeight="1" x14ac:dyDescent="0.15">
      <c r="B35" s="17"/>
      <c r="C35" s="10" t="s">
        <v>13</v>
      </c>
      <c r="D35" s="10"/>
      <c r="E35" s="10"/>
      <c r="F35" s="10"/>
      <c r="G35" s="10"/>
      <c r="H35" s="18"/>
      <c r="N35" s="1"/>
    </row>
    <row r="36" spans="2:14" ht="15.75" customHeight="1" x14ac:dyDescent="0.15">
      <c r="B36" s="19" t="s">
        <v>14</v>
      </c>
      <c r="C36" s="5">
        <v>38118</v>
      </c>
      <c r="D36" s="5">
        <v>38611</v>
      </c>
      <c r="E36" s="5">
        <v>91762</v>
      </c>
      <c r="F36" s="5">
        <v>92610</v>
      </c>
      <c r="G36" s="5">
        <v>90001</v>
      </c>
      <c r="H36" s="20">
        <v>18015</v>
      </c>
      <c r="N36" s="1"/>
    </row>
    <row r="37" spans="2:14" ht="15.75" customHeight="1" x14ac:dyDescent="0.15">
      <c r="B37" s="21">
        <v>239000</v>
      </c>
      <c r="C37" s="22">
        <f t="shared" ref="C37:H37" si="9">C7/($D$18*$C$22)</f>
        <v>0.77454187499999994</v>
      </c>
      <c r="D37" s="22">
        <f t="shared" si="9"/>
        <v>0.77662593750000009</v>
      </c>
      <c r="E37" s="22">
        <f t="shared" si="9"/>
        <v>0.63373625</v>
      </c>
      <c r="F37" s="22">
        <f t="shared" si="9"/>
        <v>0.68793239583333332</v>
      </c>
      <c r="G37" s="22">
        <f t="shared" si="9"/>
        <v>0.68393760416666671</v>
      </c>
      <c r="H37" s="23">
        <f t="shared" si="9"/>
        <v>0.76311979166666666</v>
      </c>
      <c r="N37" s="1"/>
    </row>
    <row r="38" spans="2:14" ht="15.75" customHeight="1" x14ac:dyDescent="0.15">
      <c r="B38" s="21">
        <v>215600</v>
      </c>
      <c r="C38" s="22">
        <f t="shared" ref="C38:H38" si="10">C8/($D$18*$C$22)</f>
        <v>0.77165093750000002</v>
      </c>
      <c r="D38" s="22">
        <f t="shared" si="10"/>
        <v>0.77374604166666672</v>
      </c>
      <c r="E38" s="22">
        <f t="shared" si="10"/>
        <v>0.6272553125</v>
      </c>
      <c r="F38" s="22">
        <f t="shared" si="10"/>
        <v>0.68044093750000001</v>
      </c>
      <c r="G38" s="22">
        <f t="shared" si="10"/>
        <v>0.67641979166666666</v>
      </c>
      <c r="H38" s="23">
        <f t="shared" si="10"/>
        <v>0.76355218749999998</v>
      </c>
      <c r="N38" s="1"/>
    </row>
    <row r="39" spans="2:14" ht="15.75" customHeight="1" x14ac:dyDescent="0.15">
      <c r="B39" s="21">
        <v>513300</v>
      </c>
      <c r="C39" s="22">
        <f t="shared" ref="C39:H39" si="11">C9/($D$18*$C$22)</f>
        <v>0.83965458333333332</v>
      </c>
      <c r="D39" s="22">
        <f t="shared" si="11"/>
        <v>0.84172354166666674</v>
      </c>
      <c r="E39" s="22">
        <f t="shared" si="11"/>
        <v>0.70041854166666662</v>
      </c>
      <c r="F39" s="22">
        <f t="shared" si="11"/>
        <v>0.7541269791666666</v>
      </c>
      <c r="G39" s="22">
        <f t="shared" si="11"/>
        <v>0.7501126041666667</v>
      </c>
      <c r="H39" s="23">
        <f t="shared" si="11"/>
        <v>0.82296197916666669</v>
      </c>
      <c r="N39" s="1"/>
    </row>
    <row r="40" spans="2:14" ht="15.75" customHeight="1" x14ac:dyDescent="0.15">
      <c r="B40" s="21">
        <v>404000</v>
      </c>
      <c r="C40" s="22">
        <f t="shared" ref="C40:H40" si="12">C10/($D$18*$C$22)</f>
        <v>0.80558510416666673</v>
      </c>
      <c r="D40" s="22">
        <f t="shared" si="12"/>
        <v>0.80760166666666666</v>
      </c>
      <c r="E40" s="22">
        <f t="shared" si="12"/>
        <v>0.67885083333333329</v>
      </c>
      <c r="F40" s="22">
        <f t="shared" si="12"/>
        <v>0.73595322916666661</v>
      </c>
      <c r="G40" s="22">
        <f t="shared" si="12"/>
        <v>0.73206583333333342</v>
      </c>
      <c r="H40" s="23">
        <f t="shared" si="12"/>
        <v>0.78114510416666671</v>
      </c>
      <c r="N40" s="1"/>
    </row>
    <row r="41" spans="2:14" ht="15.75" customHeight="1" x14ac:dyDescent="0.15">
      <c r="B41" s="21">
        <v>523570</v>
      </c>
      <c r="C41" s="22">
        <f t="shared" ref="C41:H41" si="13">C11/($D$18*$C$22)</f>
        <v>0.84689677083333337</v>
      </c>
      <c r="D41" s="22">
        <f t="shared" si="13"/>
        <v>0.848981875</v>
      </c>
      <c r="E41" s="22">
        <f t="shared" si="13"/>
        <v>0.7031502083333333</v>
      </c>
      <c r="F41" s="22">
        <f t="shared" si="13"/>
        <v>0.75543489583333334</v>
      </c>
      <c r="G41" s="22">
        <f t="shared" si="13"/>
        <v>0.75138812499999996</v>
      </c>
      <c r="H41" s="23">
        <f t="shared" si="13"/>
        <v>0.83373124999999992</v>
      </c>
      <c r="N41" s="1"/>
    </row>
    <row r="42" spans="2:14" ht="15.75" customHeight="1" x14ac:dyDescent="0.15">
      <c r="B42" s="21">
        <v>271400</v>
      </c>
      <c r="C42" s="22">
        <f t="shared" ref="C42:H42" si="14">C12/($D$18*$C$22)</f>
        <v>0.75523656249999993</v>
      </c>
      <c r="D42" s="22">
        <f t="shared" si="14"/>
        <v>0.75730260416666662</v>
      </c>
      <c r="E42" s="22">
        <f t="shared" si="14"/>
        <v>0.62011249999999996</v>
      </c>
      <c r="F42" s="22">
        <f t="shared" si="14"/>
        <v>0.67602270833333333</v>
      </c>
      <c r="G42" s="22">
        <f t="shared" si="14"/>
        <v>0.67208822916666666</v>
      </c>
      <c r="H42" s="23">
        <f t="shared" si="14"/>
        <v>0.74022406249999995</v>
      </c>
      <c r="N42" s="1"/>
    </row>
    <row r="43" spans="2:14" ht="15.75" customHeight="1" x14ac:dyDescent="0.15">
      <c r="B43" s="21">
        <v>528463</v>
      </c>
      <c r="C43" s="22">
        <f t="shared" ref="C43:H43" si="15">C13/($D$18*$C$22)</f>
        <v>0.85258833333333328</v>
      </c>
      <c r="D43" s="22">
        <f t="shared" si="15"/>
        <v>0.85467135416666662</v>
      </c>
      <c r="E43" s="22">
        <f t="shared" si="15"/>
        <v>0.70921333333333336</v>
      </c>
      <c r="F43" s="22">
        <f t="shared" si="15"/>
        <v>0.76152322916666659</v>
      </c>
      <c r="G43" s="22">
        <f t="shared" si="15"/>
        <v>0.75747645833333332</v>
      </c>
      <c r="H43" s="23">
        <f t="shared" si="15"/>
        <v>0.83872010416666665</v>
      </c>
      <c r="N43" s="1"/>
    </row>
    <row r="44" spans="2:14" ht="15.75" customHeight="1" x14ac:dyDescent="0.15">
      <c r="B44" s="21">
        <v>361100</v>
      </c>
      <c r="C44" s="22">
        <f t="shared" ref="C44:H44" si="16">C14/($D$18*$C$22)</f>
        <v>0.82431479166666666</v>
      </c>
      <c r="D44" s="22">
        <f t="shared" si="16"/>
        <v>0.82641489583333327</v>
      </c>
      <c r="E44" s="22">
        <f t="shared" si="16"/>
        <v>0.67633114583333342</v>
      </c>
      <c r="F44" s="22">
        <f t="shared" si="16"/>
        <v>0.72758083333333334</v>
      </c>
      <c r="G44" s="22">
        <f t="shared" si="16"/>
        <v>0.7235177083333334</v>
      </c>
      <c r="H44" s="23">
        <f t="shared" si="16"/>
        <v>0.81652562499999992</v>
      </c>
      <c r="N44" s="1"/>
    </row>
    <row r="45" spans="2:14" ht="15.75" customHeight="1" x14ac:dyDescent="0.15">
      <c r="B45" s="27"/>
      <c r="H45" s="28"/>
      <c r="N45" s="1"/>
    </row>
    <row r="46" spans="2:14" ht="15.75" customHeight="1" x14ac:dyDescent="0.15">
      <c r="B46" s="27"/>
      <c r="H46" s="28"/>
      <c r="N46" s="1"/>
    </row>
    <row r="47" spans="2:14" ht="15.75" customHeight="1" x14ac:dyDescent="0.15">
      <c r="B47" s="33" t="s">
        <v>25</v>
      </c>
      <c r="C47" s="34"/>
      <c r="D47" s="34"/>
      <c r="E47" s="34"/>
      <c r="F47" s="34"/>
      <c r="G47" s="34"/>
      <c r="H47" s="35"/>
      <c r="N47" s="1"/>
    </row>
    <row r="48" spans="2:14" ht="13" x14ac:dyDescent="0.15">
      <c r="B48" s="31" t="s">
        <v>26</v>
      </c>
      <c r="C48" s="5"/>
      <c r="D48" s="5"/>
      <c r="E48" s="5"/>
      <c r="F48" s="5"/>
      <c r="G48" s="5"/>
      <c r="H48" s="20"/>
      <c r="N48" s="1"/>
    </row>
    <row r="49" spans="2:14" ht="13" x14ac:dyDescent="0.15">
      <c r="B49" s="27" t="s">
        <v>27</v>
      </c>
      <c r="C49" s="1">
        <f>18750000000*0.66</f>
        <v>12375000000</v>
      </c>
      <c r="H49" s="28"/>
      <c r="N49" s="1"/>
    </row>
    <row r="50" spans="2:14" ht="13" x14ac:dyDescent="0.15">
      <c r="B50" s="27" t="s">
        <v>28</v>
      </c>
      <c r="C50" s="1">
        <v>110</v>
      </c>
      <c r="H50" s="28"/>
      <c r="N50" s="1"/>
    </row>
    <row r="51" spans="2:14" ht="13" x14ac:dyDescent="0.15">
      <c r="B51" s="27" t="s">
        <v>29</v>
      </c>
      <c r="C51" s="1">
        <f>C49/C50</f>
        <v>112500000</v>
      </c>
      <c r="H51" s="28"/>
    </row>
    <row r="52" spans="2:14" ht="13" x14ac:dyDescent="0.15">
      <c r="B52" s="27" t="s">
        <v>30</v>
      </c>
      <c r="C52" s="1">
        <v>8</v>
      </c>
      <c r="H52" s="28"/>
      <c r="N52" s="1"/>
    </row>
    <row r="53" spans="2:14" ht="13" x14ac:dyDescent="0.15">
      <c r="B53" s="27" t="s">
        <v>31</v>
      </c>
      <c r="C53" s="1">
        <f>C52*C51</f>
        <v>900000000</v>
      </c>
      <c r="H53" s="28"/>
      <c r="N53" s="1"/>
    </row>
    <row r="54" spans="2:14" ht="13" x14ac:dyDescent="0.15">
      <c r="B54" s="27" t="s">
        <v>32</v>
      </c>
      <c r="C54" s="1">
        <f>C53*3.125*10^-5</f>
        <v>28125.000000000004</v>
      </c>
      <c r="H54" s="28"/>
      <c r="N54" s="1"/>
    </row>
    <row r="55" spans="2:14" ht="13" x14ac:dyDescent="0.15">
      <c r="B55" s="27" t="s">
        <v>33</v>
      </c>
      <c r="C55" s="1">
        <f>C54/12</f>
        <v>2343.7500000000005</v>
      </c>
      <c r="H55" s="28"/>
    </row>
    <row r="56" spans="2:14" ht="13" x14ac:dyDescent="0.15">
      <c r="B56" s="27" t="s">
        <v>0</v>
      </c>
      <c r="C56" s="5">
        <v>38118</v>
      </c>
      <c r="D56" s="5">
        <v>38611</v>
      </c>
      <c r="E56" s="5">
        <v>91762</v>
      </c>
      <c r="F56" s="5">
        <v>92610</v>
      </c>
      <c r="G56" s="5">
        <v>90001</v>
      </c>
      <c r="H56" s="20">
        <v>18015</v>
      </c>
      <c r="J56" s="1"/>
    </row>
    <row r="57" spans="2:14" ht="13" x14ac:dyDescent="0.15">
      <c r="B57" s="27" t="s">
        <v>34</v>
      </c>
      <c r="C57" s="36">
        <v>0.3</v>
      </c>
      <c r="D57" s="36">
        <v>0.1</v>
      </c>
      <c r="E57" s="36">
        <v>0.1</v>
      </c>
      <c r="F57" s="36">
        <v>0.2</v>
      </c>
      <c r="G57" s="36">
        <v>0.2</v>
      </c>
      <c r="H57" s="37">
        <v>0.1</v>
      </c>
      <c r="J57" s="1"/>
      <c r="N57" s="1"/>
    </row>
    <row r="58" spans="2:14" ht="13" x14ac:dyDescent="0.15">
      <c r="B58" s="38" t="s">
        <v>35</v>
      </c>
      <c r="C58" s="39">
        <f>$C$55*C57/100</f>
        <v>7.0312500000000009</v>
      </c>
      <c r="D58" s="39">
        <f t="shared" ref="D58:H58" si="17">$C$55*D57/100</f>
        <v>2.3437500000000004</v>
      </c>
      <c r="E58" s="39">
        <f t="shared" si="17"/>
        <v>2.3437500000000004</v>
      </c>
      <c r="F58" s="39">
        <f t="shared" si="17"/>
        <v>4.6875000000000009</v>
      </c>
      <c r="G58" s="39">
        <f t="shared" si="17"/>
        <v>4.6875000000000009</v>
      </c>
      <c r="H58" s="40">
        <f t="shared" si="17"/>
        <v>2.3437500000000004</v>
      </c>
    </row>
    <row r="59" spans="2:14" ht="13" x14ac:dyDescent="0.15">
      <c r="B59" s="27"/>
      <c r="H59" s="28"/>
      <c r="N59" s="1"/>
    </row>
    <row r="60" spans="2:14" ht="13" x14ac:dyDescent="0.15">
      <c r="B60" s="38" t="s">
        <v>36</v>
      </c>
      <c r="C60" s="41">
        <v>0.1</v>
      </c>
      <c r="H60" s="28"/>
      <c r="N60" s="1"/>
    </row>
    <row r="61" spans="2:14" ht="13" x14ac:dyDescent="0.15">
      <c r="B61" s="27"/>
      <c r="H61" s="28"/>
      <c r="N61" s="1"/>
    </row>
    <row r="62" spans="2:14" ht="13" x14ac:dyDescent="0.15">
      <c r="B62" s="31" t="s">
        <v>37</v>
      </c>
      <c r="H62" s="28"/>
      <c r="N62" s="1"/>
    </row>
    <row r="63" spans="2:14" ht="13" x14ac:dyDescent="0.15">
      <c r="B63" s="27" t="s">
        <v>38</v>
      </c>
      <c r="C63" s="1">
        <v>1000000</v>
      </c>
      <c r="H63" s="28"/>
      <c r="N63" s="1"/>
    </row>
    <row r="64" spans="2:14" ht="13" x14ac:dyDescent="0.15">
      <c r="B64" s="27" t="s">
        <v>39</v>
      </c>
      <c r="C64" s="1">
        <v>9000</v>
      </c>
      <c r="H64" s="28"/>
      <c r="N64" s="1"/>
    </row>
    <row r="65" spans="2:15" ht="13" x14ac:dyDescent="0.15">
      <c r="B65" s="27" t="s">
        <v>40</v>
      </c>
      <c r="C65" s="1">
        <f>C63/C64</f>
        <v>111.11111111111111</v>
      </c>
      <c r="H65" s="28"/>
      <c r="N65" s="1"/>
    </row>
    <row r="66" spans="2:15" ht="13" x14ac:dyDescent="0.15">
      <c r="B66" s="27"/>
      <c r="C66" s="1" t="s">
        <v>14</v>
      </c>
      <c r="D66" s="1" t="s">
        <v>41</v>
      </c>
      <c r="E66" s="1" t="s">
        <v>42</v>
      </c>
      <c r="F66" s="1" t="s">
        <v>43</v>
      </c>
      <c r="G66" s="42" t="s">
        <v>44</v>
      </c>
      <c r="H66" s="28"/>
      <c r="O66" s="5"/>
    </row>
    <row r="67" spans="2:15" ht="13" x14ac:dyDescent="0.15">
      <c r="B67" s="27"/>
      <c r="C67" s="43">
        <v>239000</v>
      </c>
      <c r="D67" s="1">
        <v>574</v>
      </c>
      <c r="E67" s="44">
        <f>$C$65*D67</f>
        <v>63777.777777777781</v>
      </c>
      <c r="F67" s="45">
        <f>E67*$C$52</f>
        <v>510222.22222222225</v>
      </c>
      <c r="G67" s="46">
        <f>F67*3.125*10^-5</f>
        <v>15.944444444444446</v>
      </c>
      <c r="H67" s="28"/>
      <c r="O67" s="5"/>
    </row>
    <row r="68" spans="2:15" ht="13" x14ac:dyDescent="0.15">
      <c r="B68" s="27"/>
      <c r="C68" s="43">
        <v>215600</v>
      </c>
      <c r="D68" s="1">
        <v>89</v>
      </c>
      <c r="E68" s="44">
        <f t="shared" ref="E68:E74" si="18">$C$65*D68</f>
        <v>9888.8888888888887</v>
      </c>
      <c r="F68" s="45">
        <f t="shared" ref="F68:F74" si="19">E68*$C$52</f>
        <v>79111.111111111109</v>
      </c>
      <c r="G68" s="46">
        <f t="shared" ref="G68:G74" si="20">F68*3.125*10^-5</f>
        <v>2.4722222222222223</v>
      </c>
      <c r="H68" s="28"/>
      <c r="O68" s="5"/>
    </row>
    <row r="69" spans="2:15" ht="13" x14ac:dyDescent="0.15">
      <c r="B69" s="27"/>
      <c r="C69" s="43">
        <v>513300</v>
      </c>
      <c r="D69" s="1">
        <v>928</v>
      </c>
      <c r="E69" s="44">
        <f t="shared" si="18"/>
        <v>103111.11111111111</v>
      </c>
      <c r="F69" s="45">
        <f t="shared" si="19"/>
        <v>824888.88888888888</v>
      </c>
      <c r="G69" s="46">
        <f t="shared" si="20"/>
        <v>25.777777777777779</v>
      </c>
      <c r="H69" s="28"/>
      <c r="O69" s="5"/>
    </row>
    <row r="70" spans="2:15" ht="13" x14ac:dyDescent="0.15">
      <c r="B70" s="27"/>
      <c r="C70" s="43">
        <v>404000</v>
      </c>
      <c r="D70" s="1">
        <v>203</v>
      </c>
      <c r="E70" s="44">
        <f t="shared" si="18"/>
        <v>22555.555555555555</v>
      </c>
      <c r="F70" s="45">
        <f t="shared" si="19"/>
        <v>180444.44444444444</v>
      </c>
      <c r="G70" s="46">
        <f t="shared" si="20"/>
        <v>5.6388888888888893</v>
      </c>
      <c r="H70" s="28"/>
    </row>
    <row r="71" spans="2:15" ht="13" x14ac:dyDescent="0.15">
      <c r="B71" s="27"/>
      <c r="C71" s="43">
        <v>523570</v>
      </c>
      <c r="D71" s="1">
        <v>783</v>
      </c>
      <c r="E71" s="44">
        <f t="shared" si="18"/>
        <v>87000</v>
      </c>
      <c r="F71" s="45">
        <f t="shared" si="19"/>
        <v>696000</v>
      </c>
      <c r="G71" s="46">
        <f t="shared" si="20"/>
        <v>21.750000000000004</v>
      </c>
      <c r="H71" s="28"/>
    </row>
    <row r="72" spans="2:15" ht="13" x14ac:dyDescent="0.15">
      <c r="B72" s="27"/>
      <c r="C72" s="43">
        <v>271400</v>
      </c>
      <c r="D72" s="1">
        <v>197</v>
      </c>
      <c r="E72" s="44">
        <f t="shared" si="18"/>
        <v>21888.888888888891</v>
      </c>
      <c r="F72" s="45">
        <f t="shared" si="19"/>
        <v>175111.11111111112</v>
      </c>
      <c r="G72" s="46">
        <f t="shared" si="20"/>
        <v>5.4722222222222232</v>
      </c>
      <c r="H72" s="28"/>
    </row>
    <row r="73" spans="2:15" ht="13" x14ac:dyDescent="0.15">
      <c r="B73" s="27"/>
      <c r="C73" s="43">
        <v>528463</v>
      </c>
      <c r="D73" s="1">
        <v>62</v>
      </c>
      <c r="E73" s="44">
        <f t="shared" si="18"/>
        <v>6888.8888888888887</v>
      </c>
      <c r="F73" s="45">
        <f t="shared" si="19"/>
        <v>55111.111111111109</v>
      </c>
      <c r="G73" s="46">
        <f t="shared" si="20"/>
        <v>1.7222222222222223</v>
      </c>
      <c r="H73" s="28"/>
    </row>
    <row r="74" spans="2:15" ht="13" x14ac:dyDescent="0.15">
      <c r="B74" s="47"/>
      <c r="C74" s="48">
        <v>361100</v>
      </c>
      <c r="D74" s="49">
        <v>130</v>
      </c>
      <c r="E74" s="50">
        <f t="shared" si="18"/>
        <v>14444.444444444445</v>
      </c>
      <c r="F74" s="51">
        <f t="shared" si="19"/>
        <v>115555.55555555556</v>
      </c>
      <c r="G74" s="52">
        <f t="shared" si="20"/>
        <v>3.6111111111111116</v>
      </c>
      <c r="H74" s="53"/>
    </row>
    <row r="76" spans="2:15" ht="13" x14ac:dyDescent="0.15">
      <c r="B76" s="30"/>
      <c r="I76" s="54" t="s">
        <v>45</v>
      </c>
      <c r="J76" s="55"/>
      <c r="K76" s="55"/>
      <c r="L76" s="55"/>
      <c r="M76" s="55"/>
      <c r="N76" s="55"/>
      <c r="O76" s="56"/>
    </row>
    <row r="77" spans="2:15" ht="13" x14ac:dyDescent="0.15">
      <c r="I77" s="27"/>
      <c r="J77" s="1" t="s">
        <v>13</v>
      </c>
      <c r="O77" s="28"/>
    </row>
    <row r="78" spans="2:15" ht="13" x14ac:dyDescent="0.15">
      <c r="I78" s="57" t="s">
        <v>14</v>
      </c>
      <c r="J78" s="58">
        <v>38118</v>
      </c>
      <c r="K78" s="58">
        <v>38611</v>
      </c>
      <c r="L78" s="58">
        <v>91762</v>
      </c>
      <c r="M78" s="58">
        <v>92610</v>
      </c>
      <c r="N78" s="58">
        <v>90001</v>
      </c>
      <c r="O78" s="59">
        <v>18015</v>
      </c>
    </row>
    <row r="79" spans="2:15" ht="13" x14ac:dyDescent="0.15">
      <c r="I79" s="60">
        <v>239000</v>
      </c>
      <c r="J79" s="61">
        <v>6.246527777777775</v>
      </c>
      <c r="K79" s="61">
        <v>0</v>
      </c>
      <c r="L79" s="61">
        <v>2.1093749999999996</v>
      </c>
      <c r="M79" s="61">
        <v>4.2187499999999991</v>
      </c>
      <c r="N79" s="61">
        <v>2.9184027777777768</v>
      </c>
      <c r="O79" s="62">
        <v>0</v>
      </c>
    </row>
    <row r="80" spans="2:15" ht="13" x14ac:dyDescent="0.15">
      <c r="I80" s="60">
        <v>215600</v>
      </c>
      <c r="J80" s="61">
        <v>0</v>
      </c>
      <c r="K80" s="61">
        <v>0</v>
      </c>
      <c r="L80" s="61">
        <v>0</v>
      </c>
      <c r="M80" s="61">
        <v>0</v>
      </c>
      <c r="N80" s="61">
        <v>1.3003472222222223</v>
      </c>
      <c r="O80" s="62">
        <v>0</v>
      </c>
    </row>
    <row r="81" spans="9:15" ht="13" x14ac:dyDescent="0.15">
      <c r="I81" s="60">
        <v>513300</v>
      </c>
      <c r="J81" s="61">
        <v>0</v>
      </c>
      <c r="K81" s="61">
        <v>0</v>
      </c>
      <c r="L81" s="61">
        <v>0</v>
      </c>
      <c r="M81" s="61">
        <v>0</v>
      </c>
      <c r="N81" s="61">
        <v>0</v>
      </c>
      <c r="O81" s="62">
        <v>0</v>
      </c>
    </row>
    <row r="82" spans="9:15" ht="13" x14ac:dyDescent="0.15">
      <c r="I82" s="60">
        <v>404000</v>
      </c>
      <c r="J82" s="61">
        <v>0</v>
      </c>
      <c r="K82" s="61">
        <v>0</v>
      </c>
      <c r="L82" s="61">
        <v>0</v>
      </c>
      <c r="M82" s="61">
        <v>0</v>
      </c>
      <c r="N82" s="61">
        <v>0</v>
      </c>
      <c r="O82" s="62">
        <v>0</v>
      </c>
    </row>
    <row r="83" spans="9:15" ht="13" x14ac:dyDescent="0.15">
      <c r="I83" s="60">
        <v>523570</v>
      </c>
      <c r="J83" s="61">
        <v>0</v>
      </c>
      <c r="K83" s="61">
        <v>0</v>
      </c>
      <c r="L83" s="61">
        <v>0</v>
      </c>
      <c r="M83" s="61">
        <v>0</v>
      </c>
      <c r="N83" s="61">
        <v>0</v>
      </c>
      <c r="O83" s="62">
        <v>0</v>
      </c>
    </row>
    <row r="84" spans="9:15" ht="13" x14ac:dyDescent="0.15">
      <c r="I84" s="60">
        <v>271400</v>
      </c>
      <c r="J84" s="61">
        <v>8.1597222222224097E-2</v>
      </c>
      <c r="K84" s="61">
        <v>2.1093749999999996</v>
      </c>
      <c r="L84" s="61">
        <v>0</v>
      </c>
      <c r="M84" s="61">
        <v>0</v>
      </c>
      <c r="N84" s="61">
        <v>0</v>
      </c>
      <c r="O84" s="62">
        <v>2.1093749999999996</v>
      </c>
    </row>
    <row r="85" spans="9:15" ht="13" x14ac:dyDescent="0.15">
      <c r="I85" s="60">
        <v>528463</v>
      </c>
      <c r="J85" s="61">
        <v>0</v>
      </c>
      <c r="K85" s="61">
        <v>0</v>
      </c>
      <c r="L85" s="61">
        <v>0</v>
      </c>
      <c r="M85" s="61">
        <v>0</v>
      </c>
      <c r="N85" s="61">
        <v>0</v>
      </c>
      <c r="O85" s="62">
        <v>0</v>
      </c>
    </row>
    <row r="86" spans="9:15" ht="13" x14ac:dyDescent="0.15">
      <c r="I86" s="60">
        <v>361100</v>
      </c>
      <c r="J86" s="61">
        <v>0</v>
      </c>
      <c r="K86" s="61">
        <v>0</v>
      </c>
      <c r="L86" s="61">
        <v>0</v>
      </c>
      <c r="M86" s="61">
        <v>0</v>
      </c>
      <c r="N86" s="61">
        <v>0</v>
      </c>
      <c r="O86" s="62">
        <v>0</v>
      </c>
    </row>
    <row r="87" spans="9:15" ht="13" x14ac:dyDescent="0.15">
      <c r="I87" s="27"/>
      <c r="O87" s="28"/>
    </row>
    <row r="88" spans="9:15" ht="13" x14ac:dyDescent="0.15">
      <c r="I88" s="33" t="s">
        <v>46</v>
      </c>
      <c r="J88" s="34"/>
      <c r="K88" s="34"/>
      <c r="L88" s="34"/>
      <c r="M88" s="34"/>
      <c r="N88" s="34"/>
      <c r="O88" s="35"/>
    </row>
    <row r="89" spans="9:15" ht="13" x14ac:dyDescent="0.15">
      <c r="I89" s="17"/>
      <c r="J89" s="10" t="s">
        <v>13</v>
      </c>
      <c r="K89" s="10"/>
      <c r="L89" s="10"/>
      <c r="M89" s="10"/>
      <c r="N89" s="10"/>
      <c r="O89" s="18"/>
    </row>
    <row r="90" spans="9:15" ht="13" x14ac:dyDescent="0.15">
      <c r="I90" s="19" t="s">
        <v>14</v>
      </c>
      <c r="J90" s="5">
        <v>38118</v>
      </c>
      <c r="K90" s="5">
        <v>38611</v>
      </c>
      <c r="L90" s="5">
        <v>91762</v>
      </c>
      <c r="M90" s="5">
        <v>92610</v>
      </c>
      <c r="N90" s="5">
        <v>90001</v>
      </c>
      <c r="O90" s="20">
        <v>18015</v>
      </c>
    </row>
    <row r="91" spans="9:15" ht="13" x14ac:dyDescent="0.15">
      <c r="I91" s="21">
        <v>239000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3">
        <v>0</v>
      </c>
    </row>
    <row r="92" spans="9:15" ht="13" x14ac:dyDescent="0.15">
      <c r="I92" s="21">
        <v>215600</v>
      </c>
      <c r="J92" s="22">
        <v>0</v>
      </c>
      <c r="K92" s="22">
        <v>0</v>
      </c>
      <c r="L92" s="22">
        <v>0.234375</v>
      </c>
      <c r="M92" s="22">
        <v>0.46875</v>
      </c>
      <c r="N92" s="22">
        <v>0.46875</v>
      </c>
      <c r="O92" s="23">
        <v>0</v>
      </c>
    </row>
    <row r="93" spans="9:15" ht="13" x14ac:dyDescent="0.15">
      <c r="I93" s="21">
        <v>513300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3">
        <v>0</v>
      </c>
    </row>
    <row r="94" spans="9:15" ht="13" x14ac:dyDescent="0.15">
      <c r="I94" s="21">
        <v>404000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3">
        <v>0</v>
      </c>
    </row>
    <row r="95" spans="9:15" ht="13" x14ac:dyDescent="0.15">
      <c r="I95" s="21">
        <v>523570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3">
        <v>0</v>
      </c>
    </row>
    <row r="96" spans="9:15" ht="13" x14ac:dyDescent="0.15">
      <c r="I96" s="21">
        <v>271400</v>
      </c>
      <c r="J96" s="22">
        <v>0.703125</v>
      </c>
      <c r="K96" s="22">
        <v>0.234375</v>
      </c>
      <c r="L96" s="22">
        <v>0</v>
      </c>
      <c r="M96" s="22">
        <v>0</v>
      </c>
      <c r="N96" s="22">
        <v>0</v>
      </c>
      <c r="O96" s="23">
        <v>0.234375</v>
      </c>
    </row>
    <row r="97" spans="9:22" ht="13" x14ac:dyDescent="0.15">
      <c r="I97" s="21">
        <v>528463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3">
        <v>0</v>
      </c>
    </row>
    <row r="98" spans="9:22" ht="13" x14ac:dyDescent="0.15">
      <c r="I98" s="63">
        <v>361100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5">
        <v>0</v>
      </c>
    </row>
    <row r="100" spans="9:22" ht="13" x14ac:dyDescent="0.15">
      <c r="P100" s="81" t="s">
        <v>47</v>
      </c>
    </row>
    <row r="101" spans="9:22" ht="13" x14ac:dyDescent="0.15">
      <c r="P101" s="82" t="s">
        <v>48</v>
      </c>
    </row>
    <row r="102" spans="9:22" ht="13" x14ac:dyDescent="0.15">
      <c r="P102" s="83">
        <f>(SUMPRODUCT(J79:O86,C7:H14)*C21)+(SUMPRODUCT(J91:O98,C7:H14)*D21)</f>
        <v>156743.59450957793</v>
      </c>
    </row>
    <row r="104" spans="9:22" ht="13" x14ac:dyDescent="0.15">
      <c r="Q104" s="30" t="s">
        <v>49</v>
      </c>
    </row>
    <row r="105" spans="9:22" ht="13" x14ac:dyDescent="0.15">
      <c r="Q105" s="66" t="s">
        <v>50</v>
      </c>
      <c r="R105" s="67"/>
      <c r="S105" s="67"/>
      <c r="T105" s="67"/>
      <c r="U105" s="67"/>
      <c r="V105" s="68"/>
    </row>
    <row r="106" spans="9:22" ht="13" x14ac:dyDescent="0.15">
      <c r="Q106" s="21">
        <f t="shared" ref="Q106:Q113" si="21">C67</f>
        <v>239000</v>
      </c>
      <c r="R106" s="1">
        <f>SUM(J79:O79,J91:O91)</f>
        <v>15.493055555555552</v>
      </c>
      <c r="S106" s="1" t="s">
        <v>51</v>
      </c>
      <c r="T106" s="69">
        <f>G67</f>
        <v>15.944444444444446</v>
      </c>
      <c r="V106" s="28"/>
    </row>
    <row r="107" spans="9:22" ht="13" x14ac:dyDescent="0.15">
      <c r="Q107" s="21">
        <f t="shared" si="21"/>
        <v>215600</v>
      </c>
      <c r="R107" s="1">
        <f t="shared" ref="R107:R113" si="22">SUM(J80:O80,J92:O92)</f>
        <v>2.4722222222222223</v>
      </c>
      <c r="S107" s="1" t="s">
        <v>51</v>
      </c>
      <c r="T107" s="69">
        <f t="shared" ref="T107:T113" si="23">G68</f>
        <v>2.4722222222222223</v>
      </c>
      <c r="V107" s="28"/>
    </row>
    <row r="108" spans="9:22" ht="13" x14ac:dyDescent="0.15">
      <c r="Q108" s="21">
        <f t="shared" si="21"/>
        <v>513300</v>
      </c>
      <c r="R108" s="1">
        <f t="shared" si="22"/>
        <v>0</v>
      </c>
      <c r="S108" s="1" t="s">
        <v>51</v>
      </c>
      <c r="T108" s="69">
        <f t="shared" si="23"/>
        <v>25.777777777777779</v>
      </c>
      <c r="V108" s="28"/>
    </row>
    <row r="109" spans="9:22" ht="13" x14ac:dyDescent="0.15">
      <c r="Q109" s="21">
        <f t="shared" si="21"/>
        <v>404000</v>
      </c>
      <c r="R109" s="1">
        <f t="shared" si="22"/>
        <v>0</v>
      </c>
      <c r="S109" s="1" t="s">
        <v>51</v>
      </c>
      <c r="T109" s="69">
        <f t="shared" si="23"/>
        <v>5.6388888888888893</v>
      </c>
      <c r="V109" s="28"/>
    </row>
    <row r="110" spans="9:22" ht="13" x14ac:dyDescent="0.15">
      <c r="Q110" s="21">
        <f t="shared" si="21"/>
        <v>523570</v>
      </c>
      <c r="R110" s="1">
        <f t="shared" si="22"/>
        <v>0</v>
      </c>
      <c r="S110" s="1" t="s">
        <v>51</v>
      </c>
      <c r="T110" s="69">
        <f t="shared" si="23"/>
        <v>21.750000000000004</v>
      </c>
      <c r="V110" s="28"/>
    </row>
    <row r="111" spans="9:22" ht="13" x14ac:dyDescent="0.15">
      <c r="Q111" s="21">
        <f t="shared" si="21"/>
        <v>271400</v>
      </c>
      <c r="R111" s="1">
        <f t="shared" si="22"/>
        <v>5.4722222222222232</v>
      </c>
      <c r="S111" s="1" t="s">
        <v>51</v>
      </c>
      <c r="T111" s="69">
        <f t="shared" si="23"/>
        <v>5.4722222222222232</v>
      </c>
      <c r="V111" s="28"/>
    </row>
    <row r="112" spans="9:22" ht="13" x14ac:dyDescent="0.15">
      <c r="Q112" s="21">
        <f t="shared" si="21"/>
        <v>528463</v>
      </c>
      <c r="R112" s="1">
        <f t="shared" si="22"/>
        <v>0</v>
      </c>
      <c r="S112" s="1" t="s">
        <v>51</v>
      </c>
      <c r="T112" s="69">
        <f t="shared" si="23"/>
        <v>1.7222222222222223</v>
      </c>
      <c r="V112" s="28"/>
    </row>
    <row r="113" spans="17:30" ht="13" x14ac:dyDescent="0.15">
      <c r="Q113" s="21">
        <f t="shared" si="21"/>
        <v>361100</v>
      </c>
      <c r="R113" s="1">
        <f t="shared" si="22"/>
        <v>0</v>
      </c>
      <c r="S113" s="1" t="s">
        <v>51</v>
      </c>
      <c r="T113" s="69">
        <f t="shared" si="23"/>
        <v>3.6111111111111116</v>
      </c>
      <c r="V113" s="28"/>
    </row>
    <row r="114" spans="17:30" ht="13" x14ac:dyDescent="0.15">
      <c r="Q114" s="27"/>
      <c r="V114" s="28"/>
    </row>
    <row r="115" spans="17:30" ht="13" x14ac:dyDescent="0.15">
      <c r="Q115" s="70" t="s">
        <v>52</v>
      </c>
      <c r="R115" s="71"/>
      <c r="S115" s="71"/>
      <c r="T115" s="71"/>
      <c r="U115" s="71"/>
      <c r="V115" s="72"/>
    </row>
    <row r="116" spans="17:30" ht="13" x14ac:dyDescent="0.15">
      <c r="Q116" s="73">
        <v>38118</v>
      </c>
      <c r="R116" s="5">
        <v>38611</v>
      </c>
      <c r="S116" s="5">
        <v>91762</v>
      </c>
      <c r="T116" s="5">
        <v>92610</v>
      </c>
      <c r="U116" s="5">
        <v>90001</v>
      </c>
      <c r="V116" s="20">
        <v>18015</v>
      </c>
    </row>
    <row r="117" spans="17:30" ht="13" x14ac:dyDescent="0.15">
      <c r="Q117" s="27">
        <f>SUM(J79:J86,J91:J98)</f>
        <v>7.0312499999999991</v>
      </c>
      <c r="R117" s="1">
        <f t="shared" ref="R117:V117" si="24">SUM(K79:K86,K91:K98)</f>
        <v>2.3437499999999996</v>
      </c>
      <c r="S117" s="1">
        <f t="shared" si="24"/>
        <v>2.3437499999999996</v>
      </c>
      <c r="T117" s="1">
        <f t="shared" si="24"/>
        <v>4.6874999999999991</v>
      </c>
      <c r="U117" s="1">
        <f t="shared" si="24"/>
        <v>4.6874999999999991</v>
      </c>
      <c r="V117" s="28">
        <f t="shared" si="24"/>
        <v>2.3437499999999996</v>
      </c>
    </row>
    <row r="118" spans="17:30" ht="13" x14ac:dyDescent="0.15">
      <c r="Q118" s="27" t="s">
        <v>53</v>
      </c>
      <c r="R118" s="1" t="s">
        <v>53</v>
      </c>
      <c r="S118" s="1" t="s">
        <v>53</v>
      </c>
      <c r="T118" s="1" t="s">
        <v>53</v>
      </c>
      <c r="U118" s="1" t="s">
        <v>53</v>
      </c>
      <c r="V118" s="28" t="s">
        <v>53</v>
      </c>
    </row>
    <row r="119" spans="17:30" ht="13" x14ac:dyDescent="0.15">
      <c r="Q119" s="74">
        <v>7.0312499999999991</v>
      </c>
      <c r="R119" s="75">
        <v>2.3437499999999996</v>
      </c>
      <c r="S119" s="75">
        <v>2.3437499999999996</v>
      </c>
      <c r="T119" s="75">
        <v>4.6874999999999991</v>
      </c>
      <c r="U119" s="75">
        <v>4.6874999999999991</v>
      </c>
      <c r="V119" s="76">
        <v>2.3437499999999996</v>
      </c>
    </row>
    <row r="120" spans="17:30" ht="13" x14ac:dyDescent="0.15">
      <c r="Q120" s="27"/>
      <c r="V120" s="28"/>
    </row>
    <row r="121" spans="17:30" ht="13" x14ac:dyDescent="0.15">
      <c r="Q121" s="70" t="s">
        <v>54</v>
      </c>
      <c r="R121" s="71"/>
      <c r="S121" s="71"/>
      <c r="T121" s="71"/>
      <c r="U121" s="71"/>
      <c r="V121" s="72"/>
    </row>
    <row r="122" spans="17:30" ht="13" x14ac:dyDescent="0.15">
      <c r="Q122" s="73">
        <v>38118</v>
      </c>
      <c r="R122" s="5">
        <v>38611</v>
      </c>
      <c r="S122" s="5">
        <v>91762</v>
      </c>
      <c r="T122" s="5">
        <v>92610</v>
      </c>
      <c r="U122" s="5">
        <v>90001</v>
      </c>
      <c r="V122" s="20">
        <v>18015</v>
      </c>
    </row>
    <row r="123" spans="17:30" ht="13" x14ac:dyDescent="0.15">
      <c r="Q123" s="27">
        <f>C58*$C$60</f>
        <v>0.70312500000000011</v>
      </c>
      <c r="R123" s="1">
        <f t="shared" ref="R123:U123" si="25">D58*$C$60</f>
        <v>0.23437500000000006</v>
      </c>
      <c r="S123" s="1">
        <f t="shared" si="25"/>
        <v>0.23437500000000006</v>
      </c>
      <c r="T123" s="1">
        <f t="shared" si="25"/>
        <v>0.46875000000000011</v>
      </c>
      <c r="U123" s="1">
        <f t="shared" si="25"/>
        <v>0.46875000000000011</v>
      </c>
      <c r="V123" s="28">
        <f>H58*$C$60</f>
        <v>0.23437500000000006</v>
      </c>
    </row>
    <row r="124" spans="17:30" ht="13" x14ac:dyDescent="0.15">
      <c r="Q124" s="27" t="s">
        <v>51</v>
      </c>
      <c r="R124" s="1" t="s">
        <v>51</v>
      </c>
      <c r="S124" s="1" t="s">
        <v>51</v>
      </c>
      <c r="T124" s="1" t="s">
        <v>51</v>
      </c>
      <c r="U124" s="1" t="s">
        <v>51</v>
      </c>
      <c r="V124" s="28" t="s">
        <v>51</v>
      </c>
    </row>
    <row r="125" spans="17:30" ht="13" x14ac:dyDescent="0.15">
      <c r="Q125" s="77">
        <f>SUM(J91:J98)</f>
        <v>0.703125</v>
      </c>
      <c r="R125" s="78">
        <f t="shared" ref="R125:V125" si="26">SUM(K91:K98)</f>
        <v>0.234375</v>
      </c>
      <c r="S125" s="78">
        <f t="shared" si="26"/>
        <v>0.234375</v>
      </c>
      <c r="T125" s="78">
        <f t="shared" si="26"/>
        <v>0.46875</v>
      </c>
      <c r="U125" s="78">
        <f t="shared" si="26"/>
        <v>0.46875</v>
      </c>
      <c r="V125" s="79">
        <f t="shared" si="26"/>
        <v>0.234375</v>
      </c>
    </row>
    <row r="126" spans="17:30" ht="13" x14ac:dyDescent="0.15">
      <c r="X126" s="92" t="s">
        <v>72</v>
      </c>
      <c r="Y126" s="93"/>
      <c r="Z126" s="93"/>
      <c r="AA126" s="93"/>
      <c r="AB126" s="93"/>
      <c r="AC126" s="93"/>
      <c r="AD126" s="94"/>
    </row>
    <row r="127" spans="17:30" ht="15.75" customHeight="1" x14ac:dyDescent="0.15">
      <c r="X127" s="95"/>
      <c r="AD127" s="96"/>
    </row>
    <row r="128" spans="17:30" ht="13" x14ac:dyDescent="0.15">
      <c r="X128" s="97" t="s">
        <v>55</v>
      </c>
      <c r="AD128" s="96"/>
    </row>
    <row r="129" spans="24:30" ht="13" x14ac:dyDescent="0.15">
      <c r="X129" s="98" t="s">
        <v>56</v>
      </c>
      <c r="Y129" s="1">
        <f>10942700*0.4</f>
        <v>4377080</v>
      </c>
      <c r="AD129" s="96"/>
    </row>
    <row r="130" spans="24:30" ht="13" x14ac:dyDescent="0.15">
      <c r="X130" s="98" t="s">
        <v>57</v>
      </c>
      <c r="Y130" s="1">
        <f>Y129*907.2*(8/119)*0.66</f>
        <v>176187254.06117645</v>
      </c>
      <c r="AD130" s="96"/>
    </row>
    <row r="131" spans="24:30" ht="15.75" customHeight="1" x14ac:dyDescent="0.15">
      <c r="X131" s="95"/>
      <c r="AD131" s="96"/>
    </row>
    <row r="132" spans="24:30" ht="13" x14ac:dyDescent="0.15">
      <c r="X132" s="97" t="s">
        <v>58</v>
      </c>
      <c r="AD132" s="96"/>
    </row>
    <row r="133" spans="24:30" ht="13" x14ac:dyDescent="0.15">
      <c r="X133" s="97" t="s">
        <v>59</v>
      </c>
      <c r="Y133" s="1">
        <f>6.5*907.2</f>
        <v>5896.8</v>
      </c>
      <c r="Z133" s="1" t="s">
        <v>60</v>
      </c>
      <c r="AD133" s="96"/>
    </row>
    <row r="134" spans="24:30" ht="13" x14ac:dyDescent="0.15">
      <c r="X134" s="97" t="s">
        <v>61</v>
      </c>
      <c r="Y134" s="1">
        <f>3*907.2</f>
        <v>2721.6000000000004</v>
      </c>
      <c r="Z134" s="1" t="s">
        <v>60</v>
      </c>
      <c r="AD134" s="96"/>
    </row>
    <row r="135" spans="24:30" ht="13" x14ac:dyDescent="0.15">
      <c r="X135" s="98" t="s">
        <v>62</v>
      </c>
      <c r="Z135" s="10"/>
      <c r="AA135" s="10"/>
      <c r="AB135" s="10"/>
      <c r="AC135" s="10"/>
      <c r="AD135" s="99"/>
    </row>
    <row r="136" spans="24:30" ht="13" x14ac:dyDescent="0.15">
      <c r="X136" s="100"/>
      <c r="Y136" s="10" t="s">
        <v>13</v>
      </c>
      <c r="Z136" s="10"/>
      <c r="AA136" s="10"/>
      <c r="AB136" s="10"/>
      <c r="AC136" s="10"/>
      <c r="AD136" s="99"/>
    </row>
    <row r="137" spans="24:30" ht="13" x14ac:dyDescent="0.15">
      <c r="X137" s="101" t="s">
        <v>14</v>
      </c>
      <c r="Y137" s="5">
        <v>38118</v>
      </c>
      <c r="Z137" s="5">
        <v>38611</v>
      </c>
      <c r="AA137" s="5">
        <v>91762</v>
      </c>
      <c r="AB137" s="5">
        <v>92610</v>
      </c>
      <c r="AC137" s="5">
        <v>90001</v>
      </c>
      <c r="AD137" s="102">
        <v>18015</v>
      </c>
    </row>
    <row r="138" spans="24:30" ht="13" x14ac:dyDescent="0.15">
      <c r="X138" s="103">
        <v>239000</v>
      </c>
      <c r="Y138" s="5">
        <f t="shared" ref="Y138:AD138" si="27">$Y$133*C7*J91</f>
        <v>0</v>
      </c>
      <c r="Z138" s="5">
        <f t="shared" si="27"/>
        <v>0</v>
      </c>
      <c r="AA138" s="5">
        <f t="shared" si="27"/>
        <v>0</v>
      </c>
      <c r="AB138" s="5">
        <f t="shared" si="27"/>
        <v>0</v>
      </c>
      <c r="AC138" s="5">
        <f t="shared" si="27"/>
        <v>0</v>
      </c>
      <c r="AD138" s="102">
        <f t="shared" si="27"/>
        <v>0</v>
      </c>
    </row>
    <row r="139" spans="24:30" ht="13" x14ac:dyDescent="0.15">
      <c r="X139" s="103">
        <v>215600</v>
      </c>
      <c r="Y139" s="5">
        <f t="shared" ref="Y139:AD139" si="28">$Y$133*C8*J92</f>
        <v>0</v>
      </c>
      <c r="Z139" s="5">
        <f t="shared" si="28"/>
        <v>0</v>
      </c>
      <c r="AA139" s="5">
        <f t="shared" si="28"/>
        <v>8322298.0351875005</v>
      </c>
      <c r="AB139" s="5">
        <f t="shared" si="28"/>
        <v>18055908.541125003</v>
      </c>
      <c r="AC139" s="5">
        <f t="shared" si="28"/>
        <v>17949205.02375</v>
      </c>
      <c r="AD139" s="102">
        <f t="shared" si="28"/>
        <v>0</v>
      </c>
    </row>
    <row r="140" spans="24:30" ht="13" x14ac:dyDescent="0.15">
      <c r="X140" s="103">
        <v>513300</v>
      </c>
      <c r="Y140" s="5">
        <f t="shared" ref="Y140:AD140" si="29">$Y$133*C9*J93</f>
        <v>0</v>
      </c>
      <c r="Z140" s="5">
        <f t="shared" si="29"/>
        <v>0</v>
      </c>
      <c r="AA140" s="5">
        <f t="shared" si="29"/>
        <v>0</v>
      </c>
      <c r="AB140" s="5">
        <f t="shared" si="29"/>
        <v>0</v>
      </c>
      <c r="AC140" s="5">
        <f t="shared" si="29"/>
        <v>0</v>
      </c>
      <c r="AD140" s="102">
        <f t="shared" si="29"/>
        <v>0</v>
      </c>
    </row>
    <row r="141" spans="24:30" ht="13" x14ac:dyDescent="0.15">
      <c r="X141" s="103">
        <v>404000</v>
      </c>
      <c r="Y141" s="5">
        <f t="shared" ref="Y141:AD141" si="30">$Y$133*C10*J94</f>
        <v>0</v>
      </c>
      <c r="Z141" s="5">
        <f t="shared" si="30"/>
        <v>0</v>
      </c>
      <c r="AA141" s="5">
        <f t="shared" si="30"/>
        <v>0</v>
      </c>
      <c r="AB141" s="5">
        <f t="shared" si="30"/>
        <v>0</v>
      </c>
      <c r="AC141" s="5">
        <f t="shared" si="30"/>
        <v>0</v>
      </c>
      <c r="AD141" s="102">
        <f t="shared" si="30"/>
        <v>0</v>
      </c>
    </row>
    <row r="142" spans="24:30" ht="13" x14ac:dyDescent="0.15">
      <c r="X142" s="103">
        <v>523570</v>
      </c>
      <c r="Y142" s="5">
        <f t="shared" ref="Y142:AD142" si="31">$Y$133*C11*J95</f>
        <v>0</v>
      </c>
      <c r="Z142" s="5">
        <f t="shared" si="31"/>
        <v>0</v>
      </c>
      <c r="AA142" s="5">
        <f t="shared" si="31"/>
        <v>0</v>
      </c>
      <c r="AB142" s="5">
        <f t="shared" si="31"/>
        <v>0</v>
      </c>
      <c r="AC142" s="5">
        <f t="shared" si="31"/>
        <v>0</v>
      </c>
      <c r="AD142" s="102">
        <f t="shared" si="31"/>
        <v>0</v>
      </c>
    </row>
    <row r="143" spans="24:30" ht="13" x14ac:dyDescent="0.15">
      <c r="X143" s="103">
        <v>271400</v>
      </c>
      <c r="Y143" s="5">
        <f t="shared" ref="Y143:AD143" si="32">$Y$133*C12*J96</f>
        <v>30060982.991812497</v>
      </c>
      <c r="Z143" s="5">
        <f t="shared" si="32"/>
        <v>10047739.491562499</v>
      </c>
      <c r="AA143" s="5">
        <f t="shared" si="32"/>
        <v>0</v>
      </c>
      <c r="AB143" s="5">
        <f t="shared" si="32"/>
        <v>0</v>
      </c>
      <c r="AC143" s="5">
        <f t="shared" si="32"/>
        <v>0</v>
      </c>
      <c r="AD143" s="102">
        <f t="shared" si="32"/>
        <v>9821144.8164374996</v>
      </c>
    </row>
    <row r="144" spans="24:30" ht="13" x14ac:dyDescent="0.15">
      <c r="X144" s="103">
        <v>528463</v>
      </c>
      <c r="Y144" s="5">
        <f t="shared" ref="Y144:AD144" si="33">$Y$133*C13*J97</f>
        <v>0</v>
      </c>
      <c r="Z144" s="5">
        <f t="shared" si="33"/>
        <v>0</v>
      </c>
      <c r="AA144" s="5">
        <f t="shared" si="33"/>
        <v>0</v>
      </c>
      <c r="AB144" s="5">
        <f t="shared" si="33"/>
        <v>0</v>
      </c>
      <c r="AC144" s="5">
        <f t="shared" si="33"/>
        <v>0</v>
      </c>
      <c r="AD144" s="102">
        <f t="shared" si="33"/>
        <v>0</v>
      </c>
    </row>
    <row r="145" spans="24:30" ht="13" x14ac:dyDescent="0.15">
      <c r="X145" s="103">
        <v>361100</v>
      </c>
      <c r="Y145" s="5">
        <f t="shared" ref="Y145:AD145" si="34">$Y$133*C14*J98</f>
        <v>0</v>
      </c>
      <c r="Z145" s="5">
        <f t="shared" si="34"/>
        <v>0</v>
      </c>
      <c r="AA145" s="5">
        <f t="shared" si="34"/>
        <v>0</v>
      </c>
      <c r="AB145" s="5">
        <f t="shared" si="34"/>
        <v>0</v>
      </c>
      <c r="AC145" s="5">
        <f t="shared" si="34"/>
        <v>0</v>
      </c>
      <c r="AD145" s="102">
        <f t="shared" si="34"/>
        <v>0</v>
      </c>
    </row>
    <row r="146" spans="24:30" ht="15.75" customHeight="1" x14ac:dyDescent="0.15">
      <c r="X146" s="95"/>
      <c r="AD146" s="96"/>
    </row>
    <row r="147" spans="24:30" ht="15.75" customHeight="1" x14ac:dyDescent="0.15">
      <c r="X147" s="95"/>
      <c r="AD147" s="96"/>
    </row>
    <row r="148" spans="24:30" ht="13" x14ac:dyDescent="0.15">
      <c r="X148" s="98" t="s">
        <v>63</v>
      </c>
      <c r="AD148" s="96"/>
    </row>
    <row r="149" spans="24:30" ht="13" x14ac:dyDescent="0.15">
      <c r="X149" s="100"/>
      <c r="Y149" s="10" t="s">
        <v>13</v>
      </c>
      <c r="Z149" s="10"/>
      <c r="AA149" s="10"/>
      <c r="AB149" s="10"/>
      <c r="AC149" s="10"/>
      <c r="AD149" s="99"/>
    </row>
    <row r="150" spans="24:30" ht="13" x14ac:dyDescent="0.15">
      <c r="X150" s="101" t="s">
        <v>14</v>
      </c>
      <c r="Y150" s="5">
        <v>38118</v>
      </c>
      <c r="Z150" s="5">
        <v>38611</v>
      </c>
      <c r="AA150" s="5">
        <v>91762</v>
      </c>
      <c r="AB150" s="5">
        <v>92610</v>
      </c>
      <c r="AC150" s="5">
        <v>90001</v>
      </c>
      <c r="AD150" s="102">
        <v>18015</v>
      </c>
    </row>
    <row r="151" spans="24:30" ht="13" x14ac:dyDescent="0.15">
      <c r="X151" s="103">
        <v>239000</v>
      </c>
      <c r="Y151" s="5">
        <f t="shared" ref="Y151:AD151" si="35">$Y$134*C7*J79</f>
        <v>126409323.58109994</v>
      </c>
      <c r="Z151" s="5">
        <f t="shared" si="35"/>
        <v>0</v>
      </c>
      <c r="AA151" s="5">
        <f t="shared" si="35"/>
        <v>34926725.704499997</v>
      </c>
      <c r="AB151" s="5">
        <f t="shared" si="35"/>
        <v>75827210.744249985</v>
      </c>
      <c r="AC151" s="5">
        <f t="shared" si="35"/>
        <v>52150351.747724995</v>
      </c>
      <c r="AD151" s="102">
        <f t="shared" si="35"/>
        <v>0</v>
      </c>
    </row>
    <row r="152" spans="24:30" ht="13" x14ac:dyDescent="0.15">
      <c r="X152" s="103">
        <v>215600</v>
      </c>
      <c r="Y152" s="5">
        <f t="shared" ref="Y152:AD152" si="36">$Y$134*C8*J80</f>
        <v>0</v>
      </c>
      <c r="Z152" s="5">
        <f t="shared" si="36"/>
        <v>0</v>
      </c>
      <c r="AA152" s="5">
        <f t="shared" si="36"/>
        <v>0</v>
      </c>
      <c r="AB152" s="5">
        <f t="shared" si="36"/>
        <v>0</v>
      </c>
      <c r="AC152" s="5">
        <f t="shared" si="36"/>
        <v>22981118.910750005</v>
      </c>
      <c r="AD152" s="102">
        <f t="shared" si="36"/>
        <v>0</v>
      </c>
    </row>
    <row r="153" spans="24:30" ht="13" x14ac:dyDescent="0.15">
      <c r="X153" s="103">
        <v>513300</v>
      </c>
      <c r="Y153" s="5">
        <f t="shared" ref="Y153:AD153" si="37">$Y$134*C9*J81</f>
        <v>0</v>
      </c>
      <c r="Z153" s="5">
        <f t="shared" si="37"/>
        <v>0</v>
      </c>
      <c r="AA153" s="5">
        <f t="shared" si="37"/>
        <v>0</v>
      </c>
      <c r="AB153" s="5">
        <f t="shared" si="37"/>
        <v>0</v>
      </c>
      <c r="AC153" s="5">
        <f t="shared" si="37"/>
        <v>0</v>
      </c>
      <c r="AD153" s="102">
        <f t="shared" si="37"/>
        <v>0</v>
      </c>
    </row>
    <row r="154" spans="24:30" ht="13" x14ac:dyDescent="0.15">
      <c r="X154" s="103">
        <v>404000</v>
      </c>
      <c r="Y154" s="5">
        <f t="shared" ref="Y154:AD154" si="38">$Y$134*C10*J82</f>
        <v>0</v>
      </c>
      <c r="Z154" s="5">
        <f t="shared" si="38"/>
        <v>0</v>
      </c>
      <c r="AA154" s="5">
        <f t="shared" si="38"/>
        <v>0</v>
      </c>
      <c r="AB154" s="5">
        <f t="shared" si="38"/>
        <v>0</v>
      </c>
      <c r="AC154" s="5">
        <f t="shared" si="38"/>
        <v>0</v>
      </c>
      <c r="AD154" s="102">
        <f t="shared" si="38"/>
        <v>0</v>
      </c>
    </row>
    <row r="155" spans="24:30" ht="13" x14ac:dyDescent="0.15">
      <c r="X155" s="103">
        <v>523570</v>
      </c>
      <c r="Y155" s="5">
        <f t="shared" ref="Y155:AD155" si="39">$Y$134*C11*J83</f>
        <v>0</v>
      </c>
      <c r="Z155" s="5">
        <f t="shared" si="39"/>
        <v>0</v>
      </c>
      <c r="AA155" s="5">
        <f t="shared" si="39"/>
        <v>0</v>
      </c>
      <c r="AB155" s="5">
        <f t="shared" si="39"/>
        <v>0</v>
      </c>
      <c r="AC155" s="5">
        <f t="shared" si="39"/>
        <v>0</v>
      </c>
      <c r="AD155" s="102">
        <f t="shared" si="39"/>
        <v>0</v>
      </c>
    </row>
    <row r="156" spans="24:30" ht="13" x14ac:dyDescent="0.15">
      <c r="X156" s="103">
        <v>271400</v>
      </c>
      <c r="Y156" s="5">
        <f t="shared" ref="Y156:AD156" si="40">$Y$134*C12*J84</f>
        <v>1610103.9323250372</v>
      </c>
      <c r="Z156" s="5">
        <f t="shared" si="40"/>
        <v>41736764.041874997</v>
      </c>
      <c r="AA156" s="5">
        <f t="shared" si="40"/>
        <v>0</v>
      </c>
      <c r="AB156" s="5">
        <f t="shared" si="40"/>
        <v>0</v>
      </c>
      <c r="AC156" s="5">
        <f t="shared" si="40"/>
        <v>0</v>
      </c>
      <c r="AD156" s="102">
        <f t="shared" si="40"/>
        <v>40795524.622125</v>
      </c>
    </row>
    <row r="157" spans="24:30" ht="13" x14ac:dyDescent="0.15">
      <c r="X157" s="103">
        <v>528463</v>
      </c>
      <c r="Y157" s="5">
        <f t="shared" ref="Y157:AD157" si="41">$Y$134*C13*J85</f>
        <v>0</v>
      </c>
      <c r="Z157" s="5">
        <f t="shared" si="41"/>
        <v>0</v>
      </c>
      <c r="AA157" s="5">
        <f t="shared" si="41"/>
        <v>0</v>
      </c>
      <c r="AB157" s="5">
        <f t="shared" si="41"/>
        <v>0</v>
      </c>
      <c r="AC157" s="5">
        <f t="shared" si="41"/>
        <v>0</v>
      </c>
      <c r="AD157" s="102">
        <f t="shared" si="41"/>
        <v>0</v>
      </c>
    </row>
    <row r="158" spans="24:30" ht="13" x14ac:dyDescent="0.15">
      <c r="X158" s="103">
        <v>361100</v>
      </c>
      <c r="Y158" s="5">
        <f t="shared" ref="Y158:AD158" si="42">$Y$134*C14*J86</f>
        <v>0</v>
      </c>
      <c r="Z158" s="5">
        <f t="shared" si="42"/>
        <v>0</v>
      </c>
      <c r="AA158" s="5">
        <f t="shared" si="42"/>
        <v>0</v>
      </c>
      <c r="AB158" s="5">
        <f t="shared" si="42"/>
        <v>0</v>
      </c>
      <c r="AC158" s="5">
        <f t="shared" si="42"/>
        <v>0</v>
      </c>
      <c r="AD158" s="102">
        <f t="shared" si="42"/>
        <v>0</v>
      </c>
    </row>
    <row r="159" spans="24:30" ht="15.75" customHeight="1" x14ac:dyDescent="0.15">
      <c r="X159" s="95"/>
      <c r="AD159" s="96"/>
    </row>
    <row r="160" spans="24:30" ht="13" x14ac:dyDescent="0.15">
      <c r="X160" s="104" t="s">
        <v>64</v>
      </c>
      <c r="Y160" s="105">
        <f>SUM(Y138:AD145,Y151:AD158)</f>
        <v>490694402.18452501</v>
      </c>
      <c r="Z160" s="106"/>
      <c r="AA160" s="106"/>
      <c r="AB160" s="106"/>
      <c r="AC160" s="106"/>
      <c r="AD160" s="10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"/>
  <sheetViews>
    <sheetView workbookViewId="0"/>
  </sheetViews>
  <sheetFormatPr baseColWidth="10" defaultColWidth="12.6640625" defaultRowHeight="15.75" customHeight="1" x14ac:dyDescent="0.15"/>
  <sheetData>
    <row r="1" spans="1:10" ht="15.75" customHeight="1" x14ac:dyDescent="0.15">
      <c r="A1" s="80" t="s">
        <v>65</v>
      </c>
      <c r="D1" s="80" t="s">
        <v>66</v>
      </c>
      <c r="J1" s="1">
        <v>1</v>
      </c>
    </row>
    <row r="2" spans="1:10" ht="15.75" customHeight="1" x14ac:dyDescent="0.15">
      <c r="A2" s="1" t="e">
        <f>MAX([2]ProductMix_Example!F13)</f>
        <v>#REF!</v>
      </c>
    </row>
    <row r="3" spans="1:10" ht="15.75" customHeight="1" x14ac:dyDescent="0.15">
      <c r="A3" s="1" t="e">
        <f>[2]ProductMix_Example!B3:D3</f>
        <v>#VALUE!</v>
      </c>
    </row>
    <row r="4" spans="1:10" ht="15.75" customHeight="1" x14ac:dyDescent="0.15">
      <c r="A4" s="80" t="s">
        <v>67</v>
      </c>
      <c r="B4" s="80" t="s">
        <v>68</v>
      </c>
    </row>
    <row r="5" spans="1:10" ht="15.75" customHeight="1" x14ac:dyDescent="0.15">
      <c r="A5" s="1" t="s">
        <v>69</v>
      </c>
    </row>
    <row r="6" spans="1:10" ht="15.75" customHeight="1" x14ac:dyDescent="0.15">
      <c r="A6" s="80" t="s">
        <v>70</v>
      </c>
      <c r="B6" s="80" t="s">
        <v>71</v>
      </c>
    </row>
    <row r="7" spans="1:10" ht="15.75" customHeight="1" x14ac:dyDescent="0.15">
      <c r="A7" s="1" t="e">
        <f>[2]ProductMix_Example!B3:D3 &lt;= 0</f>
        <v>#VALUE!</v>
      </c>
    </row>
    <row r="8" spans="1:10" ht="15.75" customHeight="1" x14ac:dyDescent="0.15">
      <c r="A8" s="1" t="e">
        <f>[2]ProductMix_Example!F7:F11 &lt;= [2]ProductMix_Example!G7:G11</f>
        <v>#REF!</v>
      </c>
    </row>
    <row r="9" spans="1:10" ht="15.75" customHeight="1" x14ac:dyDescent="0.15">
      <c r="A9" s="1" t="e">
        <f>Model!R106:R113 &lt;= Model!T106:T113</f>
        <v>#VALUE!</v>
      </c>
    </row>
    <row r="10" spans="1:10" ht="15.75" customHeight="1" x14ac:dyDescent="0.15">
      <c r="A10" s="1" t="e">
        <f>Model!Q117:V117 &lt;= Model!Q119:V119</f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Manufacturers</vt:lpstr>
      <vt:lpstr>DCs</vt:lpstr>
      <vt:lpstr>Distance</vt:lpstr>
      <vt:lpstr>Capacity_China</vt:lpstr>
      <vt:lpstr>Model</vt:lpstr>
      <vt:lpstr>__Solver__</vt:lpstr>
      <vt:lpstr>__Solver___conflict1373603604</vt:lpstr>
      <vt:lpstr>__Solver___conflict45296497</vt:lpstr>
      <vt:lpstr>__Solver___conflict1235497197</vt:lpstr>
      <vt:lpstr>__Solver___conflict1453784979</vt:lpstr>
      <vt:lpstr>__Solver___conflict1131845163</vt:lpstr>
      <vt:lpstr>__Solver___conflict86489681</vt:lpstr>
      <vt:lpstr>__Solver___conflict1429542986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JILLIAN MARIE WEDIN</cp:lastModifiedBy>
  <dcterms:created xsi:type="dcterms:W3CDTF">2022-12-17T21:12:44Z</dcterms:created>
  <dcterms:modified xsi:type="dcterms:W3CDTF">2023-02-09T21:51:20Z</dcterms:modified>
</cp:coreProperties>
</file>