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nblatt1" sheetId="1" r:id="rId4"/>
  </sheets>
  <definedNames/>
  <calcPr/>
</workbook>
</file>

<file path=xl/sharedStrings.xml><?xml version="1.0" encoding="utf-8"?>
<sst xmlns="http://schemas.openxmlformats.org/spreadsheetml/2006/main" count="77" uniqueCount="71">
  <si>
    <t>1. Grundstellen</t>
  </si>
  <si>
    <t>Stundenanzahl real</t>
  </si>
  <si>
    <t>Schülerzahl Stand 31.08.24</t>
  </si>
  <si>
    <t>Schüler/Lehrerrelation an der Realschule: (ab 06/18)</t>
  </si>
  <si>
    <t>Quotient der zwei Größen:</t>
  </si>
  <si>
    <t>Quotient der zwei Größen nach der 2. Dezimale abgeschnitten</t>
  </si>
  <si>
    <t>abgerundet auf halbe bzw. ganze Dezimale:</t>
  </si>
  <si>
    <t xml:space="preserve">bedarfsdeckender Unterricht - Abzug Lehramtsanwärter </t>
  </si>
  <si>
    <t>Rundung</t>
  </si>
  <si>
    <t>Summe Grundbedarf</t>
  </si>
  <si>
    <t>Ausgleichsbedarf</t>
  </si>
  <si>
    <t>Fachleiter</t>
  </si>
  <si>
    <t>Personalrat</t>
  </si>
  <si>
    <t>Schulleitungsentlastung - Fortbildung</t>
  </si>
  <si>
    <t>Ausbau Leitungszeit</t>
  </si>
  <si>
    <t>Rückgabe Vorgriffstunde</t>
  </si>
  <si>
    <t>Digitalisierungsbeauftragter</t>
  </si>
  <si>
    <t>Fortb. und Qualif. / Medien und DS</t>
  </si>
  <si>
    <t>Fachberater Schulaufsicht</t>
  </si>
  <si>
    <t>Wechs. Merh - und Ausgleichsbedarfe</t>
  </si>
  <si>
    <t>Praxissemester in Schule</t>
  </si>
  <si>
    <t>Ausbildungskonsens KAoA</t>
  </si>
  <si>
    <t>Erfassung UNerrichtsausfall</t>
  </si>
  <si>
    <t>Einführung LOGINEO</t>
  </si>
  <si>
    <t>Rundungsgewinne (zusätzliche Projekte)</t>
  </si>
  <si>
    <t>Summe Ausgleichsbedarf</t>
  </si>
  <si>
    <t>Mehrbedarf</t>
  </si>
  <si>
    <t>Praktische Philosphie /Islamkunde</t>
  </si>
  <si>
    <t>Pädagogische Übermittagsbetreuung</t>
  </si>
  <si>
    <t>Integration durch Bildung</t>
  </si>
  <si>
    <t>Summe Mehrbedarf</t>
  </si>
  <si>
    <t>Grundbedarf (Summe aus Grundbedarf, Ausgleichsbedarf, Mehrbedarf)</t>
  </si>
  <si>
    <t>Zusätzliche Stellen</t>
  </si>
  <si>
    <t>gegen U-Ausfall und für ind. Förderung</t>
  </si>
  <si>
    <t>Stellenbesetzung</t>
  </si>
  <si>
    <t>Teilzeit im Blockmodell (Ansparphase)</t>
  </si>
  <si>
    <t>Kapitalisierung päd. Übermittagsbetreuung</t>
  </si>
  <si>
    <t>Abzug der Kapitalisierung der Übermittagsbetreuung, da Geld an die Gemeinde geht</t>
  </si>
  <si>
    <t>Summe Stellenbesetzung</t>
  </si>
  <si>
    <t>Personalausstattung</t>
  </si>
  <si>
    <t>Beurlaubung o. L Elternzeit</t>
  </si>
  <si>
    <t>Ersatzeinstellung Elternzeit</t>
  </si>
  <si>
    <t>Abornung Zugang  (anderes Kapitel</t>
  </si>
  <si>
    <t>Summe Personalausstattung</t>
  </si>
  <si>
    <r>
      <rPr>
        <rFont val="dutch801 bt"/>
        <color theme="1"/>
      </rPr>
      <t xml:space="preserve">Stellenbedarf (Stellen-Soll) insgesamt </t>
    </r>
    <r>
      <rPr>
        <rFont val="Dutch801 BT"/>
        <color theme="1"/>
        <sz val="8.0"/>
      </rPr>
      <t>(Summe aus 1, 2, 3, 4):</t>
    </r>
  </si>
  <si>
    <t>vorhandene Planstellen (Istbestand):</t>
  </si>
  <si>
    <t>Differenz Soll-Ist</t>
  </si>
  <si>
    <t>Berechnung der Ermäßigungsstunden (Kollegium)</t>
  </si>
  <si>
    <t>Stunden</t>
  </si>
  <si>
    <t>Grundstellenbedarf * 0,5:</t>
  </si>
  <si>
    <t>Entlastungsstunden (Kollegium) gerundet 0 Dezimalen:</t>
  </si>
  <si>
    <t>Berechnung Schulleiterpauschale</t>
  </si>
  <si>
    <t xml:space="preserve">Grundpauschale </t>
  </si>
  <si>
    <t>zusätzl. Entlastung (abhängig v. Stellenanzahl)</t>
  </si>
  <si>
    <t>Schulleiterentlastung Fortbildung</t>
  </si>
  <si>
    <t>Anzahl 44-46 in Stunden</t>
  </si>
  <si>
    <t>Entlastungsstd. (Schulleitung) gerundet 2 Dezimalen:</t>
  </si>
  <si>
    <t>Schulleiter 3/5 (aufgerundet ):</t>
  </si>
  <si>
    <t xml:space="preserve"> </t>
  </si>
  <si>
    <t>Stellvertreter 2/5 (abgerundet ):</t>
  </si>
  <si>
    <t>minus Entl. (Stundenplanarbeit) aus Schulleitungspauschale:</t>
  </si>
  <si>
    <t>geänderte und abgerundete Schulleiterpauschale:</t>
  </si>
  <si>
    <t>geänderte und aufgerundete Stellvertreterpauschale:</t>
  </si>
  <si>
    <t>Klassenbildung</t>
  </si>
  <si>
    <t>Klassen</t>
  </si>
  <si>
    <t>Sollklassenzahl (Schülerzahl/28):</t>
  </si>
  <si>
    <t>Istklassenzahl:</t>
  </si>
  <si>
    <t>Abweichung:</t>
  </si>
  <si>
    <t>Statistik Unterrichtsstunden</t>
  </si>
  <si>
    <t>zur Verfügung stehende Unterrichtsstunden:</t>
  </si>
  <si>
    <t>Unterrichtssoll (nach Kürzung)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</si>
</sst>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_ ;[Red]\-0.00\ "/>
  </numFmts>
  <fonts count="14">
    <font>
      <sz val="10.0"/>
      <color rgb="FF000000"/>
      <name val="Arial"/>
      <scheme val="minor"/>
    </font>
    <font>
      <color theme="1"/>
      <name val="Arial"/>
    </font>
    <font>
      <b/>
      <color theme="1"/>
      <name val="Times New Roman"/>
    </font>
    <font>
      <b/>
      <sz val="12.0"/>
      <color rgb="FF0000FF"/>
      <name val="Times New Roman"/>
    </font>
    <font/>
    <font>
      <b/>
      <color rgb="FFFF0000"/>
      <name val="Arial"/>
    </font>
    <font>
      <color theme="1"/>
      <name val="Dutch801 bt"/>
    </font>
    <font>
      <color theme="1"/>
      <name val="Helvetica Neue"/>
    </font>
    <font>
      <b/>
      <color rgb="FFFF0000"/>
      <name val="Dutch801 bt"/>
    </font>
    <font>
      <b/>
      <sz val="9.0"/>
      <color rgb="FFFF0000"/>
      <name val="Dutch801 bt"/>
    </font>
    <font>
      <b/>
      <color theme="1"/>
      <name val="Arial"/>
    </font>
    <font>
      <sz val="14.0"/>
      <color rgb="FFFF0000"/>
      <name val="Dutch801 bt"/>
    </font>
    <font>
      <b/>
      <color theme="1"/>
      <name val="Dutch801 bt"/>
    </font>
    <font>
      <b/>
      <color rgb="FF0000FF"/>
      <name val="Dutch801 bt"/>
    </font>
  </fonts>
  <fills count="8">
    <fill>
      <patternFill patternType="none"/>
    </fill>
    <fill>
      <patternFill patternType="lightGray"/>
    </fill>
    <fill>
      <patternFill patternType="solid">
        <fgColor rgb="FF69FFFF"/>
        <bgColor rgb="FF69FFFF"/>
      </patternFill>
    </fill>
    <fill>
      <patternFill patternType="solid">
        <fgColor rgb="FFCC9CCC"/>
        <bgColor rgb="FFCC9C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</fills>
  <borders count="4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ck">
        <color rgb="FF000000"/>
      </left>
      <right/>
      <top style="thick">
        <color rgb="FF000000"/>
      </top>
      <bottom style="thin">
        <color rgb="FF000000"/>
      </bottom>
    </border>
    <border>
      <left/>
      <right/>
      <top style="thick">
        <color rgb="FF000000"/>
      </top>
      <bottom style="thin">
        <color rgb="FF000000"/>
      </bottom>
    </border>
    <border>
      <left/>
      <right style="thin">
        <color rgb="FF000000"/>
      </right>
      <top style="thick">
        <color rgb="FF000000"/>
      </top>
      <bottom style="thin">
        <color rgb="FF000000"/>
      </bottom>
    </border>
    <border>
      <left/>
      <right style="thick">
        <color rgb="FF000000"/>
      </right>
      <top style="thick">
        <color rgb="FF000000"/>
      </top>
      <bottom style="thin">
        <color rgb="FF000000"/>
      </bottom>
    </border>
    <border>
      <right/>
      <top/>
      <bottom/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n">
        <color rgb="FF000000"/>
      </right>
      <top style="thick">
        <color rgb="FF000000"/>
      </top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3" fillId="3" fontId="2" numFmtId="0" xfId="0" applyAlignment="1" applyBorder="1" applyFill="1" applyFont="1">
      <alignment vertical="bottom"/>
    </xf>
    <xf borderId="4" fillId="3" fontId="1" numFmtId="0" xfId="0" applyAlignment="1" applyBorder="1" applyFont="1">
      <alignment vertical="bottom"/>
    </xf>
    <xf borderId="5" fillId="3" fontId="1" numFmtId="0" xfId="0" applyAlignment="1" applyBorder="1" applyFont="1">
      <alignment vertical="bottom"/>
    </xf>
    <xf borderId="6" fillId="3" fontId="1" numFmtId="0" xfId="0" applyAlignment="1" applyBorder="1" applyFont="1">
      <alignment vertical="bottom"/>
    </xf>
    <xf borderId="7" fillId="4" fontId="3" numFmtId="0" xfId="0" applyAlignment="1" applyBorder="1" applyFill="1" applyFont="1">
      <alignment horizontal="center" shrinkToFit="0" vertical="bottom" wrapText="1"/>
    </xf>
    <xf borderId="8" fillId="0" fontId="1" numFmtId="0" xfId="0" applyAlignment="1" applyBorder="1" applyFont="1">
      <alignment vertical="bottom"/>
    </xf>
    <xf borderId="9" fillId="0" fontId="4" numFmtId="0" xfId="0" applyBorder="1" applyFont="1"/>
    <xf borderId="10" fillId="0" fontId="4" numFmtId="0" xfId="0" applyBorder="1" applyFont="1"/>
    <xf borderId="11" fillId="5" fontId="1" numFmtId="0" xfId="0" applyAlignment="1" applyBorder="1" applyFill="1" applyFont="1">
      <alignment horizontal="right" vertical="bottom"/>
    </xf>
    <xf borderId="9" fillId="0" fontId="1" numFmtId="0" xfId="0" applyAlignment="1" applyBorder="1" applyFont="1">
      <alignment vertical="bottom"/>
    </xf>
    <xf borderId="10" fillId="0" fontId="1" numFmtId="0" xfId="0" applyAlignment="1" applyBorder="1" applyFont="1">
      <alignment vertical="bottom"/>
    </xf>
    <xf borderId="12" fillId="5" fontId="5" numFmtId="0" xfId="0" applyAlignment="1" applyBorder="1" applyFont="1">
      <alignment horizontal="right" vertical="bottom"/>
    </xf>
    <xf borderId="8" fillId="0" fontId="6" numFmtId="0" xfId="0" applyAlignment="1" applyBorder="1" applyFont="1">
      <alignment vertical="bottom"/>
    </xf>
    <xf borderId="13" fillId="5" fontId="6" numFmtId="0" xfId="0" applyAlignment="1" applyBorder="1" applyFont="1">
      <alignment horizontal="right" vertical="bottom"/>
    </xf>
    <xf borderId="8" fillId="0" fontId="7" numFmtId="0" xfId="0" applyAlignment="1" applyBorder="1" applyFont="1">
      <alignment vertical="bottom"/>
    </xf>
    <xf borderId="12" fillId="5" fontId="7" numFmtId="0" xfId="0" applyAlignment="1" applyBorder="1" applyFont="1">
      <alignment horizontal="right" vertical="bottom"/>
    </xf>
    <xf borderId="12" fillId="5" fontId="6" numFmtId="0" xfId="0" applyAlignment="1" applyBorder="1" applyFont="1">
      <alignment horizontal="right" vertical="bottom"/>
    </xf>
    <xf borderId="12" fillId="5" fontId="1" numFmtId="0" xfId="0" applyAlignment="1" applyBorder="1" applyFont="1">
      <alignment horizontal="right" vertical="bottom"/>
    </xf>
    <xf borderId="0" fillId="0" fontId="6" numFmtId="0" xfId="0" applyAlignment="1" applyFont="1">
      <alignment horizontal="center" vertical="bottom"/>
    </xf>
    <xf borderId="14" fillId="2" fontId="1" numFmtId="0" xfId="0" applyAlignment="1" applyBorder="1" applyFont="1">
      <alignment vertical="bottom"/>
    </xf>
    <xf borderId="15" fillId="0" fontId="4" numFmtId="0" xfId="0" applyBorder="1" applyFont="1"/>
    <xf borderId="16" fillId="0" fontId="4" numFmtId="0" xfId="0" applyBorder="1" applyFont="1"/>
    <xf borderId="17" fillId="2" fontId="8" numFmtId="0" xfId="0" applyAlignment="1" applyBorder="1" applyFont="1">
      <alignment horizontal="right" vertical="bottom"/>
    </xf>
    <xf borderId="0" fillId="0" fontId="9" numFmtId="1" xfId="0" applyAlignment="1" applyFont="1" applyNumberFormat="1">
      <alignment horizontal="center" vertical="bottom"/>
    </xf>
    <xf borderId="3" fillId="3" fontId="10" numFmtId="0" xfId="0" applyAlignment="1" applyBorder="1" applyFont="1">
      <alignment vertical="bottom"/>
    </xf>
    <xf borderId="18" fillId="3" fontId="1" numFmtId="0" xfId="0" applyAlignment="1" applyBorder="1" applyFont="1">
      <alignment vertical="bottom"/>
    </xf>
    <xf borderId="19" fillId="4" fontId="1" numFmtId="0" xfId="0" applyAlignment="1" applyBorder="1" applyFont="1">
      <alignment vertical="bottom"/>
    </xf>
    <xf borderId="0" fillId="0" fontId="5" numFmtId="0" xfId="0" applyAlignment="1" applyFont="1">
      <alignment horizontal="center" vertical="bottom"/>
    </xf>
    <xf borderId="19" fillId="0" fontId="1" numFmtId="0" xfId="0" applyAlignment="1" applyBorder="1" applyFont="1">
      <alignment vertical="bottom"/>
    </xf>
    <xf borderId="9" fillId="4" fontId="1" numFmtId="0" xfId="0" applyAlignment="1" applyBorder="1" applyFont="1">
      <alignment vertical="bottom"/>
    </xf>
    <xf borderId="10" fillId="4" fontId="1" numFmtId="0" xfId="0" applyAlignment="1" applyBorder="1" applyFont="1">
      <alignment vertical="bottom"/>
    </xf>
    <xf borderId="12" fillId="5" fontId="1" numFmtId="0" xfId="0" applyAlignment="1" applyBorder="1" applyFont="1">
      <alignment vertical="bottom"/>
    </xf>
    <xf borderId="20" fillId="0" fontId="1" numFmtId="0" xfId="0" applyAlignment="1" applyBorder="1" applyFont="1">
      <alignment vertical="bottom"/>
    </xf>
    <xf borderId="21" fillId="4" fontId="1" numFmtId="0" xfId="0" applyAlignment="1" applyBorder="1" applyFont="1">
      <alignment vertical="bottom"/>
    </xf>
    <xf borderId="22" fillId="4" fontId="1" numFmtId="0" xfId="0" applyAlignment="1" applyBorder="1" applyFont="1">
      <alignment vertical="bottom"/>
    </xf>
    <xf borderId="23" fillId="5" fontId="1" numFmtId="0" xfId="0" applyAlignment="1" applyBorder="1" applyFont="1">
      <alignment vertical="bottom"/>
    </xf>
    <xf borderId="20" fillId="6" fontId="1" numFmtId="0" xfId="0" applyAlignment="1" applyBorder="1" applyFill="1" applyFont="1">
      <alignment vertical="bottom"/>
    </xf>
    <xf borderId="21" fillId="0" fontId="4" numFmtId="0" xfId="0" applyBorder="1" applyFont="1"/>
    <xf borderId="22" fillId="0" fontId="4" numFmtId="0" xfId="0" applyBorder="1" applyFont="1"/>
    <xf borderId="23" fillId="6" fontId="1" numFmtId="0" xfId="0" applyAlignment="1" applyBorder="1" applyFont="1">
      <alignment horizontal="right" vertical="bottom"/>
    </xf>
    <xf borderId="24" fillId="3" fontId="1" numFmtId="0" xfId="0" applyAlignment="1" applyBorder="1" applyFont="1">
      <alignment vertical="bottom"/>
    </xf>
    <xf borderId="25" fillId="0" fontId="4" numFmtId="0" xfId="0" applyBorder="1" applyFont="1"/>
    <xf borderId="26" fillId="0" fontId="4" numFmtId="0" xfId="0" applyBorder="1" applyFont="1"/>
    <xf borderId="27" fillId="6" fontId="1" numFmtId="0" xfId="0" applyAlignment="1" applyBorder="1" applyFont="1">
      <alignment vertical="bottom"/>
    </xf>
    <xf borderId="28" fillId="0" fontId="4" numFmtId="0" xfId="0" applyBorder="1" applyFont="1"/>
    <xf borderId="29" fillId="0" fontId="4" numFmtId="0" xfId="0" applyBorder="1" applyFont="1"/>
    <xf borderId="17" fillId="6" fontId="1" numFmtId="0" xfId="0" applyAlignment="1" applyBorder="1" applyFont="1">
      <alignment horizontal="right" vertical="bottom"/>
    </xf>
    <xf borderId="30" fillId="2" fontId="10" numFmtId="0" xfId="0" applyAlignment="1" applyBorder="1" applyFont="1">
      <alignment shrinkToFit="0" vertical="bottom" wrapText="1"/>
    </xf>
    <xf borderId="31" fillId="0" fontId="4" numFmtId="0" xfId="0" applyBorder="1" applyFont="1"/>
    <xf borderId="32" fillId="0" fontId="4" numFmtId="0" xfId="0" applyBorder="1" applyFont="1"/>
    <xf borderId="33" fillId="6" fontId="11" numFmtId="0" xfId="0" applyAlignment="1" applyBorder="1" applyFont="1">
      <alignment horizontal="right" vertical="bottom"/>
    </xf>
    <xf borderId="0" fillId="0" fontId="5" numFmtId="1" xfId="0" applyAlignment="1" applyFont="1" applyNumberFormat="1">
      <alignment horizontal="center" vertical="bottom"/>
    </xf>
    <xf borderId="19" fillId="3" fontId="1" numFmtId="0" xfId="0" applyAlignment="1" applyBorder="1" applyFont="1">
      <alignment vertical="bottom"/>
    </xf>
    <xf borderId="34" fillId="5" fontId="7" numFmtId="2" xfId="0" applyAlignment="1" applyBorder="1" applyFont="1" applyNumberFormat="1">
      <alignment horizontal="right" vertical="bottom"/>
    </xf>
    <xf borderId="19" fillId="0" fontId="1" numFmtId="0" xfId="0" applyAlignment="1" applyBorder="1" applyFont="1">
      <alignment shrinkToFit="0" vertical="bottom" wrapText="1"/>
    </xf>
    <xf borderId="19" fillId="2" fontId="1" numFmtId="0" xfId="0" applyAlignment="1" applyBorder="1" applyFont="1">
      <alignment shrinkToFit="0" vertical="bottom" wrapText="1"/>
    </xf>
    <xf borderId="34" fillId="2" fontId="7" numFmtId="2" xfId="0" applyAlignment="1" applyBorder="1" applyFont="1" applyNumberFormat="1">
      <alignment horizontal="right" vertical="bottom"/>
    </xf>
    <xf borderId="34" fillId="5" fontId="1" numFmtId="2" xfId="0" applyAlignment="1" applyBorder="1" applyFont="1" applyNumberFormat="1">
      <alignment vertical="bottom"/>
    </xf>
    <xf borderId="19" fillId="3" fontId="1" numFmtId="0" xfId="0" applyAlignment="1" applyBorder="1" applyFont="1">
      <alignment shrinkToFit="0" vertical="bottom" wrapText="1"/>
    </xf>
    <xf borderId="34" fillId="5" fontId="1" numFmtId="0" xfId="0" applyAlignment="1" applyBorder="1" applyFont="1">
      <alignment horizontal="right" shrinkToFit="0" vertical="bottom" wrapText="1"/>
    </xf>
    <xf borderId="35" fillId="7" fontId="6" numFmtId="0" xfId="0" applyAlignment="1" applyBorder="1" applyFill="1" applyFont="1">
      <alignment vertical="bottom"/>
    </xf>
    <xf borderId="36" fillId="7" fontId="1" numFmtId="0" xfId="0" applyAlignment="1" applyBorder="1" applyFont="1">
      <alignment vertical="bottom"/>
    </xf>
    <xf borderId="37" fillId="7" fontId="1" numFmtId="0" xfId="0" applyAlignment="1" applyBorder="1" applyFont="1">
      <alignment vertical="bottom"/>
    </xf>
    <xf borderId="34" fillId="7" fontId="8" numFmtId="0" xfId="0" applyAlignment="1" applyBorder="1" applyFont="1">
      <alignment horizontal="right" vertical="bottom"/>
    </xf>
    <xf borderId="34" fillId="0" fontId="1" numFmtId="2" xfId="0" applyAlignment="1" applyBorder="1" applyFont="1" applyNumberFormat="1">
      <alignment vertical="bottom"/>
    </xf>
    <xf borderId="19" fillId="0" fontId="6" numFmtId="0" xfId="0" applyAlignment="1" applyBorder="1" applyFont="1">
      <alignment vertical="bottom"/>
    </xf>
    <xf borderId="34" fillId="0" fontId="1" numFmtId="2" xfId="0" applyAlignment="1" applyBorder="1" applyFont="1" applyNumberFormat="1">
      <alignment horizontal="center" vertical="bottom"/>
    </xf>
    <xf borderId="34" fillId="0" fontId="8" numFmtId="164" xfId="0" applyAlignment="1" applyBorder="1" applyFont="1" applyNumberFormat="1">
      <alignment horizontal="center" vertical="bottom"/>
    </xf>
    <xf borderId="2" fillId="0" fontId="1" numFmtId="164" xfId="0" applyAlignment="1" applyBorder="1" applyFont="1" applyNumberFormat="1">
      <alignment vertical="bottom"/>
    </xf>
    <xf borderId="35" fillId="3" fontId="12" numFmtId="0" xfId="0" applyAlignment="1" applyBorder="1" applyFont="1">
      <alignment vertical="bottom"/>
    </xf>
    <xf borderId="36" fillId="3" fontId="1" numFmtId="0" xfId="0" applyAlignment="1" applyBorder="1" applyFont="1">
      <alignment vertical="bottom"/>
    </xf>
    <xf borderId="37" fillId="3" fontId="1" numFmtId="0" xfId="0" applyAlignment="1" applyBorder="1" applyFont="1">
      <alignment vertical="bottom"/>
    </xf>
    <xf borderId="34" fillId="3" fontId="6" numFmtId="0" xfId="0" applyAlignment="1" applyBorder="1" applyFont="1">
      <alignment vertical="bottom"/>
    </xf>
    <xf borderId="34" fillId="0" fontId="6" numFmtId="0" xfId="0" applyAlignment="1" applyBorder="1" applyFont="1">
      <alignment horizontal="right" vertical="bottom"/>
    </xf>
    <xf borderId="34" fillId="0" fontId="13" numFmtId="0" xfId="0" applyAlignment="1" applyBorder="1" applyFont="1">
      <alignment horizontal="right" vertical="bottom"/>
    </xf>
    <xf borderId="34" fillId="0" fontId="1" numFmtId="0" xfId="0" applyAlignment="1" applyBorder="1" applyFont="1">
      <alignment horizontal="right" vertical="bottom"/>
    </xf>
    <xf borderId="38" fillId="0" fontId="1" numFmtId="0" xfId="0" applyAlignment="1" applyBorder="1" applyFont="1">
      <alignment vertical="bottom"/>
    </xf>
    <xf borderId="21" fillId="0" fontId="1" numFmtId="0" xfId="0" applyAlignment="1" applyBorder="1" applyFont="1">
      <alignment vertical="bottom"/>
    </xf>
    <xf borderId="22" fillId="0" fontId="1" numFmtId="0" xfId="0" applyAlignment="1" applyBorder="1" applyFont="1">
      <alignment vertical="bottom"/>
    </xf>
    <xf borderId="38" fillId="0" fontId="6" numFmtId="0" xfId="0" applyAlignment="1" applyBorder="1" applyFont="1">
      <alignment vertical="bottom"/>
    </xf>
    <xf borderId="0" fillId="0" fontId="8" numFmtId="0" xfId="0" applyAlignment="1" applyFont="1">
      <alignment horizontal="center" vertical="bottom"/>
    </xf>
    <xf borderId="2" fillId="0" fontId="6" numFmtId="0" xfId="0" applyAlignment="1" applyBorder="1" applyFont="1">
      <alignment vertical="bottom"/>
    </xf>
    <xf borderId="39" fillId="0" fontId="1" numFmtId="0" xfId="0" applyAlignment="1" applyBorder="1" applyFont="1">
      <alignment vertical="bottom"/>
    </xf>
    <xf borderId="40" fillId="0" fontId="6" numFmtId="0" xfId="0" applyAlignment="1" applyBorder="1" applyFont="1">
      <alignment vertical="bottom"/>
    </xf>
    <xf borderId="41" fillId="0" fontId="1" numFmtId="0" xfId="0" applyAlignment="1" applyBorder="1" applyFont="1">
      <alignment vertical="bottom"/>
    </xf>
    <xf borderId="42" fillId="0" fontId="1" numFmtId="0" xfId="0" applyAlignment="1" applyBorder="1" applyFont="1">
      <alignment vertical="bottom"/>
    </xf>
    <xf borderId="43" fillId="0" fontId="6" numFmtId="0" xfId="0" applyAlignment="1" applyBorder="1" applyFont="1">
      <alignment horizontal="right" vertical="bottom"/>
    </xf>
    <xf borderId="34" fillId="0" fontId="6" numFmtId="4" xfId="0" applyAlignment="1" applyBorder="1" applyFont="1" applyNumberFormat="1">
      <alignment horizontal="right" vertical="bottom"/>
    </xf>
    <xf borderId="44" fillId="0" fontId="13" numFmtId="164" xfId="0" applyAlignment="1" applyBorder="1" applyFont="1" applyNumberFormat="1">
      <alignment horizontal="right" vertical="bottom"/>
    </xf>
    <xf borderId="34" fillId="0" fontId="13" numFmtId="164" xfId="0" applyAlignment="1" applyBorder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0</v>
      </c>
      <c r="B2" s="5"/>
      <c r="C2" s="5"/>
      <c r="D2" s="5"/>
      <c r="E2" s="6"/>
      <c r="F2" s="7"/>
      <c r="G2" s="8" t="s">
        <v>1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9" t="s">
        <v>2</v>
      </c>
      <c r="B3" s="10"/>
      <c r="C3" s="10"/>
      <c r="D3" s="10"/>
      <c r="E3" s="11"/>
      <c r="F3" s="12">
        <v>710.0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9" t="s">
        <v>3</v>
      </c>
      <c r="B4" s="13"/>
      <c r="C4" s="13"/>
      <c r="D4" s="13"/>
      <c r="E4" s="14"/>
      <c r="F4" s="15">
        <v>20.19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6" t="s">
        <v>4</v>
      </c>
      <c r="B5" s="10"/>
      <c r="C5" s="10"/>
      <c r="D5" s="10"/>
      <c r="E5" s="11"/>
      <c r="F5" s="17">
        <f>F3/F4</f>
        <v>35.16592372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8" t="s">
        <v>5</v>
      </c>
      <c r="B6" s="10"/>
      <c r="C6" s="10"/>
      <c r="D6" s="10"/>
      <c r="E6" s="11"/>
      <c r="F6" s="19">
        <f>TRUNC(F5,2)</f>
        <v>35.16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6" t="s">
        <v>6</v>
      </c>
      <c r="B7" s="10"/>
      <c r="C7" s="10"/>
      <c r="D7" s="10"/>
      <c r="E7" s="11"/>
      <c r="F7" s="20">
        <f>IF(F5-INT(F5)&lt;0.5,INT(F5),INT(F5)+0.5)</f>
        <v>35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9" t="s">
        <v>7</v>
      </c>
      <c r="B8" s="10"/>
      <c r="C8" s="10"/>
      <c r="D8" s="10"/>
      <c r="E8" s="11"/>
      <c r="F8" s="21">
        <v>-0.5</v>
      </c>
      <c r="G8" s="22">
        <f t="shared" ref="G8:G9" si="1">F8*28</f>
        <v>-14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9" t="s">
        <v>8</v>
      </c>
      <c r="B9" s="10"/>
      <c r="C9" s="10"/>
      <c r="D9" s="10"/>
      <c r="E9" s="11"/>
      <c r="F9" s="21">
        <v>-0.21</v>
      </c>
      <c r="G9" s="22">
        <f t="shared" si="1"/>
        <v>-5.88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23" t="s">
        <v>9</v>
      </c>
      <c r="B10" s="24"/>
      <c r="C10" s="24"/>
      <c r="D10" s="24"/>
      <c r="E10" s="25"/>
      <c r="F10" s="26">
        <f>SUM(F6,F8:F9)</f>
        <v>34.45</v>
      </c>
      <c r="G10" s="27">
        <f>SUM(G8:G9)</f>
        <v>-19.88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28" t="s">
        <v>10</v>
      </c>
      <c r="B11" s="5"/>
      <c r="C11" s="5"/>
      <c r="D11" s="5"/>
      <c r="E11" s="6"/>
      <c r="F11" s="29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0" t="s">
        <v>11</v>
      </c>
      <c r="B12" s="10"/>
      <c r="C12" s="10"/>
      <c r="D12" s="10"/>
      <c r="E12" s="11"/>
      <c r="F12" s="21">
        <v>0.21</v>
      </c>
      <c r="G12" s="31">
        <f t="shared" ref="G12:G26" si="2">F12*28</f>
        <v>5.88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2" t="s">
        <v>12</v>
      </c>
      <c r="B13" s="10"/>
      <c r="C13" s="10"/>
      <c r="D13" s="10"/>
      <c r="E13" s="11"/>
      <c r="F13" s="21">
        <v>1.64</v>
      </c>
      <c r="G13" s="31">
        <f t="shared" si="2"/>
        <v>45.92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2" t="s">
        <v>13</v>
      </c>
      <c r="B14" s="10"/>
      <c r="C14" s="10"/>
      <c r="D14" s="10"/>
      <c r="E14" s="11"/>
      <c r="F14" s="21">
        <v>0.04</v>
      </c>
      <c r="G14" s="31">
        <f t="shared" si="2"/>
        <v>1.12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2" t="s">
        <v>14</v>
      </c>
      <c r="B15" s="10"/>
      <c r="C15" s="10"/>
      <c r="D15" s="10"/>
      <c r="E15" s="11"/>
      <c r="F15" s="21">
        <v>0.15</v>
      </c>
      <c r="G15" s="31">
        <f t="shared" si="2"/>
        <v>4.2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2" t="s">
        <v>15</v>
      </c>
      <c r="B16" s="10"/>
      <c r="C16" s="10"/>
      <c r="D16" s="10"/>
      <c r="E16" s="11"/>
      <c r="F16" s="21">
        <v>0.04</v>
      </c>
      <c r="G16" s="31">
        <f t="shared" si="2"/>
        <v>1.12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2" t="s">
        <v>16</v>
      </c>
      <c r="B17" s="10"/>
      <c r="C17" s="10"/>
      <c r="D17" s="10"/>
      <c r="E17" s="11"/>
      <c r="F17" s="21">
        <v>0.04</v>
      </c>
      <c r="G17" s="31">
        <f t="shared" si="2"/>
        <v>1.12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2" t="s">
        <v>17</v>
      </c>
      <c r="B18" s="10"/>
      <c r="C18" s="10"/>
      <c r="D18" s="10"/>
      <c r="E18" s="11"/>
      <c r="F18" s="21">
        <v>0.07</v>
      </c>
      <c r="G18" s="31">
        <f t="shared" si="2"/>
        <v>1.96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2" t="s">
        <v>18</v>
      </c>
      <c r="B19" s="10"/>
      <c r="C19" s="10"/>
      <c r="D19" s="10"/>
      <c r="E19" s="11"/>
      <c r="F19" s="21">
        <v>0.07</v>
      </c>
      <c r="G19" s="31">
        <f t="shared" si="2"/>
        <v>1.96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2" t="s">
        <v>19</v>
      </c>
      <c r="B20" s="10"/>
      <c r="C20" s="10"/>
      <c r="D20" s="10"/>
      <c r="E20" s="11"/>
      <c r="F20" s="21">
        <v>0.5</v>
      </c>
      <c r="G20" s="31">
        <f t="shared" si="2"/>
        <v>14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2" t="s">
        <v>20</v>
      </c>
      <c r="B21" s="10"/>
      <c r="C21" s="10"/>
      <c r="D21" s="10"/>
      <c r="E21" s="11"/>
      <c r="F21" s="21">
        <v>0.29</v>
      </c>
      <c r="G21" s="31">
        <f t="shared" si="2"/>
        <v>8.12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2" t="s">
        <v>21</v>
      </c>
      <c r="B22" s="10"/>
      <c r="C22" s="10"/>
      <c r="D22" s="10"/>
      <c r="E22" s="11"/>
      <c r="F22" s="21">
        <v>0.25</v>
      </c>
      <c r="G22" s="31">
        <f t="shared" si="2"/>
        <v>7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2" t="s">
        <v>22</v>
      </c>
      <c r="B23" s="10"/>
      <c r="C23" s="10"/>
      <c r="D23" s="10"/>
      <c r="E23" s="11"/>
      <c r="F23" s="21">
        <v>0.04</v>
      </c>
      <c r="G23" s="31">
        <f t="shared" si="2"/>
        <v>1.12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2" t="s">
        <v>23</v>
      </c>
      <c r="B24" s="10"/>
      <c r="C24" s="10"/>
      <c r="D24" s="10"/>
      <c r="E24" s="11"/>
      <c r="F24" s="21">
        <v>0.04</v>
      </c>
      <c r="G24" s="31">
        <f t="shared" si="2"/>
        <v>1.12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9" t="s">
        <v>24</v>
      </c>
      <c r="B25" s="10"/>
      <c r="C25" s="10"/>
      <c r="D25" s="10"/>
      <c r="E25" s="11"/>
      <c r="F25" s="21">
        <v>0.3</v>
      </c>
      <c r="G25" s="31">
        <f t="shared" si="2"/>
        <v>8.4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9"/>
      <c r="B26" s="33"/>
      <c r="C26" s="33"/>
      <c r="D26" s="33"/>
      <c r="E26" s="34"/>
      <c r="F26" s="35"/>
      <c r="G26" s="31">
        <f t="shared" si="2"/>
        <v>0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6"/>
      <c r="B27" s="37"/>
      <c r="C27" s="37"/>
      <c r="D27" s="37"/>
      <c r="E27" s="38"/>
      <c r="F27" s="39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40" t="s">
        <v>25</v>
      </c>
      <c r="B28" s="41"/>
      <c r="C28" s="41"/>
      <c r="D28" s="41"/>
      <c r="E28" s="42"/>
      <c r="F28" s="43">
        <f>SUM(F12:F25)</f>
        <v>3.68</v>
      </c>
      <c r="G28" s="31">
        <f>F28*28</f>
        <v>103.04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44" t="s">
        <v>26</v>
      </c>
      <c r="B29" s="45"/>
      <c r="C29" s="45"/>
      <c r="D29" s="45"/>
      <c r="E29" s="45"/>
      <c r="F29" s="46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9" t="s">
        <v>27</v>
      </c>
      <c r="B30" s="10"/>
      <c r="C30" s="10"/>
      <c r="D30" s="10"/>
      <c r="E30" s="11"/>
      <c r="F30" s="21">
        <v>0.11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9" t="s">
        <v>28</v>
      </c>
      <c r="B31" s="10"/>
      <c r="C31" s="10"/>
      <c r="D31" s="10"/>
      <c r="E31" s="11"/>
      <c r="F31" s="21">
        <v>0.5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9" t="s">
        <v>29</v>
      </c>
      <c r="B32" s="10"/>
      <c r="C32" s="10"/>
      <c r="D32" s="10"/>
      <c r="E32" s="11"/>
      <c r="F32" s="21">
        <v>0.3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47" t="s">
        <v>30</v>
      </c>
      <c r="B33" s="48"/>
      <c r="C33" s="48"/>
      <c r="D33" s="48"/>
      <c r="E33" s="49"/>
      <c r="F33" s="50">
        <f>SUM(F30:F32)</f>
        <v>0.91</v>
      </c>
      <c r="G33" s="31">
        <f>F33*28</f>
        <v>25.48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51" t="s">
        <v>31</v>
      </c>
      <c r="B34" s="52"/>
      <c r="C34" s="52"/>
      <c r="D34" s="52"/>
      <c r="E34" s="53"/>
      <c r="F34" s="54">
        <f>SUM(F33+F28+F10)</f>
        <v>39.04</v>
      </c>
      <c r="G34" s="55">
        <f>SUM(G12:G33)</f>
        <v>231.56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56" t="s">
        <v>32</v>
      </c>
      <c r="B35" s="10"/>
      <c r="C35" s="10"/>
      <c r="D35" s="10"/>
      <c r="E35" s="10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2" t="s">
        <v>33</v>
      </c>
      <c r="B36" s="10"/>
      <c r="C36" s="10"/>
      <c r="D36" s="10"/>
      <c r="E36" s="11"/>
      <c r="F36" s="57">
        <v>0.77</v>
      </c>
      <c r="G36" s="22">
        <f>F36*28</f>
        <v>21.56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56" t="s">
        <v>34</v>
      </c>
      <c r="B37" s="10"/>
      <c r="C37" s="10"/>
      <c r="D37" s="10"/>
      <c r="E37" s="10"/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2" t="s">
        <v>35</v>
      </c>
      <c r="B38" s="13"/>
      <c r="C38" s="13"/>
      <c r="D38" s="13"/>
      <c r="E38" s="14"/>
      <c r="F38" s="57">
        <v>0.36</v>
      </c>
      <c r="G38" s="22">
        <f>F38*28</f>
        <v>10.08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2" t="s">
        <v>36</v>
      </c>
      <c r="B39" s="13"/>
      <c r="C39" s="13"/>
      <c r="D39" s="13"/>
      <c r="E39" s="14"/>
      <c r="F39" s="57">
        <v>0.56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58" t="s">
        <v>37</v>
      </c>
      <c r="B40" s="10"/>
      <c r="C40" s="10"/>
      <c r="D40" s="10"/>
      <c r="E40" s="11"/>
      <c r="F40" s="57">
        <v>-0.56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59" t="s">
        <v>38</v>
      </c>
      <c r="B41" s="10"/>
      <c r="C41" s="10"/>
      <c r="D41" s="10"/>
      <c r="E41" s="11"/>
      <c r="F41" s="60">
        <f>SUM(F38:F40)</f>
        <v>0.36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2"/>
      <c r="B42" s="13"/>
      <c r="C42" s="13"/>
      <c r="D42" s="13"/>
      <c r="E42" s="14"/>
      <c r="F42" s="61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62" t="s">
        <v>39</v>
      </c>
      <c r="B43" s="10"/>
      <c r="C43" s="10"/>
      <c r="D43" s="10"/>
      <c r="E43" s="10"/>
      <c r="F43" s="11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58" t="s">
        <v>40</v>
      </c>
      <c r="B44" s="10"/>
      <c r="C44" s="10"/>
      <c r="D44" s="10"/>
      <c r="E44" s="10"/>
      <c r="F44" s="63">
        <v>0.0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58" t="s">
        <v>41</v>
      </c>
      <c r="B45" s="10"/>
      <c r="C45" s="10"/>
      <c r="D45" s="10"/>
      <c r="E45" s="10"/>
      <c r="F45" s="63">
        <v>0.0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58" t="s">
        <v>42</v>
      </c>
      <c r="B46" s="10"/>
      <c r="C46" s="10"/>
      <c r="D46" s="10"/>
      <c r="E46" s="11"/>
      <c r="F46" s="57">
        <v>0.0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59" t="s">
        <v>43</v>
      </c>
      <c r="B47" s="10"/>
      <c r="C47" s="10"/>
      <c r="D47" s="10"/>
      <c r="E47" s="11"/>
      <c r="F47" s="60">
        <f>SUM(F44:F46)</f>
        <v>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64" t="s">
        <v>44</v>
      </c>
      <c r="B48" s="65"/>
      <c r="C48" s="65"/>
      <c r="D48" s="65"/>
      <c r="E48" s="66"/>
      <c r="F48" s="67">
        <f>SUM(F34,F41,F47)</f>
        <v>39.4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2"/>
      <c r="B49" s="13"/>
      <c r="C49" s="13"/>
      <c r="D49" s="13"/>
      <c r="E49" s="14"/>
      <c r="F49" s="68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69" t="s">
        <v>45</v>
      </c>
      <c r="B50" s="10"/>
      <c r="C50" s="10"/>
      <c r="D50" s="10"/>
      <c r="E50" s="11"/>
      <c r="F50" s="70" t="str">
        <f>Lehrerplanstellen!F57</f>
        <v>#REF!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69" t="s">
        <v>46</v>
      </c>
      <c r="B51" s="10"/>
      <c r="C51" s="10"/>
      <c r="D51" s="10"/>
      <c r="E51" s="11"/>
      <c r="F51" s="71" t="str">
        <f>F50-F48</f>
        <v>#REF!</v>
      </c>
      <c r="G51" s="72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73" t="s">
        <v>47</v>
      </c>
      <c r="B52" s="74"/>
      <c r="C52" s="74"/>
      <c r="D52" s="74"/>
      <c r="E52" s="75"/>
      <c r="F52" s="76" t="s">
        <v>48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69" t="s">
        <v>49</v>
      </c>
      <c r="B53" s="13"/>
      <c r="C53" s="13"/>
      <c r="D53" s="13"/>
      <c r="E53" s="14"/>
      <c r="F53" s="77">
        <f>F10*0.5</f>
        <v>17.225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69" t="s">
        <v>50</v>
      </c>
      <c r="B54" s="13"/>
      <c r="C54" s="13"/>
      <c r="D54" s="13"/>
      <c r="E54" s="14"/>
      <c r="F54" s="78">
        <f>ROUND(F53,0)</f>
        <v>17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73" t="s">
        <v>51</v>
      </c>
      <c r="B55" s="74"/>
      <c r="C55" s="74"/>
      <c r="D55" s="74"/>
      <c r="E55" s="75"/>
      <c r="F55" s="76" t="s">
        <v>48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2" t="s">
        <v>52</v>
      </c>
      <c r="B56" s="13"/>
      <c r="C56" s="13"/>
      <c r="D56" s="13"/>
      <c r="E56" s="14"/>
      <c r="F56" s="79">
        <v>9.0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2" t="s">
        <v>53</v>
      </c>
      <c r="B57" s="13"/>
      <c r="C57" s="13"/>
      <c r="D57" s="13"/>
      <c r="E57" s="14"/>
      <c r="F57" s="77">
        <f>F48*0.7+F56</f>
        <v>36.58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80" t="s">
        <v>54</v>
      </c>
      <c r="B58" s="81"/>
      <c r="C58" s="81"/>
      <c r="D58" s="81"/>
      <c r="E58" s="82"/>
      <c r="F58" s="79">
        <v>0.04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80" t="s">
        <v>14</v>
      </c>
      <c r="B59" s="81"/>
      <c r="C59" s="81"/>
      <c r="D59" s="81"/>
      <c r="E59" s="82"/>
      <c r="F59" s="79">
        <v>0.12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80"/>
      <c r="B60" s="81"/>
      <c r="C60" s="81"/>
      <c r="D60" s="82" t="s">
        <v>55</v>
      </c>
      <c r="E60" s="3"/>
      <c r="F60" s="77">
        <f>SUM(F57:F59)</f>
        <v>36.74</v>
      </c>
      <c r="G60" s="31" t="s">
        <v>1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83" t="s">
        <v>56</v>
      </c>
      <c r="B61" s="81"/>
      <c r="C61" s="81"/>
      <c r="D61" s="81"/>
      <c r="E61" s="82"/>
      <c r="F61" s="77">
        <f>SUM(F56:F59)</f>
        <v>45.74</v>
      </c>
      <c r="G61" s="84">
        <f>F61/28</f>
        <v>1.633571429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85" t="s">
        <v>57</v>
      </c>
      <c r="B62" s="3"/>
      <c r="C62" s="3"/>
      <c r="D62" s="3"/>
      <c r="E62" s="86"/>
      <c r="F62" s="77">
        <v>18.0</v>
      </c>
      <c r="G62" s="22" t="s">
        <v>58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85" t="s">
        <v>59</v>
      </c>
      <c r="B63" s="3"/>
      <c r="C63" s="3"/>
      <c r="D63" s="3"/>
      <c r="E63" s="86"/>
      <c r="F63" s="77">
        <f>ROUNDDOWN(F61*2/5,)</f>
        <v>18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2" t="s">
        <v>14</v>
      </c>
      <c r="B64" s="3"/>
      <c r="C64" s="3"/>
      <c r="D64" s="3"/>
      <c r="E64" s="86"/>
      <c r="F64" s="79">
        <v>0.11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85" t="s">
        <v>60</v>
      </c>
      <c r="B65" s="3"/>
      <c r="C65" s="3"/>
      <c r="D65" s="3"/>
      <c r="E65" s="86"/>
      <c r="F65" s="77">
        <v>0.0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85" t="s">
        <v>61</v>
      </c>
      <c r="B66" s="3"/>
      <c r="C66" s="3"/>
      <c r="D66" s="3"/>
      <c r="E66" s="86"/>
      <c r="F66" s="78">
        <f>INT(F62-F65/2)</f>
        <v>18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87" t="s">
        <v>62</v>
      </c>
      <c r="B67" s="88"/>
      <c r="C67" s="88"/>
      <c r="D67" s="88"/>
      <c r="E67" s="89"/>
      <c r="F67" s="78">
        <f>ROUND(F63-F65/2+(F62-(INT(F62))),0)</f>
        <v>18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73" t="s">
        <v>63</v>
      </c>
      <c r="B68" s="74"/>
      <c r="C68" s="74"/>
      <c r="D68" s="74"/>
      <c r="E68" s="75"/>
      <c r="F68" s="76" t="s">
        <v>64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83" t="s">
        <v>65</v>
      </c>
      <c r="B69" s="81"/>
      <c r="C69" s="81"/>
      <c r="D69" s="81"/>
      <c r="E69" s="82"/>
      <c r="F69" s="90">
        <f>ROUND(F3/28,2)</f>
        <v>25.36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85" t="s">
        <v>66</v>
      </c>
      <c r="B70" s="3"/>
      <c r="C70" s="3"/>
      <c r="D70" s="3"/>
      <c r="E70" s="86"/>
      <c r="F70" s="91">
        <v>17.0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87" t="s">
        <v>67</v>
      </c>
      <c r="B71" s="88"/>
      <c r="C71" s="88"/>
      <c r="D71" s="88"/>
      <c r="E71" s="89"/>
      <c r="F71" s="92">
        <f>F69-F70</f>
        <v>8.36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73" t="s">
        <v>68</v>
      </c>
      <c r="B72" s="74"/>
      <c r="C72" s="74"/>
      <c r="D72" s="74"/>
      <c r="E72" s="75"/>
      <c r="F72" s="76" t="s">
        <v>48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83" t="s">
        <v>69</v>
      </c>
      <c r="B73" s="81"/>
      <c r="C73" s="81"/>
      <c r="D73" s="81"/>
      <c r="E73" s="82"/>
      <c r="F73" s="91" t="str">
        <f>Lehrerplanstellen!Q57</f>
        <v>#REF!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85" t="s">
        <v>70</v>
      </c>
      <c r="B74" s="3"/>
      <c r="C74" s="3"/>
      <c r="D74" s="3"/>
      <c r="E74" s="86"/>
      <c r="F74" s="91" t="str">
        <f>Lehrerplanstellen!IST_UNTERRSTD</f>
        <v>#ERROR!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87" t="s">
        <v>67</v>
      </c>
      <c r="B75" s="88"/>
      <c r="C75" s="88"/>
      <c r="D75" s="88"/>
      <c r="E75" s="89"/>
      <c r="F75" s="93" t="str">
        <f>F73-F74</f>
        <v>#REF!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</sheetData>
  <mergeCells count="40">
    <mergeCell ref="A3:E3"/>
    <mergeCell ref="A5:E5"/>
    <mergeCell ref="A6:E6"/>
    <mergeCell ref="A7:E7"/>
    <mergeCell ref="A8:E8"/>
    <mergeCell ref="A9:E9"/>
    <mergeCell ref="A10:E10"/>
    <mergeCell ref="A12:E12"/>
    <mergeCell ref="A13:E13"/>
    <mergeCell ref="A14:E14"/>
    <mergeCell ref="A15:E15"/>
    <mergeCell ref="A16:E16"/>
    <mergeCell ref="A17:E17"/>
    <mergeCell ref="A18:E18"/>
    <mergeCell ref="A19:E19"/>
    <mergeCell ref="A20:E20"/>
    <mergeCell ref="A21:E21"/>
    <mergeCell ref="A22:E22"/>
    <mergeCell ref="A23:E23"/>
    <mergeCell ref="A24:E24"/>
    <mergeCell ref="A25:E25"/>
    <mergeCell ref="A28:E28"/>
    <mergeCell ref="A29:F29"/>
    <mergeCell ref="A30:E30"/>
    <mergeCell ref="A31:E31"/>
    <mergeCell ref="A32:E32"/>
    <mergeCell ref="A33:E33"/>
    <mergeCell ref="A34:E34"/>
    <mergeCell ref="A45:E45"/>
    <mergeCell ref="A46:E46"/>
    <mergeCell ref="A47:E47"/>
    <mergeCell ref="A50:E50"/>
    <mergeCell ref="A51:E51"/>
    <mergeCell ref="A35:F35"/>
    <mergeCell ref="A36:E36"/>
    <mergeCell ref="A37:F37"/>
    <mergeCell ref="A40:E40"/>
    <mergeCell ref="A41:E41"/>
    <mergeCell ref="A43:F43"/>
    <mergeCell ref="A44:E44"/>
  </mergeCells>
  <drawing r:id="rId1"/>
</worksheet>
</file>