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10" windowWidth="15060" windowHeight="7060" activeTab="2"/>
  </bookViews>
  <sheets>
    <sheet name="2017-10-05" sheetId="1" r:id="rId1"/>
    <sheet name="2017-10-07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3"/>
  <c r="N62"/>
  <c r="N61"/>
  <c r="N60"/>
  <c r="N59"/>
  <c r="B70"/>
  <c r="B69"/>
  <c r="B68"/>
  <c r="B67"/>
  <c r="B66"/>
  <c r="S45"/>
  <c r="S46" s="1"/>
  <c r="S47" s="1"/>
  <c r="S48" s="1"/>
  <c r="R45"/>
  <c r="R46" s="1"/>
  <c r="R47" s="1"/>
  <c r="R48" s="1"/>
  <c r="Q45"/>
  <c r="Q46" s="1"/>
  <c r="Q47" s="1"/>
  <c r="Q48" s="1"/>
  <c r="P48"/>
  <c r="O48"/>
  <c r="N48"/>
  <c r="L48"/>
  <c r="K48"/>
  <c r="J48"/>
  <c r="I48"/>
  <c r="H48"/>
  <c r="G48"/>
  <c r="F48"/>
  <c r="E48"/>
  <c r="D48"/>
  <c r="C48"/>
  <c r="B48"/>
  <c r="F23"/>
  <c r="F22"/>
  <c r="P45"/>
  <c r="P46" s="1"/>
  <c r="P47" s="1"/>
  <c r="O45"/>
  <c r="O46" s="1"/>
  <c r="O47" s="1"/>
  <c r="N45"/>
  <c r="N46" s="1"/>
  <c r="N47" s="1"/>
  <c r="L45"/>
  <c r="L46" s="1"/>
  <c r="L47" s="1"/>
  <c r="K45"/>
  <c r="K46" s="1"/>
  <c r="K47" s="1"/>
  <c r="J45"/>
  <c r="J46" s="1"/>
  <c r="J47" s="1"/>
  <c r="I45"/>
  <c r="I46" s="1"/>
  <c r="I47" s="1"/>
  <c r="H45"/>
  <c r="H46" s="1"/>
  <c r="H47" s="1"/>
  <c r="G45"/>
  <c r="G46" s="1"/>
  <c r="G47" s="1"/>
  <c r="F46"/>
  <c r="F47" s="1"/>
  <c r="F45"/>
  <c r="D46"/>
  <c r="D47" s="1"/>
  <c r="E45"/>
  <c r="E46" s="1"/>
  <c r="E47" s="1"/>
  <c r="D45"/>
  <c r="C45"/>
  <c r="C46" s="1"/>
  <c r="C47" s="1"/>
  <c r="F21"/>
  <c r="G19"/>
  <c r="B46"/>
  <c r="B47" s="1"/>
  <c r="B45"/>
  <c r="G20"/>
  <c r="D19" i="2"/>
  <c r="D18"/>
  <c r="C19"/>
  <c r="B19"/>
  <c r="C18"/>
  <c r="D7" i="1"/>
  <c r="D3"/>
  <c r="C7"/>
  <c r="B7"/>
  <c r="AA5" i="2"/>
  <c r="B18"/>
</calcChain>
</file>

<file path=xl/sharedStrings.xml><?xml version="1.0" encoding="utf-8"?>
<sst xmlns="http://schemas.openxmlformats.org/spreadsheetml/2006/main" count="103" uniqueCount="79">
  <si>
    <t>Nominal</t>
  </si>
  <si>
    <t>Old</t>
  </si>
  <si>
    <t>New</t>
  </si>
  <si>
    <t>Tests on the nozzle mounting</t>
  </si>
  <si>
    <t>Using threaded rod installed 2017-10-05</t>
  </si>
  <si>
    <t>x</t>
  </si>
  <si>
    <t>Outlier (blobs)</t>
  </si>
  <si>
    <t>y</t>
  </si>
  <si>
    <t>Because first layer is squashed and shows a gradient of squashiness across the y axis will use sharp part of verniers and avoid bottom layer</t>
  </si>
  <si>
    <t>Old z</t>
  </si>
  <si>
    <t>steps per unit</t>
  </si>
  <si>
    <t>Slope</t>
  </si>
  <si>
    <t>New z</t>
  </si>
  <si>
    <t>SLOPE</t>
  </si>
  <si>
    <t>z (4000)</t>
  </si>
  <si>
    <t>z (4046.41)</t>
  </si>
  <si>
    <t>Intercept</t>
  </si>
  <si>
    <t>Microsteps</t>
  </si>
  <si>
    <t>Proper Z</t>
  </si>
  <si>
    <t>Z -0.2mm (i.e. squashed)</t>
  </si>
  <si>
    <t>Ridges as high as 0.45 (center of square)</t>
  </si>
  <si>
    <t>Z-0.2mm point</t>
  </si>
  <si>
    <t>Z-0.2mm line (diag)</t>
  </si>
  <si>
    <t>z 2017-10-11 after fixing x carriage</t>
  </si>
  <si>
    <t>Extruder calculation</t>
  </si>
  <si>
    <t>e_steps_per_mm = (motor_steps_per_rev * driver_microstep) * (big_gear_teeth / small_gear_teeth) / (hob_effective_diameter * pi)</t>
  </si>
  <si>
    <t>From Triffid Hunter's Calibration Guide</t>
  </si>
  <si>
    <t>Motor steps per rev</t>
  </si>
  <si>
    <t>Driver microstep</t>
  </si>
  <si>
    <t>Big gear teeth</t>
  </si>
  <si>
    <t>Small gear teeth</t>
  </si>
  <si>
    <t>Hob Diameter</t>
  </si>
  <si>
    <t>The values for the X and Y axis are calculated using the following formula:</t>
  </si>
  <si>
    <t>DEFAULT_AXIS_STEPS_PER_UNIT = (Steps per rotation * Microsteps per step) / ( Pulley teeth * Belt</t>
  </si>
  <si>
    <t>pitch). The stepper motors supplied with the kit are 1.8 degree/step motors, which is 200 steps per</t>
  </si>
  <si>
    <t>revolution, and 1/16th microsteps. The pulleys are 14 teeth and the belt pitch is 2.5mm. Thus this figure</t>
  </si>
  <si>
    <t>(200*16)/(14*2.5)=91.4286. If you wish to use 16 teeth pulleys, for example, the figure becomes</t>
  </si>
  <si>
    <t>(200*16)/(16*2.5)=80.</t>
  </si>
  <si>
    <t>Steps per mm</t>
  </si>
  <si>
    <t>Observed</t>
  </si>
  <si>
    <t>With 9 teeth (visible in old instructions)</t>
  </si>
  <si>
    <t>In firmware</t>
  </si>
  <si>
    <t>Extrusion test</t>
  </si>
  <si>
    <t>Requested extrusion</t>
  </si>
  <si>
    <t>Start postiion</t>
  </si>
  <si>
    <t>End</t>
  </si>
  <si>
    <t>Actual extrusion</t>
  </si>
  <si>
    <t>Scaling factor</t>
  </si>
  <si>
    <t>New steps per mm</t>
  </si>
  <si>
    <t>Implied diameter</t>
  </si>
  <si>
    <t>Measured diameter of hobbed bolt as 5.35mm</t>
  </si>
  <si>
    <t>Conditions</t>
  </si>
  <si>
    <t>Extruding</t>
  </si>
  <si>
    <t>Not at extruder, after loosening and retightening bolts</t>
  </si>
  <si>
    <t>There is no change in extruded length - some max value reached due to speed?</t>
  </si>
  <si>
    <t>Speed</t>
  </si>
  <si>
    <t>?</t>
  </si>
  <si>
    <t>Tighten bolts to height of 12.6/12.3</t>
  </si>
  <si>
    <t>Slipping observed</t>
  </si>
  <si>
    <t>Loosened to 14.49/15 (finger tight)</t>
  </si>
  <si>
    <t>+tight feed</t>
  </si>
  <si>
    <t>+loose feed</t>
  </si>
  <si>
    <t>y1</t>
  </si>
  <si>
    <t>y2</t>
  </si>
  <si>
    <t>G1 X139.957 Y2.500 E7.10147</t>
  </si>
  <si>
    <t>G1 X139.957 Y137.500 E12.23232</t>
  </si>
  <si>
    <t>e1</t>
  </si>
  <si>
    <t>e2</t>
  </si>
  <si>
    <t>Feed assumed at</t>
  </si>
  <si>
    <t>y travel</t>
  </si>
  <si>
    <t>Time (minutes)</t>
  </si>
  <si>
    <t>Time (seconds)</t>
  </si>
  <si>
    <t>e travel</t>
  </si>
  <si>
    <t>e feed</t>
  </si>
  <si>
    <t>No gaps</t>
  </si>
  <si>
    <t>No gaps visible</t>
  </si>
  <si>
    <t>Can see gaps</t>
  </si>
  <si>
    <t>BELOW IS ALL FOR OLD EXTRUDER DESIGN USED PRE 2017-11-09</t>
  </si>
  <si>
    <t>On RepRapPro site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</si>
</sst>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6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Dashed">
        <color rgb="FF2F6FAB"/>
      </left>
      <right style="mediumDashed">
        <color rgb="FF2F6FAB"/>
      </right>
      <top style="mediumDashed">
        <color rgb="FF2F6FAB"/>
      </top>
      <bottom style="mediumDashed">
        <color rgb="FF2F6FAB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left" indent="1"/>
    </xf>
    <xf numFmtId="0" fontId="0" fillId="0" borderId="0" xfId="0" applyAlignment="1">
      <alignment horizontal="center" vertical="center" wrapText="1"/>
    </xf>
    <xf numFmtId="4" fontId="0" fillId="0" borderId="0" xfId="0" applyNumberFormat="1"/>
    <xf numFmtId="0" fontId="0" fillId="2" borderId="0" xfId="0" applyFill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'2017-10-05'!$B$2</c:f>
              <c:strCache>
                <c:ptCount val="1"/>
                <c:pt idx="0">
                  <c:v>Old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'2017-10-05'!$A$3:$A$5</c:f>
              <c:numCache>
                <c:formatCode>General</c:formatCode>
                <c:ptCount val="3"/>
                <c:pt idx="0">
                  <c:v>53.125</c:v>
                </c:pt>
                <c:pt idx="1">
                  <c:v>33.5</c:v>
                </c:pt>
                <c:pt idx="2">
                  <c:v>25</c:v>
                </c:pt>
              </c:numCache>
            </c:numRef>
          </c:xVal>
          <c:yVal>
            <c:numRef>
              <c:f>'2017-10-05'!$B$3:$B$5</c:f>
              <c:numCache>
                <c:formatCode>General</c:formatCode>
                <c:ptCount val="3"/>
                <c:pt idx="0">
                  <c:v>54.1</c:v>
                </c:pt>
                <c:pt idx="1">
                  <c:v>34.4</c:v>
                </c:pt>
                <c:pt idx="2">
                  <c:v>25.5</c:v>
                </c:pt>
              </c:numCache>
            </c:numRef>
          </c:yVal>
        </c:ser>
        <c:ser>
          <c:idx val="1"/>
          <c:order val="1"/>
          <c:tx>
            <c:strRef>
              <c:f>'2017-10-05'!$C$2</c:f>
              <c:strCache>
                <c:ptCount val="1"/>
                <c:pt idx="0">
                  <c:v>New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951224846894153"/>
                  <c:y val="0.26999489647127445"/>
                </c:manualLayout>
              </c:layout>
              <c:numFmt formatCode="General" sourceLinked="0"/>
            </c:trendlineLbl>
          </c:trendline>
          <c:xVal>
            <c:numRef>
              <c:f>'2017-10-05'!$A$3:$A$5</c:f>
              <c:numCache>
                <c:formatCode>General</c:formatCode>
                <c:ptCount val="3"/>
                <c:pt idx="0">
                  <c:v>53.125</c:v>
                </c:pt>
                <c:pt idx="1">
                  <c:v>33.5</c:v>
                </c:pt>
                <c:pt idx="2">
                  <c:v>25</c:v>
                </c:pt>
              </c:numCache>
            </c:numRef>
          </c:xVal>
          <c:yVal>
            <c:numRef>
              <c:f>'2017-10-05'!$C$3:$C$5</c:f>
              <c:numCache>
                <c:formatCode>General</c:formatCode>
                <c:ptCount val="3"/>
                <c:pt idx="0">
                  <c:v>52.2</c:v>
                </c:pt>
                <c:pt idx="1">
                  <c:v>32.9</c:v>
                </c:pt>
                <c:pt idx="2">
                  <c:v>24.3</c:v>
                </c:pt>
              </c:numCache>
            </c:numRef>
          </c:yVal>
        </c:ser>
        <c:axId val="70984832"/>
        <c:axId val="70986368"/>
      </c:scatterChart>
      <c:valAx>
        <c:axId val="70984832"/>
        <c:scaling>
          <c:orientation val="minMax"/>
        </c:scaling>
        <c:axPos val="b"/>
        <c:numFmt formatCode="General" sourceLinked="1"/>
        <c:tickLblPos val="nextTo"/>
        <c:crossAx val="70986368"/>
        <c:crosses val="autoZero"/>
        <c:crossBetween val="midCat"/>
      </c:valAx>
      <c:valAx>
        <c:axId val="70986368"/>
        <c:scaling>
          <c:orientation val="minMax"/>
        </c:scaling>
        <c:axPos val="l"/>
        <c:majorGridlines/>
        <c:numFmt formatCode="General" sourceLinked="1"/>
        <c:tickLblPos val="nextTo"/>
        <c:crossAx val="70984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'2017-10-07'!$B$4</c:f>
              <c:strCache>
                <c:ptCount val="1"/>
                <c:pt idx="0">
                  <c:v>z (4000)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'2017-10-07'!$A$5:$A$16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'2017-10-07'!$B$5:$B$16</c:f>
              <c:numCache>
                <c:formatCode>General</c:formatCode>
                <c:ptCount val="12"/>
                <c:pt idx="0">
                  <c:v>4.5</c:v>
                </c:pt>
                <c:pt idx="1">
                  <c:v>9.4</c:v>
                </c:pt>
                <c:pt idx="2">
                  <c:v>14.3</c:v>
                </c:pt>
                <c:pt idx="3">
                  <c:v>19.2</c:v>
                </c:pt>
                <c:pt idx="4">
                  <c:v>24.15</c:v>
                </c:pt>
                <c:pt idx="5">
                  <c:v>29.1</c:v>
                </c:pt>
                <c:pt idx="6">
                  <c:v>34.15</c:v>
                </c:pt>
                <c:pt idx="7">
                  <c:v>39</c:v>
                </c:pt>
                <c:pt idx="8">
                  <c:v>44</c:v>
                </c:pt>
                <c:pt idx="9">
                  <c:v>48.9</c:v>
                </c:pt>
                <c:pt idx="10">
                  <c:v>53.9</c:v>
                </c:pt>
                <c:pt idx="11">
                  <c:v>58.8</c:v>
                </c:pt>
              </c:numCache>
            </c:numRef>
          </c:yVal>
        </c:ser>
        <c:axId val="71011328"/>
        <c:axId val="71037696"/>
      </c:scatterChart>
      <c:valAx>
        <c:axId val="71011328"/>
        <c:scaling>
          <c:orientation val="minMax"/>
        </c:scaling>
        <c:axPos val="b"/>
        <c:numFmt formatCode="General" sourceLinked="1"/>
        <c:tickLblPos val="nextTo"/>
        <c:crossAx val="71037696"/>
        <c:crosses val="autoZero"/>
        <c:crossBetween val="midCat"/>
      </c:valAx>
      <c:valAx>
        <c:axId val="71037696"/>
        <c:scaling>
          <c:orientation val="minMax"/>
        </c:scaling>
        <c:axPos val="l"/>
        <c:numFmt formatCode="General" sourceLinked="1"/>
        <c:tickLblPos val="nextTo"/>
        <c:crossAx val="71011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'2017-10-07'!$B$21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876507790249644"/>
                  <c:y val="1.0198625702291192E-2"/>
                </c:manualLayout>
              </c:layout>
              <c:numFmt formatCode="General" sourceLinked="0"/>
            </c:trendlineLbl>
          </c:trendline>
          <c:xVal>
            <c:numRef>
              <c:f>'2017-10-07'!$A$22:$A$32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'2017-10-07'!$B$22:$B$32</c:f>
              <c:numCache>
                <c:formatCode>General</c:formatCode>
                <c:ptCount val="11"/>
                <c:pt idx="0">
                  <c:v>5.15</c:v>
                </c:pt>
                <c:pt idx="1">
                  <c:v>10.15</c:v>
                </c:pt>
                <c:pt idx="2">
                  <c:v>15.15</c:v>
                </c:pt>
                <c:pt idx="3">
                  <c:v>20.149999999999999</c:v>
                </c:pt>
                <c:pt idx="4">
                  <c:v>25.15</c:v>
                </c:pt>
                <c:pt idx="5">
                  <c:v>30.1</c:v>
                </c:pt>
                <c:pt idx="6">
                  <c:v>35.25</c:v>
                </c:pt>
                <c:pt idx="7">
                  <c:v>40.35</c:v>
                </c:pt>
                <c:pt idx="8">
                  <c:v>45.2</c:v>
                </c:pt>
                <c:pt idx="9">
                  <c:v>50.45</c:v>
                </c:pt>
                <c:pt idx="10">
                  <c:v>55.3</c:v>
                </c:pt>
              </c:numCache>
            </c:numRef>
          </c:yVal>
        </c:ser>
        <c:axId val="87528576"/>
        <c:axId val="87530112"/>
      </c:scatterChart>
      <c:valAx>
        <c:axId val="87528576"/>
        <c:scaling>
          <c:orientation val="minMax"/>
        </c:scaling>
        <c:axPos val="b"/>
        <c:numFmt formatCode="General" sourceLinked="1"/>
        <c:tickLblPos val="nextTo"/>
        <c:crossAx val="87530112"/>
        <c:crosses val="autoZero"/>
        <c:crossBetween val="midCat"/>
      </c:valAx>
      <c:valAx>
        <c:axId val="87530112"/>
        <c:scaling>
          <c:orientation val="minMax"/>
        </c:scaling>
        <c:axPos val="l"/>
        <c:numFmt formatCode="General" sourceLinked="1"/>
        <c:tickLblPos val="nextTo"/>
        <c:crossAx val="87528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'2017-10-07'!$B$21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876507790249653"/>
                  <c:y val="1.0198625702291192E-2"/>
                </c:manualLayout>
              </c:layout>
              <c:numFmt formatCode="General" sourceLinked="0"/>
            </c:trendlineLbl>
          </c:trendline>
          <c:xVal>
            <c:numRef>
              <c:f>'2017-10-07'!$A$40:$A$50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'2017-10-07'!$B$40:$B$50</c:f>
              <c:numCache>
                <c:formatCode>General</c:formatCode>
                <c:ptCount val="11"/>
                <c:pt idx="0">
                  <c:v>10.1</c:v>
                </c:pt>
                <c:pt idx="1">
                  <c:v>15.05</c:v>
                </c:pt>
                <c:pt idx="2">
                  <c:v>20.05</c:v>
                </c:pt>
                <c:pt idx="3">
                  <c:v>25</c:v>
                </c:pt>
                <c:pt idx="4">
                  <c:v>30</c:v>
                </c:pt>
                <c:pt idx="5">
                  <c:v>34.9</c:v>
                </c:pt>
                <c:pt idx="6">
                  <c:v>40</c:v>
                </c:pt>
                <c:pt idx="7">
                  <c:v>44.85</c:v>
                </c:pt>
                <c:pt idx="8">
                  <c:v>49.8</c:v>
                </c:pt>
                <c:pt idx="9">
                  <c:v>54.85</c:v>
                </c:pt>
                <c:pt idx="10">
                  <c:v>59.8</c:v>
                </c:pt>
              </c:numCache>
            </c:numRef>
          </c:yVal>
        </c:ser>
        <c:axId val="95890432"/>
        <c:axId val="95912704"/>
      </c:scatterChart>
      <c:valAx>
        <c:axId val="95890432"/>
        <c:scaling>
          <c:orientation val="minMax"/>
        </c:scaling>
        <c:axPos val="b"/>
        <c:numFmt formatCode="General" sourceLinked="1"/>
        <c:tickLblPos val="nextTo"/>
        <c:crossAx val="95912704"/>
        <c:crosses val="autoZero"/>
        <c:crossBetween val="midCat"/>
      </c:valAx>
      <c:valAx>
        <c:axId val="95912704"/>
        <c:scaling>
          <c:orientation val="minMax"/>
        </c:scaling>
        <c:axPos val="l"/>
        <c:numFmt formatCode="General" sourceLinked="1"/>
        <c:tickLblPos val="nextTo"/>
        <c:crossAx val="95890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'2017-10-07'!$C$4</c:f>
              <c:strCache>
                <c:ptCount val="1"/>
                <c:pt idx="0">
                  <c:v>z (4046.41)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630675154967344E-3"/>
                  <c:y val="-5.7164936611040391E-3"/>
                </c:manualLayout>
              </c:layout>
              <c:numFmt formatCode="General" sourceLinked="0"/>
            </c:trendlineLbl>
          </c:trendline>
          <c:xVal>
            <c:numRef>
              <c:f>'2017-10-07'!$A$5:$A$16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'2017-10-07'!$C$5:$C$16</c:f>
              <c:numCache>
                <c:formatCode>General</c:formatCode>
                <c:ptCount val="12"/>
                <c:pt idx="0">
                  <c:v>4.3499999999999996</c:v>
                </c:pt>
                <c:pt idx="1">
                  <c:v>9.3000000000000007</c:v>
                </c:pt>
                <c:pt idx="2">
                  <c:v>14.3</c:v>
                </c:pt>
                <c:pt idx="3">
                  <c:v>19.3</c:v>
                </c:pt>
                <c:pt idx="4">
                  <c:v>24.35</c:v>
                </c:pt>
                <c:pt idx="5">
                  <c:v>29.3</c:v>
                </c:pt>
                <c:pt idx="6">
                  <c:v>34.4</c:v>
                </c:pt>
                <c:pt idx="7">
                  <c:v>39.35</c:v>
                </c:pt>
                <c:pt idx="8">
                  <c:v>44.4</c:v>
                </c:pt>
                <c:pt idx="9">
                  <c:v>49.3</c:v>
                </c:pt>
                <c:pt idx="10">
                  <c:v>54.35</c:v>
                </c:pt>
                <c:pt idx="11">
                  <c:v>59.3</c:v>
                </c:pt>
              </c:numCache>
            </c:numRef>
          </c:yVal>
        </c:ser>
        <c:axId val="95933568"/>
        <c:axId val="95935104"/>
      </c:scatterChart>
      <c:valAx>
        <c:axId val="95933568"/>
        <c:scaling>
          <c:orientation val="minMax"/>
        </c:scaling>
        <c:axPos val="b"/>
        <c:numFmt formatCode="General" sourceLinked="1"/>
        <c:tickLblPos val="nextTo"/>
        <c:crossAx val="95935104"/>
        <c:crosses val="autoZero"/>
        <c:crossBetween val="midCat"/>
      </c:valAx>
      <c:valAx>
        <c:axId val="95935104"/>
        <c:scaling>
          <c:orientation val="minMax"/>
        </c:scaling>
        <c:axPos val="l"/>
        <c:numFmt formatCode="General" sourceLinked="1"/>
        <c:tickLblPos val="nextTo"/>
        <c:crossAx val="95933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82550</xdr:rowOff>
    </xdr:from>
    <xdr:to>
      <xdr:col>13</xdr:col>
      <xdr:colOff>317500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6350</xdr:rowOff>
    </xdr:from>
    <xdr:to>
      <xdr:col>11</xdr:col>
      <xdr:colOff>520700</xdr:colOff>
      <xdr:row>16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20</xdr:row>
      <xdr:rowOff>57150</xdr:rowOff>
    </xdr:from>
    <xdr:to>
      <xdr:col>11</xdr:col>
      <xdr:colOff>514350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37</xdr:row>
      <xdr:rowOff>158750</xdr:rowOff>
    </xdr:from>
    <xdr:to>
      <xdr:col>11</xdr:col>
      <xdr:colOff>514350</xdr:colOff>
      <xdr:row>50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</xdr:row>
      <xdr:rowOff>19050</xdr:rowOff>
    </xdr:from>
    <xdr:to>
      <xdr:col>19</xdr:col>
      <xdr:colOff>508000</xdr:colOff>
      <xdr:row>16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7" sqref="B7"/>
    </sheetView>
  </sheetViews>
  <sheetFormatPr defaultRowHeight="14.5"/>
  <sheetData>
    <row r="1" spans="1:4">
      <c r="A1" t="s">
        <v>3</v>
      </c>
    </row>
    <row r="2" spans="1:4">
      <c r="A2" t="s">
        <v>0</v>
      </c>
      <c r="B2" t="s">
        <v>1</v>
      </c>
      <c r="C2" t="s">
        <v>2</v>
      </c>
    </row>
    <row r="3" spans="1:4">
      <c r="A3">
        <v>53.125</v>
      </c>
      <c r="B3">
        <v>54.1</v>
      </c>
      <c r="C3">
        <v>52.2</v>
      </c>
      <c r="D3" s="1">
        <f>B3/C3-1</f>
        <v>3.6398467432950055E-2</v>
      </c>
    </row>
    <row r="4" spans="1:4">
      <c r="A4">
        <v>33.5</v>
      </c>
      <c r="B4">
        <v>34.4</v>
      </c>
      <c r="C4">
        <v>32.9</v>
      </c>
      <c r="D4" s="1"/>
    </row>
    <row r="5" spans="1:4">
      <c r="A5">
        <v>25</v>
      </c>
      <c r="B5">
        <v>25.5</v>
      </c>
      <c r="C5">
        <v>24.3</v>
      </c>
      <c r="D5" s="1"/>
    </row>
    <row r="6" spans="1:4">
      <c r="D6" s="1"/>
    </row>
    <row r="7" spans="1:4">
      <c r="A7" t="s">
        <v>13</v>
      </c>
      <c r="B7">
        <f>SLOPE(B3:B5,$A$3:$A$5)</f>
        <v>1.0146036196150092</v>
      </c>
      <c r="C7">
        <f>SLOPE(C3:C5,$A$3:$A$5)</f>
        <v>0.99050289118626245</v>
      </c>
      <c r="D7" s="1">
        <f>B7/C7-1</f>
        <v>2.4331810278597876E-2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4"/>
  <sheetViews>
    <sheetView workbookViewId="0">
      <selection activeCell="D18" sqref="D18"/>
    </sheetView>
  </sheetViews>
  <sheetFormatPr defaultRowHeight="14.5"/>
  <sheetData>
    <row r="1" spans="1:28">
      <c r="A1" t="s">
        <v>4</v>
      </c>
    </row>
    <row r="4" spans="1:28">
      <c r="A4" t="s">
        <v>0</v>
      </c>
      <c r="B4" t="s">
        <v>14</v>
      </c>
      <c r="C4" t="s">
        <v>15</v>
      </c>
      <c r="D4" t="s">
        <v>23</v>
      </c>
      <c r="Z4" t="s">
        <v>9</v>
      </c>
      <c r="AA4">
        <v>4000</v>
      </c>
      <c r="AB4" t="s">
        <v>10</v>
      </c>
    </row>
    <row r="5" spans="1:28">
      <c r="A5">
        <v>5</v>
      </c>
      <c r="B5">
        <v>4.5</v>
      </c>
      <c r="C5">
        <v>4.3499999999999996</v>
      </c>
      <c r="D5">
        <v>5.0999999999999996</v>
      </c>
      <c r="Z5" t="s">
        <v>12</v>
      </c>
      <c r="AA5">
        <f>AA4/B18</f>
        <v>4046.4063384267124</v>
      </c>
      <c r="AB5" t="s">
        <v>10</v>
      </c>
    </row>
    <row r="6" spans="1:28">
      <c r="A6">
        <v>10</v>
      </c>
      <c r="B6">
        <v>9.4</v>
      </c>
      <c r="C6">
        <v>9.3000000000000007</v>
      </c>
      <c r="D6">
        <v>10</v>
      </c>
    </row>
    <row r="7" spans="1:28">
      <c r="A7">
        <v>15</v>
      </c>
      <c r="B7">
        <v>14.3</v>
      </c>
      <c r="C7">
        <v>14.3</v>
      </c>
      <c r="D7">
        <v>15</v>
      </c>
    </row>
    <row r="8" spans="1:28">
      <c r="A8">
        <v>20</v>
      </c>
      <c r="B8">
        <v>19.2</v>
      </c>
      <c r="C8">
        <v>19.3</v>
      </c>
      <c r="D8">
        <v>19.95</v>
      </c>
    </row>
    <row r="9" spans="1:28">
      <c r="A9">
        <v>25</v>
      </c>
      <c r="B9">
        <v>24.15</v>
      </c>
      <c r="C9">
        <v>24.35</v>
      </c>
      <c r="D9">
        <v>24.95</v>
      </c>
    </row>
    <row r="10" spans="1:28">
      <c r="A10">
        <v>30</v>
      </c>
      <c r="B10">
        <v>29.1</v>
      </c>
      <c r="C10">
        <v>29.3</v>
      </c>
      <c r="D10">
        <v>29.95</v>
      </c>
    </row>
    <row r="11" spans="1:28">
      <c r="A11">
        <v>35</v>
      </c>
      <c r="B11">
        <v>34.15</v>
      </c>
      <c r="C11">
        <v>34.4</v>
      </c>
      <c r="D11">
        <v>35</v>
      </c>
    </row>
    <row r="12" spans="1:28">
      <c r="A12">
        <v>40</v>
      </c>
      <c r="B12">
        <v>39</v>
      </c>
      <c r="C12">
        <v>39.35</v>
      </c>
      <c r="D12">
        <v>40</v>
      </c>
    </row>
    <row r="13" spans="1:28">
      <c r="A13">
        <v>45</v>
      </c>
      <c r="B13">
        <v>44</v>
      </c>
      <c r="C13">
        <v>44.4</v>
      </c>
      <c r="D13">
        <v>44.95</v>
      </c>
    </row>
    <row r="14" spans="1:28">
      <c r="A14">
        <v>50</v>
      </c>
      <c r="B14">
        <v>48.9</v>
      </c>
      <c r="C14">
        <v>49.3</v>
      </c>
      <c r="D14">
        <v>49.95</v>
      </c>
    </row>
    <row r="15" spans="1:28">
      <c r="A15">
        <v>55</v>
      </c>
      <c r="B15">
        <v>53.9</v>
      </c>
      <c r="C15">
        <v>54.35</v>
      </c>
      <c r="D15">
        <v>55</v>
      </c>
    </row>
    <row r="16" spans="1:28">
      <c r="A16">
        <v>60</v>
      </c>
      <c r="B16">
        <v>58.8</v>
      </c>
      <c r="C16">
        <v>59.3</v>
      </c>
      <c r="D16">
        <v>59.95</v>
      </c>
    </row>
    <row r="18" spans="1:4">
      <c r="A18" t="s">
        <v>11</v>
      </c>
      <c r="B18" s="2">
        <f>SLOPE(B5:B16,A5:A16)</f>
        <v>0.98853146853146845</v>
      </c>
      <c r="C18" s="2">
        <f>SLOPE(C5:C16,$A$5:$A$16)</f>
        <v>1.0003496503496503</v>
      </c>
      <c r="D18" s="2">
        <f>SLOPE(D5:D16,$A$5:$A$16)</f>
        <v>0.99874125874125874</v>
      </c>
    </row>
    <row r="19" spans="1:4">
      <c r="A19" t="s">
        <v>16</v>
      </c>
      <c r="B19">
        <f>INTERCEPT(B5:B16, $A$5:$A$16)</f>
        <v>-0.51060606060606162</v>
      </c>
      <c r="C19">
        <f>INTERCEPT(C5:C16, $A$5:$A$16)</f>
        <v>-0.67803030303030098</v>
      </c>
      <c r="D19">
        <f>INTERCEPT(D5:D16, $A$5:$A$16)</f>
        <v>2.4242424242416405E-2</v>
      </c>
    </row>
    <row r="21" spans="1:4">
      <c r="A21" t="s">
        <v>0</v>
      </c>
      <c r="B21" t="s">
        <v>5</v>
      </c>
    </row>
    <row r="22" spans="1:4">
      <c r="A22">
        <v>5</v>
      </c>
      <c r="B22">
        <v>5.15</v>
      </c>
    </row>
    <row r="23" spans="1:4">
      <c r="A23">
        <v>10</v>
      </c>
      <c r="B23">
        <v>10.15</v>
      </c>
    </row>
    <row r="24" spans="1:4">
      <c r="A24">
        <v>15</v>
      </c>
      <c r="B24">
        <v>15.15</v>
      </c>
    </row>
    <row r="25" spans="1:4">
      <c r="A25">
        <v>20</v>
      </c>
      <c r="B25">
        <v>20.149999999999999</v>
      </c>
    </row>
    <row r="26" spans="1:4">
      <c r="A26">
        <v>25</v>
      </c>
      <c r="B26">
        <v>25.15</v>
      </c>
    </row>
    <row r="27" spans="1:4">
      <c r="A27">
        <v>30</v>
      </c>
      <c r="B27">
        <v>30.1</v>
      </c>
    </row>
    <row r="28" spans="1:4">
      <c r="A28">
        <v>35</v>
      </c>
      <c r="B28">
        <v>35.25</v>
      </c>
    </row>
    <row r="29" spans="1:4">
      <c r="A29">
        <v>40</v>
      </c>
      <c r="B29">
        <v>40.35</v>
      </c>
    </row>
    <row r="30" spans="1:4">
      <c r="A30">
        <v>45</v>
      </c>
      <c r="B30">
        <v>45.2</v>
      </c>
    </row>
    <row r="31" spans="1:4">
      <c r="A31">
        <v>50</v>
      </c>
      <c r="B31">
        <v>50.45</v>
      </c>
    </row>
    <row r="32" spans="1:4">
      <c r="A32">
        <v>55</v>
      </c>
      <c r="B32">
        <v>55.3</v>
      </c>
    </row>
    <row r="33" spans="1:2">
      <c r="A33">
        <v>60</v>
      </c>
      <c r="B33" t="s">
        <v>6</v>
      </c>
    </row>
    <row r="37" spans="1:2">
      <c r="A37" t="s">
        <v>8</v>
      </c>
    </row>
    <row r="38" spans="1:2">
      <c r="A38" t="s">
        <v>0</v>
      </c>
      <c r="B38" t="s">
        <v>7</v>
      </c>
    </row>
    <row r="39" spans="1:2">
      <c r="A39">
        <v>5</v>
      </c>
      <c r="B39">
        <v>5.15</v>
      </c>
    </row>
    <row r="40" spans="1:2">
      <c r="A40">
        <v>10</v>
      </c>
      <c r="B40">
        <v>10.1</v>
      </c>
    </row>
    <row r="41" spans="1:2">
      <c r="A41">
        <v>15</v>
      </c>
      <c r="B41">
        <v>15.05</v>
      </c>
    </row>
    <row r="42" spans="1:2">
      <c r="A42">
        <v>20</v>
      </c>
      <c r="B42">
        <v>20.05</v>
      </c>
    </row>
    <row r="43" spans="1:2">
      <c r="A43">
        <v>25</v>
      </c>
      <c r="B43">
        <v>25</v>
      </c>
    </row>
    <row r="44" spans="1:2">
      <c r="A44">
        <v>30</v>
      </c>
      <c r="B44">
        <v>30</v>
      </c>
    </row>
    <row r="45" spans="1:2">
      <c r="A45">
        <v>35</v>
      </c>
      <c r="B45">
        <v>34.9</v>
      </c>
    </row>
    <row r="46" spans="1:2">
      <c r="A46">
        <v>40</v>
      </c>
      <c r="B46">
        <v>40</v>
      </c>
    </row>
    <row r="47" spans="1:2">
      <c r="A47">
        <v>45</v>
      </c>
      <c r="B47">
        <v>44.85</v>
      </c>
    </row>
    <row r="48" spans="1:2">
      <c r="A48">
        <v>50</v>
      </c>
      <c r="B48">
        <v>49.8</v>
      </c>
    </row>
    <row r="49" spans="1:6">
      <c r="A49">
        <v>55</v>
      </c>
      <c r="B49">
        <v>54.85</v>
      </c>
    </row>
    <row r="50" spans="1:6">
      <c r="A50">
        <v>60</v>
      </c>
      <c r="B50">
        <v>59.8</v>
      </c>
    </row>
    <row r="56" spans="1:6">
      <c r="A56" t="s">
        <v>17</v>
      </c>
      <c r="B56" t="s">
        <v>18</v>
      </c>
      <c r="C56" t="s">
        <v>19</v>
      </c>
      <c r="E56" t="s">
        <v>21</v>
      </c>
      <c r="F56" t="s">
        <v>22</v>
      </c>
    </row>
    <row r="57" spans="1:6">
      <c r="A57">
        <v>0.2</v>
      </c>
      <c r="B57">
        <v>0.2</v>
      </c>
      <c r="E57">
        <v>0</v>
      </c>
      <c r="F57">
        <v>0.35</v>
      </c>
    </row>
    <row r="58" spans="1:6">
      <c r="A58">
        <v>0.4</v>
      </c>
      <c r="B58">
        <v>0.4</v>
      </c>
      <c r="C58">
        <v>0.35</v>
      </c>
      <c r="E58">
        <v>0.3</v>
      </c>
      <c r="F58">
        <v>0.5</v>
      </c>
    </row>
    <row r="59" spans="1:6">
      <c r="A59">
        <v>0.6</v>
      </c>
      <c r="B59">
        <v>0.6</v>
      </c>
      <c r="C59">
        <v>0.45</v>
      </c>
      <c r="E59">
        <v>0.4</v>
      </c>
      <c r="F59">
        <v>0.65</v>
      </c>
    </row>
    <row r="60" spans="1:6">
      <c r="A60">
        <v>0.8</v>
      </c>
      <c r="B60">
        <v>0.8</v>
      </c>
      <c r="C60">
        <v>0.7</v>
      </c>
      <c r="E60">
        <v>0.6</v>
      </c>
      <c r="F60">
        <v>0.75</v>
      </c>
    </row>
    <row r="61" spans="1:6">
      <c r="A61">
        <v>1</v>
      </c>
      <c r="B61">
        <v>1</v>
      </c>
      <c r="C61">
        <v>0.9</v>
      </c>
      <c r="E61">
        <v>0.8</v>
      </c>
      <c r="F61">
        <v>0.95</v>
      </c>
    </row>
    <row r="62" spans="1:6">
      <c r="A62">
        <v>10</v>
      </c>
      <c r="E62">
        <v>9.65</v>
      </c>
      <c r="F62">
        <v>9.9499999999999993</v>
      </c>
    </row>
    <row r="64" spans="1:6">
      <c r="C64" t="s">
        <v>20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0"/>
  <sheetViews>
    <sheetView tabSelected="1" workbookViewId="0">
      <selection activeCell="Q21" sqref="Q21"/>
    </sheetView>
  </sheetViews>
  <sheetFormatPr defaultRowHeight="14.5"/>
  <cols>
    <col min="1" max="1" width="34.6328125" customWidth="1"/>
  </cols>
  <sheetData>
    <row r="1" spans="1:7">
      <c r="A1" t="s">
        <v>24</v>
      </c>
    </row>
    <row r="3" spans="1:7" ht="43.5"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4" t="s">
        <v>38</v>
      </c>
    </row>
    <row r="4" spans="1:7">
      <c r="A4" t="s">
        <v>78</v>
      </c>
      <c r="D4" s="4"/>
      <c r="E4" s="4"/>
      <c r="F4" s="4"/>
      <c r="G4" s="4">
        <v>945</v>
      </c>
    </row>
    <row r="5" spans="1:7">
      <c r="A5" t="s">
        <v>39</v>
      </c>
      <c r="B5">
        <v>200</v>
      </c>
      <c r="C5">
        <v>16</v>
      </c>
      <c r="D5">
        <v>53</v>
      </c>
      <c r="E5">
        <v>11</v>
      </c>
      <c r="F5">
        <v>5.35</v>
      </c>
      <c r="G5" s="6">
        <f>B5*C5*(D5/E5)/(F5*PI())</f>
        <v>917.33826162737307</v>
      </c>
    </row>
    <row r="12" spans="1:7" ht="15" thickBot="1">
      <c r="A12" s="8" t="s">
        <v>77</v>
      </c>
    </row>
    <row r="13" spans="1:7" ht="15" thickBot="1">
      <c r="A13" s="3"/>
    </row>
    <row r="14" spans="1:7">
      <c r="A14" t="s">
        <v>26</v>
      </c>
    </row>
    <row r="15" spans="1:7">
      <c r="A15" t="s">
        <v>25</v>
      </c>
    </row>
    <row r="17" spans="1:7" ht="43.5">
      <c r="B17" s="4" t="s">
        <v>27</v>
      </c>
      <c r="C17" s="4" t="s">
        <v>28</v>
      </c>
      <c r="D17" s="4" t="s">
        <v>29</v>
      </c>
      <c r="E17" s="4" t="s">
        <v>30</v>
      </c>
      <c r="F17" s="4" t="s">
        <v>31</v>
      </c>
      <c r="G17" s="4" t="s">
        <v>38</v>
      </c>
    </row>
    <row r="18" spans="1:7">
      <c r="A18" t="s">
        <v>41</v>
      </c>
      <c r="B18">
        <v>200</v>
      </c>
      <c r="C18">
        <v>16</v>
      </c>
      <c r="D18" s="4"/>
      <c r="E18" s="4"/>
      <c r="F18" s="4"/>
      <c r="G18" s="4">
        <v>920</v>
      </c>
    </row>
    <row r="19" spans="1:7">
      <c r="A19" t="s">
        <v>39</v>
      </c>
      <c r="B19">
        <v>200</v>
      </c>
      <c r="C19">
        <v>16</v>
      </c>
      <c r="D19">
        <v>53</v>
      </c>
      <c r="E19">
        <v>11</v>
      </c>
      <c r="F19">
        <v>5.35</v>
      </c>
      <c r="G19" s="6">
        <f>B19*C19*(D19/E19)/(F19*PI())</f>
        <v>917.33826162737307</v>
      </c>
    </row>
    <row r="20" spans="1:7">
      <c r="A20" t="s">
        <v>40</v>
      </c>
      <c r="B20">
        <v>200</v>
      </c>
      <c r="C20">
        <v>16</v>
      </c>
      <c r="D20">
        <v>53</v>
      </c>
      <c r="E20">
        <v>9</v>
      </c>
      <c r="F20">
        <v>5.35</v>
      </c>
      <c r="G20" s="6">
        <f>B20*C20*(D20/E20)/(F20*PI())</f>
        <v>1121.1912086556781</v>
      </c>
    </row>
    <row r="21" spans="1:7">
      <c r="A21" t="s">
        <v>49</v>
      </c>
      <c r="B21">
        <v>200</v>
      </c>
      <c r="C21">
        <v>16</v>
      </c>
      <c r="D21">
        <v>53</v>
      </c>
      <c r="E21">
        <v>11</v>
      </c>
      <c r="F21" s="6">
        <f>((B21*C21)*(D21/E21))/G21/PI()</f>
        <v>4.6911774205542951</v>
      </c>
      <c r="G21">
        <v>1046.1679999999999</v>
      </c>
    </row>
    <row r="22" spans="1:7">
      <c r="A22" t="s">
        <v>49</v>
      </c>
      <c r="B22">
        <v>200</v>
      </c>
      <c r="C22">
        <v>16</v>
      </c>
      <c r="D22">
        <v>53</v>
      </c>
      <c r="E22">
        <v>11</v>
      </c>
      <c r="F22" s="6">
        <f>((B22*C22)*(D22/E22))/G22/PI()</f>
        <v>5.3345214127243974</v>
      </c>
      <c r="G22">
        <v>920</v>
      </c>
    </row>
    <row r="23" spans="1:7">
      <c r="F23">
        <f>((B22*C22)*(D22/E22))/PI()</f>
        <v>4907.7596997064456</v>
      </c>
    </row>
    <row r="24" spans="1:7">
      <c r="A24" t="s">
        <v>50</v>
      </c>
    </row>
    <row r="30" spans="1:7">
      <c r="A30" t="s">
        <v>32</v>
      </c>
    </row>
    <row r="31" spans="1:7">
      <c r="A31" t="s">
        <v>33</v>
      </c>
    </row>
    <row r="32" spans="1:7">
      <c r="A32" t="s">
        <v>34</v>
      </c>
    </row>
    <row r="33" spans="1:19">
      <c r="A33" t="s">
        <v>35</v>
      </c>
    </row>
    <row r="34" spans="1:19">
      <c r="A34" t="s">
        <v>36</v>
      </c>
    </row>
    <row r="35" spans="1:19">
      <c r="A35" t="s">
        <v>37</v>
      </c>
    </row>
    <row r="38" spans="1:19">
      <c r="A38" t="s">
        <v>42</v>
      </c>
      <c r="B38">
        <v>1</v>
      </c>
      <c r="C38">
        <v>2</v>
      </c>
      <c r="D38">
        <v>3</v>
      </c>
    </row>
    <row r="39" spans="1:19">
      <c r="A39" t="s">
        <v>51</v>
      </c>
      <c r="B39" t="s">
        <v>52</v>
      </c>
      <c r="C39" t="s">
        <v>53</v>
      </c>
      <c r="K39" t="s">
        <v>57</v>
      </c>
      <c r="L39" t="s">
        <v>59</v>
      </c>
      <c r="R39" s="7" t="s">
        <v>60</v>
      </c>
      <c r="S39" s="7" t="s">
        <v>61</v>
      </c>
    </row>
    <row r="40" spans="1:19">
      <c r="A40" t="s">
        <v>38</v>
      </c>
      <c r="B40">
        <v>920</v>
      </c>
      <c r="C40">
        <v>920</v>
      </c>
      <c r="D40">
        <v>920</v>
      </c>
      <c r="E40">
        <v>920</v>
      </c>
      <c r="F40">
        <v>1028</v>
      </c>
      <c r="G40">
        <v>1028</v>
      </c>
      <c r="H40">
        <v>1028</v>
      </c>
      <c r="I40">
        <v>1028</v>
      </c>
      <c r="J40">
        <v>1028</v>
      </c>
      <c r="K40">
        <v>1028</v>
      </c>
      <c r="L40">
        <v>1028</v>
      </c>
      <c r="M40">
        <v>1028</v>
      </c>
      <c r="N40">
        <v>1028</v>
      </c>
      <c r="O40">
        <v>920</v>
      </c>
      <c r="P40">
        <v>1230</v>
      </c>
      <c r="Q40">
        <v>1230</v>
      </c>
      <c r="R40">
        <v>1230</v>
      </c>
      <c r="S40">
        <v>1230</v>
      </c>
    </row>
    <row r="41" spans="1:19">
      <c r="A41" t="s">
        <v>55</v>
      </c>
      <c r="B41" t="s">
        <v>56</v>
      </c>
      <c r="C41" t="s">
        <v>56</v>
      </c>
      <c r="D41" t="s">
        <v>56</v>
      </c>
      <c r="E41" t="s">
        <v>56</v>
      </c>
      <c r="F41" t="s">
        <v>56</v>
      </c>
      <c r="G41" t="s">
        <v>56</v>
      </c>
      <c r="H41">
        <v>10</v>
      </c>
      <c r="I41">
        <v>300</v>
      </c>
      <c r="J41">
        <v>600</v>
      </c>
      <c r="K41">
        <v>600</v>
      </c>
      <c r="L41">
        <v>600</v>
      </c>
      <c r="M41">
        <v>300</v>
      </c>
      <c r="N41">
        <v>100</v>
      </c>
      <c r="O41">
        <v>100</v>
      </c>
      <c r="P41">
        <v>100</v>
      </c>
      <c r="Q41">
        <v>50</v>
      </c>
      <c r="R41">
        <v>100</v>
      </c>
      <c r="S41">
        <v>100</v>
      </c>
    </row>
    <row r="42" spans="1:19">
      <c r="A42" t="s">
        <v>43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</row>
    <row r="43" spans="1:19">
      <c r="A43" t="s">
        <v>44</v>
      </c>
      <c r="B43">
        <v>124.9</v>
      </c>
      <c r="C43">
        <v>119.98</v>
      </c>
      <c r="D43">
        <v>120.22</v>
      </c>
      <c r="E43">
        <v>120.37</v>
      </c>
      <c r="F43">
        <v>120.37</v>
      </c>
      <c r="G43">
        <v>120.45</v>
      </c>
      <c r="H43">
        <v>120.54</v>
      </c>
      <c r="I43">
        <v>120.64</v>
      </c>
      <c r="J43">
        <v>120.57</v>
      </c>
      <c r="K43">
        <v>120.52</v>
      </c>
      <c r="L43">
        <v>120</v>
      </c>
      <c r="M43">
        <v>120</v>
      </c>
      <c r="N43">
        <v>120.27</v>
      </c>
      <c r="O43">
        <v>120.22</v>
      </c>
      <c r="P43">
        <v>120.43</v>
      </c>
      <c r="Q43">
        <v>120.37</v>
      </c>
      <c r="R43">
        <v>119.64</v>
      </c>
      <c r="S43">
        <v>120.02</v>
      </c>
    </row>
    <row r="44" spans="1:19">
      <c r="A44" t="s">
        <v>45</v>
      </c>
      <c r="B44">
        <v>36.96</v>
      </c>
      <c r="C44">
        <v>18.95</v>
      </c>
      <c r="D44">
        <v>29.3</v>
      </c>
      <c r="E44">
        <v>30.86</v>
      </c>
      <c r="F44">
        <v>33.799999999999997</v>
      </c>
      <c r="G44">
        <v>36.68</v>
      </c>
      <c r="H44">
        <v>37.24</v>
      </c>
      <c r="I44">
        <v>55.09</v>
      </c>
      <c r="J44">
        <v>25.27</v>
      </c>
      <c r="K44">
        <v>89.04</v>
      </c>
      <c r="L44">
        <v>87.37</v>
      </c>
      <c r="N44">
        <v>37.020000000000003</v>
      </c>
      <c r="O44">
        <v>45.3</v>
      </c>
      <c r="P44">
        <v>21.12</v>
      </c>
      <c r="Q44">
        <v>20.48</v>
      </c>
      <c r="R44">
        <v>20.260000000000002</v>
      </c>
      <c r="S44">
        <v>20.98</v>
      </c>
    </row>
    <row r="45" spans="1:19">
      <c r="A45" t="s">
        <v>46</v>
      </c>
      <c r="B45">
        <f t="shared" ref="B45:G45" si="0">B43-B44</f>
        <v>87.94</v>
      </c>
      <c r="C45">
        <f t="shared" si="0"/>
        <v>101.03</v>
      </c>
      <c r="D45">
        <f t="shared" si="0"/>
        <v>90.92</v>
      </c>
      <c r="E45">
        <f t="shared" si="0"/>
        <v>89.51</v>
      </c>
      <c r="F45">
        <f t="shared" si="0"/>
        <v>86.570000000000007</v>
      </c>
      <c r="G45">
        <f t="shared" si="0"/>
        <v>83.77000000000001</v>
      </c>
      <c r="H45">
        <f t="shared" ref="H45:S45" si="1">H43-H44</f>
        <v>83.300000000000011</v>
      </c>
      <c r="I45">
        <f t="shared" si="1"/>
        <v>65.55</v>
      </c>
      <c r="J45">
        <f t="shared" si="1"/>
        <v>95.3</v>
      </c>
      <c r="K45">
        <f t="shared" si="1"/>
        <v>31.47999999999999</v>
      </c>
      <c r="L45">
        <f t="shared" si="1"/>
        <v>32.629999999999995</v>
      </c>
      <c r="N45">
        <f t="shared" si="1"/>
        <v>83.25</v>
      </c>
      <c r="O45">
        <f t="shared" si="1"/>
        <v>74.92</v>
      </c>
      <c r="P45">
        <f t="shared" si="1"/>
        <v>99.31</v>
      </c>
      <c r="Q45">
        <f t="shared" si="1"/>
        <v>99.89</v>
      </c>
      <c r="R45">
        <f t="shared" si="1"/>
        <v>99.38</v>
      </c>
      <c r="S45">
        <f t="shared" si="1"/>
        <v>99.039999999999992</v>
      </c>
    </row>
    <row r="46" spans="1:19">
      <c r="A46" t="s">
        <v>47</v>
      </c>
      <c r="B46" s="5">
        <f t="shared" ref="B46:G46" si="2">B42/B45</f>
        <v>1.1371389583807141</v>
      </c>
      <c r="C46" s="5">
        <f t="shared" si="2"/>
        <v>0.98980500841334251</v>
      </c>
      <c r="D46" s="5">
        <f t="shared" si="2"/>
        <v>1.0998680158380993</v>
      </c>
      <c r="E46" s="5">
        <f t="shared" si="2"/>
        <v>1.1171936096525528</v>
      </c>
      <c r="F46" s="5">
        <f t="shared" si="2"/>
        <v>1.1551345731777751</v>
      </c>
      <c r="G46" s="5">
        <f t="shared" si="2"/>
        <v>1.1937447773665988</v>
      </c>
      <c r="H46" s="5">
        <f t="shared" ref="H46:S46" si="3">H42/H45</f>
        <v>1.2004801920768307</v>
      </c>
      <c r="I46" s="5">
        <f t="shared" si="3"/>
        <v>1.5255530129672006</v>
      </c>
      <c r="J46" s="5">
        <f t="shared" si="3"/>
        <v>1.0493179433368311</v>
      </c>
      <c r="K46" s="5">
        <f t="shared" si="3"/>
        <v>3.176620076238883</v>
      </c>
      <c r="L46" s="5">
        <f t="shared" si="3"/>
        <v>3.064664419246093</v>
      </c>
      <c r="M46" s="5"/>
      <c r="N46" s="5">
        <f t="shared" si="3"/>
        <v>1.2012012012012012</v>
      </c>
      <c r="O46" s="5">
        <f t="shared" si="3"/>
        <v>1.3347570742124932</v>
      </c>
      <c r="P46" s="5">
        <f t="shared" si="3"/>
        <v>1.006947940791461</v>
      </c>
      <c r="Q46" s="5">
        <f t="shared" si="3"/>
        <v>1.0011012113324658</v>
      </c>
      <c r="R46" s="5">
        <f t="shared" si="3"/>
        <v>1.0062386798148522</v>
      </c>
      <c r="S46" s="5">
        <f t="shared" si="3"/>
        <v>1.0096930533117934</v>
      </c>
    </row>
    <row r="47" spans="1:19">
      <c r="A47" t="s">
        <v>48</v>
      </c>
      <c r="B47">
        <f t="shared" ref="B47:G47" si="4">B40*B46</f>
        <v>1046.1678417102569</v>
      </c>
      <c r="C47">
        <f t="shared" si="4"/>
        <v>910.62060774027509</v>
      </c>
      <c r="D47">
        <f t="shared" si="4"/>
        <v>1011.8785745710514</v>
      </c>
      <c r="E47">
        <f t="shared" si="4"/>
        <v>1027.8181208803485</v>
      </c>
      <c r="F47">
        <f t="shared" si="4"/>
        <v>1187.4783412267527</v>
      </c>
      <c r="G47">
        <f t="shared" si="4"/>
        <v>1227.1696311328635</v>
      </c>
      <c r="H47">
        <f t="shared" ref="H47:S47" si="5">H40*H46</f>
        <v>1234.0936374549819</v>
      </c>
      <c r="I47">
        <f t="shared" si="5"/>
        <v>1568.2684973302821</v>
      </c>
      <c r="J47">
        <f t="shared" si="5"/>
        <v>1078.6988457502625</v>
      </c>
      <c r="K47">
        <f t="shared" si="5"/>
        <v>3265.5654383735719</v>
      </c>
      <c r="L47">
        <f t="shared" si="5"/>
        <v>3150.4750229849838</v>
      </c>
      <c r="N47">
        <f t="shared" si="5"/>
        <v>1234.834834834835</v>
      </c>
      <c r="O47">
        <f t="shared" si="5"/>
        <v>1227.9765082754939</v>
      </c>
      <c r="P47">
        <f t="shared" si="5"/>
        <v>1238.545967173497</v>
      </c>
      <c r="Q47">
        <f t="shared" si="5"/>
        <v>1231.3544899389328</v>
      </c>
      <c r="R47">
        <f t="shared" si="5"/>
        <v>1237.6735761722682</v>
      </c>
      <c r="S47">
        <f t="shared" si="5"/>
        <v>1241.9224555735059</v>
      </c>
    </row>
    <row r="48" spans="1:19">
      <c r="A48" t="s">
        <v>49</v>
      </c>
      <c r="B48">
        <f>4907.76/B47</f>
        <v>4.6911784173913054</v>
      </c>
      <c r="C48">
        <f t="shared" ref="C48:S48" si="6">4907.76/C47</f>
        <v>5.3894673130434789</v>
      </c>
      <c r="D48">
        <f t="shared" si="6"/>
        <v>4.8501471652173915</v>
      </c>
      <c r="E48">
        <f t="shared" si="6"/>
        <v>4.7749304086956528</v>
      </c>
      <c r="F48">
        <f t="shared" si="6"/>
        <v>4.132925906614787</v>
      </c>
      <c r="G48">
        <f t="shared" si="6"/>
        <v>3.9992515097276273</v>
      </c>
      <c r="H48">
        <f t="shared" si="6"/>
        <v>3.9768133073929963</v>
      </c>
      <c r="I48">
        <f t="shared" si="6"/>
        <v>3.1294131128404672</v>
      </c>
      <c r="J48">
        <f t="shared" si="6"/>
        <v>4.5497035797665362</v>
      </c>
      <c r="K48">
        <f t="shared" si="6"/>
        <v>1.5028821478599217</v>
      </c>
      <c r="L48">
        <f t="shared" si="6"/>
        <v>1.5577841322957195</v>
      </c>
      <c r="N48">
        <f t="shared" si="6"/>
        <v>3.9744262645914397</v>
      </c>
      <c r="O48">
        <f t="shared" si="6"/>
        <v>3.9966236869565219</v>
      </c>
      <c r="P48">
        <f t="shared" si="6"/>
        <v>3.9625174439024393</v>
      </c>
      <c r="Q48">
        <f t="shared" si="6"/>
        <v>3.9856597268292684</v>
      </c>
      <c r="R48">
        <f t="shared" si="6"/>
        <v>3.9653104780487802</v>
      </c>
      <c r="S48">
        <f t="shared" si="6"/>
        <v>3.9517443121951215</v>
      </c>
    </row>
    <row r="49" spans="1:15">
      <c r="G49" t="s">
        <v>54</v>
      </c>
      <c r="K49" t="s">
        <v>58</v>
      </c>
      <c r="L49" t="s">
        <v>58</v>
      </c>
      <c r="M49" t="s">
        <v>58</v>
      </c>
    </row>
    <row r="58" spans="1:15">
      <c r="A58" t="s">
        <v>64</v>
      </c>
      <c r="N58">
        <v>1230</v>
      </c>
      <c r="O58" t="s">
        <v>74</v>
      </c>
    </row>
    <row r="59" spans="1:15">
      <c r="A59" t="s">
        <v>65</v>
      </c>
      <c r="N59">
        <f>N58*0.995</f>
        <v>1223.8499999999999</v>
      </c>
      <c r="O59" t="s">
        <v>75</v>
      </c>
    </row>
    <row r="60" spans="1:15">
      <c r="N60">
        <f>N59*0.995</f>
        <v>1217.7307499999999</v>
      </c>
      <c r="O60" t="s">
        <v>75</v>
      </c>
    </row>
    <row r="61" spans="1:15">
      <c r="A61" t="s">
        <v>62</v>
      </c>
      <c r="B61">
        <v>2.5</v>
      </c>
      <c r="N61">
        <f>N60*0.995</f>
        <v>1211.6420962499999</v>
      </c>
      <c r="O61" t="s">
        <v>75</v>
      </c>
    </row>
    <row r="62" spans="1:15">
      <c r="A62" t="s">
        <v>63</v>
      </c>
      <c r="B62">
        <v>137.5</v>
      </c>
      <c r="N62">
        <f>N61*0.995</f>
        <v>1205.58388576875</v>
      </c>
      <c r="O62" t="s">
        <v>75</v>
      </c>
    </row>
    <row r="63" spans="1:15">
      <c r="A63" t="s">
        <v>66</v>
      </c>
      <c r="B63">
        <v>7.1014699999999999</v>
      </c>
      <c r="N63">
        <v>1100</v>
      </c>
      <c r="O63" t="s">
        <v>76</v>
      </c>
    </row>
    <row r="64" spans="1:15">
      <c r="A64" t="s">
        <v>67</v>
      </c>
      <c r="B64">
        <v>12.23232</v>
      </c>
    </row>
    <row r="65" spans="1:2">
      <c r="A65" t="s">
        <v>68</v>
      </c>
      <c r="B65">
        <v>1200</v>
      </c>
    </row>
    <row r="66" spans="1:2">
      <c r="A66" t="s">
        <v>69</v>
      </c>
      <c r="B66">
        <f>B62-B61</f>
        <v>135</v>
      </c>
    </row>
    <row r="67" spans="1:2">
      <c r="A67" t="s">
        <v>70</v>
      </c>
      <c r="B67">
        <f>B66/B65</f>
        <v>0.1125</v>
      </c>
    </row>
    <row r="68" spans="1:2">
      <c r="A68" t="s">
        <v>71</v>
      </c>
      <c r="B68">
        <f>B67*60</f>
        <v>6.75</v>
      </c>
    </row>
    <row r="69" spans="1:2">
      <c r="A69" t="s">
        <v>72</v>
      </c>
      <c r="B69">
        <f>B64-B63</f>
        <v>5.1308499999999997</v>
      </c>
    </row>
    <row r="70" spans="1:2">
      <c r="A70" t="s">
        <v>73</v>
      </c>
      <c r="B70">
        <f>B69/B67</f>
        <v>45.60755555555555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2017-10-05</vt:lpstr>
      <vt:lpstr>2017-10-07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jweob</dc:creator>
  <cp:lastModifiedBy>jweob</cp:lastModifiedBy>
  <dcterms:created xsi:type="dcterms:W3CDTF">2017-10-05T23:23:37Z</dcterms:created>
  <dcterms:modified xsi:type="dcterms:W3CDTF">2017-11-09T18:43:41Z</dcterms:modified>
</cp:coreProperties>
</file>