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10" windowWidth="15060" windowHeight="7060" activeTab="2"/>
  </bookViews>
  <sheets>
    <sheet name="2017-10-05" sheetId="1" r:id="rId1"/>
    <sheet name="2017-10-07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52" i="3"/>
  <c r="N51"/>
  <c r="N50"/>
  <c r="N49"/>
  <c r="B60"/>
  <c r="B59"/>
  <c r="B58"/>
  <c r="B57"/>
  <c r="B56"/>
  <c r="S35"/>
  <c r="S36" s="1"/>
  <c r="S37" s="1"/>
  <c r="S38" s="1"/>
  <c r="R35"/>
  <c r="R36" s="1"/>
  <c r="R37" s="1"/>
  <c r="R38" s="1"/>
  <c r="Q35"/>
  <c r="Q36" s="1"/>
  <c r="Q37" s="1"/>
  <c r="Q38" s="1"/>
  <c r="P38"/>
  <c r="O38"/>
  <c r="N38"/>
  <c r="L38"/>
  <c r="K38"/>
  <c r="J38"/>
  <c r="I38"/>
  <c r="H38"/>
  <c r="G38"/>
  <c r="F38"/>
  <c r="E38"/>
  <c r="D38"/>
  <c r="C38"/>
  <c r="B38"/>
  <c r="F13"/>
  <c r="F12"/>
  <c r="P35"/>
  <c r="P36" s="1"/>
  <c r="P37" s="1"/>
  <c r="O35"/>
  <c r="O36" s="1"/>
  <c r="O37" s="1"/>
  <c r="N35"/>
  <c r="N36" s="1"/>
  <c r="N37" s="1"/>
  <c r="L35"/>
  <c r="L36" s="1"/>
  <c r="L37" s="1"/>
  <c r="K35"/>
  <c r="K36" s="1"/>
  <c r="K37" s="1"/>
  <c r="J35"/>
  <c r="J36" s="1"/>
  <c r="J37" s="1"/>
  <c r="I35"/>
  <c r="I36" s="1"/>
  <c r="I37" s="1"/>
  <c r="H35"/>
  <c r="H36" s="1"/>
  <c r="H37" s="1"/>
  <c r="G35"/>
  <c r="G36" s="1"/>
  <c r="G37" s="1"/>
  <c r="F36"/>
  <c r="F37" s="1"/>
  <c r="F35"/>
  <c r="D36"/>
  <c r="D37" s="1"/>
  <c r="E35"/>
  <c r="E36" s="1"/>
  <c r="E37" s="1"/>
  <c r="D35"/>
  <c r="C35"/>
  <c r="C36" s="1"/>
  <c r="C37" s="1"/>
  <c r="F11"/>
  <c r="G9"/>
  <c r="B36"/>
  <c r="B37" s="1"/>
  <c r="B35"/>
  <c r="G10"/>
  <c r="D19" i="2"/>
  <c r="D18"/>
  <c r="C19"/>
  <c r="B19"/>
  <c r="C18"/>
  <c r="D7" i="1"/>
  <c r="D3"/>
  <c r="C7"/>
  <c r="B7"/>
  <c r="AA5" i="2"/>
  <c r="B18"/>
</calcChain>
</file>

<file path=xl/sharedStrings.xml><?xml version="1.0" encoding="utf-8"?>
<sst xmlns="http://schemas.openxmlformats.org/spreadsheetml/2006/main" count="94" uniqueCount="77">
  <si>
    <t>Nominal</t>
  </si>
  <si>
    <t>Old</t>
  </si>
  <si>
    <t>New</t>
  </si>
  <si>
    <t>Tests on the nozzle mounting</t>
  </si>
  <si>
    <t>Using threaded rod installed 2017-10-05</t>
  </si>
  <si>
    <t>x</t>
  </si>
  <si>
    <t>Outlier (blobs)</t>
  </si>
  <si>
    <t>y</t>
  </si>
  <si>
    <t>Because first layer is squashed and shows a gradient of squashiness across the y axis will use sharp part of verniers and avoid bottom layer</t>
  </si>
  <si>
    <t>Old z</t>
  </si>
  <si>
    <t>steps per unit</t>
  </si>
  <si>
    <t>Slope</t>
  </si>
  <si>
    <t>New z</t>
  </si>
  <si>
    <t>SLOPE</t>
  </si>
  <si>
    <t>z (4000)</t>
  </si>
  <si>
    <t>z (4046.41)</t>
  </si>
  <si>
    <t>Intercept</t>
  </si>
  <si>
    <t>Microsteps</t>
  </si>
  <si>
    <t>Proper Z</t>
  </si>
  <si>
    <t>Z -0.2mm (i.e. squashed)</t>
  </si>
  <si>
    <t>Ridges as high as 0.45 (center of square)</t>
  </si>
  <si>
    <t>Z-0.2mm point</t>
  </si>
  <si>
    <t>Z-0.2mm line (diag)</t>
  </si>
  <si>
    <t>z 2017-10-11 after fixing x carriage</t>
  </si>
  <si>
    <t>Extruder calculation</t>
  </si>
  <si>
    <t>e_steps_per_mm = (motor_steps_per_rev * driver_microstep) * (big_gear_teeth / small_gear_teeth) / (hob_effective_diameter * pi)</t>
  </si>
  <si>
    <t>From Triffid Hunter's Calibration Guide</t>
  </si>
  <si>
    <t>Motor steps per rev</t>
  </si>
  <si>
    <t>Driver microstep</t>
  </si>
  <si>
    <t>Big gear teeth</t>
  </si>
  <si>
    <t>Small gear teeth</t>
  </si>
  <si>
    <t>Hob Diameter</t>
  </si>
  <si>
    <t>The values for the X and Y axis are calculated using the following formula:</t>
  </si>
  <si>
    <t>DEFAULT_AXIS_STEPS_PER_UNIT = (Steps per rotation * Microsteps per step) / ( Pulley teeth * Belt</t>
  </si>
  <si>
    <t>pitch). The stepper motors supplied with the kit are 1.8 degree/step motors, which is 200 steps per</t>
  </si>
  <si>
    <t>revolution, and 1/16th microsteps. The pulleys are 14 teeth and the belt pitch is 2.5mm. Thus this figure</t>
  </si>
  <si>
    <t>(200*16)/(14*2.5)=91.4286. If you wish to use 16 teeth pulleys, for example, the figure becomes</t>
  </si>
  <si>
    <t>(200*16)/(16*2.5)=80.</t>
  </si>
  <si>
    <t>Steps per mm</t>
  </si>
  <si>
    <t>Observed</t>
  </si>
  <si>
    <t>With 9 teeth (visible in old instructions)</t>
  </si>
  <si>
    <t>In firmware</t>
  </si>
  <si>
    <t>Extrusion test</t>
  </si>
  <si>
    <t>Requested extrusion</t>
  </si>
  <si>
    <t>Start postiion</t>
  </si>
  <si>
    <t>End</t>
  </si>
  <si>
    <t>Actual extrusion</t>
  </si>
  <si>
    <t>Scaling factor</t>
  </si>
  <si>
    <t>New steps per mm</t>
  </si>
  <si>
    <t>Implied diameter</t>
  </si>
  <si>
    <t>Measured diameter of hobbed bolt as 5.35mm</t>
  </si>
  <si>
    <t>Conditions</t>
  </si>
  <si>
    <t>Extruding</t>
  </si>
  <si>
    <t>Not at extruder, after loosening and retightening bolts</t>
  </si>
  <si>
    <t>There is no change in extruded length - some max value reached due to speed?</t>
  </si>
  <si>
    <t>Speed</t>
  </si>
  <si>
    <t>?</t>
  </si>
  <si>
    <t>Tighten bolts to height of 12.6/12.3</t>
  </si>
  <si>
    <t>Slipping observed</t>
  </si>
  <si>
    <t>Loosened to 14.49/15 (finger tight)</t>
  </si>
  <si>
    <t>+tight feed</t>
  </si>
  <si>
    <t>+loose feed</t>
  </si>
  <si>
    <t>y1</t>
  </si>
  <si>
    <t>y2</t>
  </si>
  <si>
    <t>G1 X139.957 Y2.500 E7.10147</t>
  </si>
  <si>
    <t>G1 X139.957 Y137.500 E12.23232</t>
  </si>
  <si>
    <t>e1</t>
  </si>
  <si>
    <t>e2</t>
  </si>
  <si>
    <t>Feed assumed at</t>
  </si>
  <si>
    <t>y travel</t>
  </si>
  <si>
    <t>Time (minutes)</t>
  </si>
  <si>
    <t>Time (seconds)</t>
  </si>
  <si>
    <t>e travel</t>
  </si>
  <si>
    <t>e feed</t>
  </si>
  <si>
    <t>No gaps</t>
  </si>
  <si>
    <t>No gaps visible</t>
  </si>
  <si>
    <t>Can see gaps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</si>
</sst>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sz val="6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Dashed">
        <color rgb="FF2F6FAB"/>
      </left>
      <right style="mediumDashed">
        <color rgb="FF2F6FAB"/>
      </right>
      <top style="mediumDashed">
        <color rgb="FF2F6FAB"/>
      </top>
      <bottom style="mediumDashed">
        <color rgb="FF2F6FAB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'2017-10-05'!$B$2</c:f>
              <c:strCache>
                <c:ptCount val="1"/>
                <c:pt idx="0">
                  <c:v>Old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'2017-10-05'!$A$3:$A$5</c:f>
              <c:numCache>
                <c:formatCode>General</c:formatCode>
                <c:ptCount val="3"/>
                <c:pt idx="0">
                  <c:v>53.125</c:v>
                </c:pt>
                <c:pt idx="1">
                  <c:v>33.5</c:v>
                </c:pt>
                <c:pt idx="2">
                  <c:v>25</c:v>
                </c:pt>
              </c:numCache>
            </c:numRef>
          </c:xVal>
          <c:yVal>
            <c:numRef>
              <c:f>'2017-10-05'!$B$3:$B$5</c:f>
              <c:numCache>
                <c:formatCode>General</c:formatCode>
                <c:ptCount val="3"/>
                <c:pt idx="0">
                  <c:v>54.1</c:v>
                </c:pt>
                <c:pt idx="1">
                  <c:v>34.4</c:v>
                </c:pt>
                <c:pt idx="2">
                  <c:v>25.5</c:v>
                </c:pt>
              </c:numCache>
            </c:numRef>
          </c:yVal>
        </c:ser>
        <c:ser>
          <c:idx val="1"/>
          <c:order val="1"/>
          <c:tx>
            <c:strRef>
              <c:f>'2017-10-05'!$C$2</c:f>
              <c:strCache>
                <c:ptCount val="1"/>
                <c:pt idx="0">
                  <c:v>New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195122484689415"/>
                  <c:y val="0.26999489647127445"/>
                </c:manualLayout>
              </c:layout>
              <c:numFmt formatCode="General" sourceLinked="0"/>
            </c:trendlineLbl>
          </c:trendline>
          <c:xVal>
            <c:numRef>
              <c:f>'2017-10-05'!$A$3:$A$5</c:f>
              <c:numCache>
                <c:formatCode>General</c:formatCode>
                <c:ptCount val="3"/>
                <c:pt idx="0">
                  <c:v>53.125</c:v>
                </c:pt>
                <c:pt idx="1">
                  <c:v>33.5</c:v>
                </c:pt>
                <c:pt idx="2">
                  <c:v>25</c:v>
                </c:pt>
              </c:numCache>
            </c:numRef>
          </c:xVal>
          <c:yVal>
            <c:numRef>
              <c:f>'2017-10-05'!$C$3:$C$5</c:f>
              <c:numCache>
                <c:formatCode>General</c:formatCode>
                <c:ptCount val="3"/>
                <c:pt idx="0">
                  <c:v>52.2</c:v>
                </c:pt>
                <c:pt idx="1">
                  <c:v>32.9</c:v>
                </c:pt>
                <c:pt idx="2">
                  <c:v>24.3</c:v>
                </c:pt>
              </c:numCache>
            </c:numRef>
          </c:yVal>
        </c:ser>
        <c:axId val="96125696"/>
        <c:axId val="96127232"/>
      </c:scatterChart>
      <c:valAx>
        <c:axId val="96125696"/>
        <c:scaling>
          <c:orientation val="minMax"/>
        </c:scaling>
        <c:axPos val="b"/>
        <c:numFmt formatCode="General" sourceLinked="1"/>
        <c:tickLblPos val="nextTo"/>
        <c:crossAx val="96127232"/>
        <c:crosses val="autoZero"/>
        <c:crossBetween val="midCat"/>
      </c:valAx>
      <c:valAx>
        <c:axId val="96127232"/>
        <c:scaling>
          <c:orientation val="minMax"/>
        </c:scaling>
        <c:axPos val="l"/>
        <c:majorGridlines/>
        <c:numFmt formatCode="General" sourceLinked="1"/>
        <c:tickLblPos val="nextTo"/>
        <c:crossAx val="961256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'2017-10-07'!$B$4</c:f>
              <c:strCache>
                <c:ptCount val="1"/>
                <c:pt idx="0">
                  <c:v>z (4000)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'2017-10-07'!$A$5:$A$16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'2017-10-07'!$B$5:$B$16</c:f>
              <c:numCache>
                <c:formatCode>General</c:formatCode>
                <c:ptCount val="12"/>
                <c:pt idx="0">
                  <c:v>4.5</c:v>
                </c:pt>
                <c:pt idx="1">
                  <c:v>9.4</c:v>
                </c:pt>
                <c:pt idx="2">
                  <c:v>14.3</c:v>
                </c:pt>
                <c:pt idx="3">
                  <c:v>19.2</c:v>
                </c:pt>
                <c:pt idx="4">
                  <c:v>24.15</c:v>
                </c:pt>
                <c:pt idx="5">
                  <c:v>29.1</c:v>
                </c:pt>
                <c:pt idx="6">
                  <c:v>34.15</c:v>
                </c:pt>
                <c:pt idx="7">
                  <c:v>39</c:v>
                </c:pt>
                <c:pt idx="8">
                  <c:v>44</c:v>
                </c:pt>
                <c:pt idx="9">
                  <c:v>48.9</c:v>
                </c:pt>
                <c:pt idx="10">
                  <c:v>53.9</c:v>
                </c:pt>
                <c:pt idx="11">
                  <c:v>58.8</c:v>
                </c:pt>
              </c:numCache>
            </c:numRef>
          </c:yVal>
        </c:ser>
        <c:axId val="93456256"/>
        <c:axId val="93457792"/>
      </c:scatterChart>
      <c:valAx>
        <c:axId val="93456256"/>
        <c:scaling>
          <c:orientation val="minMax"/>
        </c:scaling>
        <c:axPos val="b"/>
        <c:numFmt formatCode="General" sourceLinked="1"/>
        <c:tickLblPos val="nextTo"/>
        <c:crossAx val="93457792"/>
        <c:crosses val="autoZero"/>
        <c:crossBetween val="midCat"/>
      </c:valAx>
      <c:valAx>
        <c:axId val="93457792"/>
        <c:scaling>
          <c:orientation val="minMax"/>
        </c:scaling>
        <c:axPos val="l"/>
        <c:numFmt formatCode="General" sourceLinked="1"/>
        <c:tickLblPos val="nextTo"/>
        <c:crossAx val="934562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'2017-10-07'!$B$21</c:f>
              <c:strCache>
                <c:ptCount val="1"/>
                <c:pt idx="0">
                  <c:v>x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8876507790249639"/>
                  <c:y val="1.0198625702291192E-2"/>
                </c:manualLayout>
              </c:layout>
              <c:numFmt formatCode="General" sourceLinked="0"/>
            </c:trendlineLbl>
          </c:trendline>
          <c:xVal>
            <c:numRef>
              <c:f>'2017-10-07'!$A$22:$A$32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</c:numCache>
            </c:numRef>
          </c:xVal>
          <c:yVal>
            <c:numRef>
              <c:f>'2017-10-07'!$B$22:$B$32</c:f>
              <c:numCache>
                <c:formatCode>General</c:formatCode>
                <c:ptCount val="11"/>
                <c:pt idx="0">
                  <c:v>5.15</c:v>
                </c:pt>
                <c:pt idx="1">
                  <c:v>10.15</c:v>
                </c:pt>
                <c:pt idx="2">
                  <c:v>15.15</c:v>
                </c:pt>
                <c:pt idx="3">
                  <c:v>20.149999999999999</c:v>
                </c:pt>
                <c:pt idx="4">
                  <c:v>25.15</c:v>
                </c:pt>
                <c:pt idx="5">
                  <c:v>30.1</c:v>
                </c:pt>
                <c:pt idx="6">
                  <c:v>35.25</c:v>
                </c:pt>
                <c:pt idx="7">
                  <c:v>40.35</c:v>
                </c:pt>
                <c:pt idx="8">
                  <c:v>45.2</c:v>
                </c:pt>
                <c:pt idx="9">
                  <c:v>50.45</c:v>
                </c:pt>
                <c:pt idx="10">
                  <c:v>55.3</c:v>
                </c:pt>
              </c:numCache>
            </c:numRef>
          </c:yVal>
        </c:ser>
        <c:axId val="93519872"/>
        <c:axId val="93521408"/>
      </c:scatterChart>
      <c:valAx>
        <c:axId val="93519872"/>
        <c:scaling>
          <c:orientation val="minMax"/>
        </c:scaling>
        <c:axPos val="b"/>
        <c:numFmt formatCode="General" sourceLinked="1"/>
        <c:tickLblPos val="nextTo"/>
        <c:crossAx val="93521408"/>
        <c:crosses val="autoZero"/>
        <c:crossBetween val="midCat"/>
      </c:valAx>
      <c:valAx>
        <c:axId val="93521408"/>
        <c:scaling>
          <c:orientation val="minMax"/>
        </c:scaling>
        <c:axPos val="l"/>
        <c:numFmt formatCode="General" sourceLinked="1"/>
        <c:tickLblPos val="nextTo"/>
        <c:crossAx val="93519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'2017-10-07'!$B$21</c:f>
              <c:strCache>
                <c:ptCount val="1"/>
                <c:pt idx="0">
                  <c:v>x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8876507790249647"/>
                  <c:y val="1.0198625702291192E-2"/>
                </c:manualLayout>
              </c:layout>
              <c:numFmt formatCode="General" sourceLinked="0"/>
            </c:trendlineLbl>
          </c:trendline>
          <c:xVal>
            <c:numRef>
              <c:f>'2017-10-07'!$A$40:$A$50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xVal>
          <c:yVal>
            <c:numRef>
              <c:f>'2017-10-07'!$B$40:$B$50</c:f>
              <c:numCache>
                <c:formatCode>General</c:formatCode>
                <c:ptCount val="11"/>
                <c:pt idx="0">
                  <c:v>10.1</c:v>
                </c:pt>
                <c:pt idx="1">
                  <c:v>15.05</c:v>
                </c:pt>
                <c:pt idx="2">
                  <c:v>20.05</c:v>
                </c:pt>
                <c:pt idx="3">
                  <c:v>25</c:v>
                </c:pt>
                <c:pt idx="4">
                  <c:v>30</c:v>
                </c:pt>
                <c:pt idx="5">
                  <c:v>34.9</c:v>
                </c:pt>
                <c:pt idx="6">
                  <c:v>40</c:v>
                </c:pt>
                <c:pt idx="7">
                  <c:v>44.85</c:v>
                </c:pt>
                <c:pt idx="8">
                  <c:v>49.8</c:v>
                </c:pt>
                <c:pt idx="9">
                  <c:v>54.85</c:v>
                </c:pt>
                <c:pt idx="10">
                  <c:v>59.8</c:v>
                </c:pt>
              </c:numCache>
            </c:numRef>
          </c:yVal>
        </c:ser>
        <c:axId val="93579136"/>
        <c:axId val="93580672"/>
      </c:scatterChart>
      <c:valAx>
        <c:axId val="93579136"/>
        <c:scaling>
          <c:orientation val="minMax"/>
        </c:scaling>
        <c:axPos val="b"/>
        <c:numFmt formatCode="General" sourceLinked="1"/>
        <c:tickLblPos val="nextTo"/>
        <c:crossAx val="93580672"/>
        <c:crosses val="autoZero"/>
        <c:crossBetween val="midCat"/>
      </c:valAx>
      <c:valAx>
        <c:axId val="93580672"/>
        <c:scaling>
          <c:orientation val="minMax"/>
        </c:scaling>
        <c:axPos val="l"/>
        <c:numFmt formatCode="General" sourceLinked="1"/>
        <c:tickLblPos val="nextTo"/>
        <c:crossAx val="935791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'2017-10-07'!$C$4</c:f>
              <c:strCache>
                <c:ptCount val="1"/>
                <c:pt idx="0">
                  <c:v>z (4046.41)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7630675154967339E-3"/>
                  <c:y val="-5.7164936611040374E-3"/>
                </c:manualLayout>
              </c:layout>
              <c:numFmt formatCode="General" sourceLinked="0"/>
            </c:trendlineLbl>
          </c:trendline>
          <c:xVal>
            <c:numRef>
              <c:f>'2017-10-07'!$A$5:$A$16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'2017-10-07'!$C$5:$C$16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9.3000000000000007</c:v>
                </c:pt>
                <c:pt idx="2">
                  <c:v>14.3</c:v>
                </c:pt>
                <c:pt idx="3">
                  <c:v>19.3</c:v>
                </c:pt>
                <c:pt idx="4">
                  <c:v>24.35</c:v>
                </c:pt>
                <c:pt idx="5">
                  <c:v>29.3</c:v>
                </c:pt>
                <c:pt idx="6">
                  <c:v>34.4</c:v>
                </c:pt>
                <c:pt idx="7">
                  <c:v>39.35</c:v>
                </c:pt>
                <c:pt idx="8">
                  <c:v>44.4</c:v>
                </c:pt>
                <c:pt idx="9">
                  <c:v>49.3</c:v>
                </c:pt>
                <c:pt idx="10">
                  <c:v>54.35</c:v>
                </c:pt>
                <c:pt idx="11">
                  <c:v>59.3</c:v>
                </c:pt>
              </c:numCache>
            </c:numRef>
          </c:yVal>
        </c:ser>
        <c:axId val="94154752"/>
        <c:axId val="94156288"/>
      </c:scatterChart>
      <c:valAx>
        <c:axId val="94154752"/>
        <c:scaling>
          <c:orientation val="minMax"/>
        </c:scaling>
        <c:axPos val="b"/>
        <c:numFmt formatCode="General" sourceLinked="1"/>
        <c:tickLblPos val="nextTo"/>
        <c:crossAx val="94156288"/>
        <c:crosses val="autoZero"/>
        <c:crossBetween val="midCat"/>
      </c:valAx>
      <c:valAx>
        <c:axId val="94156288"/>
        <c:scaling>
          <c:orientation val="minMax"/>
        </c:scaling>
        <c:axPos val="l"/>
        <c:numFmt formatCode="General" sourceLinked="1"/>
        <c:tickLblPos val="nextTo"/>
        <c:crossAx val="941547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82550</xdr:rowOff>
    </xdr:from>
    <xdr:to>
      <xdr:col>13</xdr:col>
      <xdr:colOff>317500</xdr:colOff>
      <xdr:row>17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</xdr:row>
      <xdr:rowOff>6350</xdr:rowOff>
    </xdr:from>
    <xdr:to>
      <xdr:col>11</xdr:col>
      <xdr:colOff>520700</xdr:colOff>
      <xdr:row>16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</xdr:colOff>
      <xdr:row>20</xdr:row>
      <xdr:rowOff>57150</xdr:rowOff>
    </xdr:from>
    <xdr:to>
      <xdr:col>11</xdr:col>
      <xdr:colOff>514350</xdr:colOff>
      <xdr:row>33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6350</xdr:colOff>
      <xdr:row>37</xdr:row>
      <xdr:rowOff>158750</xdr:rowOff>
    </xdr:from>
    <xdr:to>
      <xdr:col>11</xdr:col>
      <xdr:colOff>514350</xdr:colOff>
      <xdr:row>50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</xdr:row>
      <xdr:rowOff>19050</xdr:rowOff>
    </xdr:from>
    <xdr:to>
      <xdr:col>19</xdr:col>
      <xdr:colOff>508000</xdr:colOff>
      <xdr:row>16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7" sqref="B7"/>
    </sheetView>
  </sheetViews>
  <sheetFormatPr defaultRowHeight="14.5"/>
  <sheetData>
    <row r="1" spans="1:4">
      <c r="A1" t="s">
        <v>3</v>
      </c>
    </row>
    <row r="2" spans="1:4">
      <c r="A2" t="s">
        <v>0</v>
      </c>
      <c r="B2" t="s">
        <v>1</v>
      </c>
      <c r="C2" t="s">
        <v>2</v>
      </c>
    </row>
    <row r="3" spans="1:4">
      <c r="A3">
        <v>53.125</v>
      </c>
      <c r="B3">
        <v>54.1</v>
      </c>
      <c r="C3">
        <v>52.2</v>
      </c>
      <c r="D3" s="1">
        <f>B3/C3-1</f>
        <v>3.6398467432950055E-2</v>
      </c>
    </row>
    <row r="4" spans="1:4">
      <c r="A4">
        <v>33.5</v>
      </c>
      <c r="B4">
        <v>34.4</v>
      </c>
      <c r="C4">
        <v>32.9</v>
      </c>
      <c r="D4" s="1"/>
    </row>
    <row r="5" spans="1:4">
      <c r="A5">
        <v>25</v>
      </c>
      <c r="B5">
        <v>25.5</v>
      </c>
      <c r="C5">
        <v>24.3</v>
      </c>
      <c r="D5" s="1"/>
    </row>
    <row r="6" spans="1:4">
      <c r="D6" s="1"/>
    </row>
    <row r="7" spans="1:4">
      <c r="A7" t="s">
        <v>13</v>
      </c>
      <c r="B7">
        <f>SLOPE(B3:B5,$A$3:$A$5)</f>
        <v>1.0146036196150092</v>
      </c>
      <c r="C7">
        <f>SLOPE(C3:C5,$A$3:$A$5)</f>
        <v>0.99050289118626245</v>
      </c>
      <c r="D7" s="1">
        <f>B7/C7-1</f>
        <v>2.4331810278597876E-2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4"/>
  <sheetViews>
    <sheetView workbookViewId="0">
      <selection activeCell="D18" sqref="D18"/>
    </sheetView>
  </sheetViews>
  <sheetFormatPr defaultRowHeight="14.5"/>
  <sheetData>
    <row r="1" spans="1:28">
      <c r="A1" t="s">
        <v>4</v>
      </c>
    </row>
    <row r="4" spans="1:28">
      <c r="A4" t="s">
        <v>0</v>
      </c>
      <c r="B4" t="s">
        <v>14</v>
      </c>
      <c r="C4" t="s">
        <v>15</v>
      </c>
      <c r="D4" t="s">
        <v>23</v>
      </c>
      <c r="Z4" t="s">
        <v>9</v>
      </c>
      <c r="AA4">
        <v>4000</v>
      </c>
      <c r="AB4" t="s">
        <v>10</v>
      </c>
    </row>
    <row r="5" spans="1:28">
      <c r="A5">
        <v>5</v>
      </c>
      <c r="B5">
        <v>4.5</v>
      </c>
      <c r="C5">
        <v>4.3499999999999996</v>
      </c>
      <c r="D5">
        <v>5.0999999999999996</v>
      </c>
      <c r="Z5" t="s">
        <v>12</v>
      </c>
      <c r="AA5">
        <f>AA4/B18</f>
        <v>4046.4063384267124</v>
      </c>
      <c r="AB5" t="s">
        <v>10</v>
      </c>
    </row>
    <row r="6" spans="1:28">
      <c r="A6">
        <v>10</v>
      </c>
      <c r="B6">
        <v>9.4</v>
      </c>
      <c r="C6">
        <v>9.3000000000000007</v>
      </c>
      <c r="D6">
        <v>10</v>
      </c>
    </row>
    <row r="7" spans="1:28">
      <c r="A7">
        <v>15</v>
      </c>
      <c r="B7">
        <v>14.3</v>
      </c>
      <c r="C7">
        <v>14.3</v>
      </c>
      <c r="D7">
        <v>15</v>
      </c>
    </row>
    <row r="8" spans="1:28">
      <c r="A8">
        <v>20</v>
      </c>
      <c r="B8">
        <v>19.2</v>
      </c>
      <c r="C8">
        <v>19.3</v>
      </c>
      <c r="D8">
        <v>19.95</v>
      </c>
    </row>
    <row r="9" spans="1:28">
      <c r="A9">
        <v>25</v>
      </c>
      <c r="B9">
        <v>24.15</v>
      </c>
      <c r="C9">
        <v>24.35</v>
      </c>
      <c r="D9">
        <v>24.95</v>
      </c>
    </row>
    <row r="10" spans="1:28">
      <c r="A10">
        <v>30</v>
      </c>
      <c r="B10">
        <v>29.1</v>
      </c>
      <c r="C10">
        <v>29.3</v>
      </c>
      <c r="D10">
        <v>29.95</v>
      </c>
    </row>
    <row r="11" spans="1:28">
      <c r="A11">
        <v>35</v>
      </c>
      <c r="B11">
        <v>34.15</v>
      </c>
      <c r="C11">
        <v>34.4</v>
      </c>
      <c r="D11">
        <v>35</v>
      </c>
    </row>
    <row r="12" spans="1:28">
      <c r="A12">
        <v>40</v>
      </c>
      <c r="B12">
        <v>39</v>
      </c>
      <c r="C12">
        <v>39.35</v>
      </c>
      <c r="D12">
        <v>40</v>
      </c>
    </row>
    <row r="13" spans="1:28">
      <c r="A13">
        <v>45</v>
      </c>
      <c r="B13">
        <v>44</v>
      </c>
      <c r="C13">
        <v>44.4</v>
      </c>
      <c r="D13">
        <v>44.95</v>
      </c>
    </row>
    <row r="14" spans="1:28">
      <c r="A14">
        <v>50</v>
      </c>
      <c r="B14">
        <v>48.9</v>
      </c>
      <c r="C14">
        <v>49.3</v>
      </c>
      <c r="D14">
        <v>49.95</v>
      </c>
    </row>
    <row r="15" spans="1:28">
      <c r="A15">
        <v>55</v>
      </c>
      <c r="B15">
        <v>53.9</v>
      </c>
      <c r="C15">
        <v>54.35</v>
      </c>
      <c r="D15">
        <v>55</v>
      </c>
    </row>
    <row r="16" spans="1:28">
      <c r="A16">
        <v>60</v>
      </c>
      <c r="B16">
        <v>58.8</v>
      </c>
      <c r="C16">
        <v>59.3</v>
      </c>
      <c r="D16">
        <v>59.95</v>
      </c>
    </row>
    <row r="18" spans="1:4">
      <c r="A18" t="s">
        <v>11</v>
      </c>
      <c r="B18" s="2">
        <f>SLOPE(B5:B16,A5:A16)</f>
        <v>0.98853146853146845</v>
      </c>
      <c r="C18" s="2">
        <f>SLOPE(C5:C16,$A$5:$A$16)</f>
        <v>1.0003496503496503</v>
      </c>
      <c r="D18" s="2">
        <f>SLOPE(D5:D16,$A$5:$A$16)</f>
        <v>0.99874125874125874</v>
      </c>
    </row>
    <row r="19" spans="1:4">
      <c r="A19" t="s">
        <v>16</v>
      </c>
      <c r="B19">
        <f>INTERCEPT(B5:B16, $A$5:$A$16)</f>
        <v>-0.51060606060606162</v>
      </c>
      <c r="C19">
        <f>INTERCEPT(C5:C16, $A$5:$A$16)</f>
        <v>-0.67803030303030098</v>
      </c>
      <c r="D19">
        <f>INTERCEPT(D5:D16, $A$5:$A$16)</f>
        <v>2.4242424242416405E-2</v>
      </c>
    </row>
    <row r="21" spans="1:4">
      <c r="A21" t="s">
        <v>0</v>
      </c>
      <c r="B21" t="s">
        <v>5</v>
      </c>
    </row>
    <row r="22" spans="1:4">
      <c r="A22">
        <v>5</v>
      </c>
      <c r="B22">
        <v>5.15</v>
      </c>
    </row>
    <row r="23" spans="1:4">
      <c r="A23">
        <v>10</v>
      </c>
      <c r="B23">
        <v>10.15</v>
      </c>
    </row>
    <row r="24" spans="1:4">
      <c r="A24">
        <v>15</v>
      </c>
      <c r="B24">
        <v>15.15</v>
      </c>
    </row>
    <row r="25" spans="1:4">
      <c r="A25">
        <v>20</v>
      </c>
      <c r="B25">
        <v>20.149999999999999</v>
      </c>
    </row>
    <row r="26" spans="1:4">
      <c r="A26">
        <v>25</v>
      </c>
      <c r="B26">
        <v>25.15</v>
      </c>
    </row>
    <row r="27" spans="1:4">
      <c r="A27">
        <v>30</v>
      </c>
      <c r="B27">
        <v>30.1</v>
      </c>
    </row>
    <row r="28" spans="1:4">
      <c r="A28">
        <v>35</v>
      </c>
      <c r="B28">
        <v>35.25</v>
      </c>
    </row>
    <row r="29" spans="1:4">
      <c r="A29">
        <v>40</v>
      </c>
      <c r="B29">
        <v>40.35</v>
      </c>
    </row>
    <row r="30" spans="1:4">
      <c r="A30">
        <v>45</v>
      </c>
      <c r="B30">
        <v>45.2</v>
      </c>
    </row>
    <row r="31" spans="1:4">
      <c r="A31">
        <v>50</v>
      </c>
      <c r="B31">
        <v>50.45</v>
      </c>
    </row>
    <row r="32" spans="1:4">
      <c r="A32">
        <v>55</v>
      </c>
      <c r="B32">
        <v>55.3</v>
      </c>
    </row>
    <row r="33" spans="1:2">
      <c r="A33">
        <v>60</v>
      </c>
      <c r="B33" t="s">
        <v>6</v>
      </c>
    </row>
    <row r="37" spans="1:2">
      <c r="A37" t="s">
        <v>8</v>
      </c>
    </row>
    <row r="38" spans="1:2">
      <c r="A38" t="s">
        <v>0</v>
      </c>
      <c r="B38" t="s">
        <v>7</v>
      </c>
    </row>
    <row r="39" spans="1:2">
      <c r="A39">
        <v>5</v>
      </c>
      <c r="B39">
        <v>5.15</v>
      </c>
    </row>
    <row r="40" spans="1:2">
      <c r="A40">
        <v>10</v>
      </c>
      <c r="B40">
        <v>10.1</v>
      </c>
    </row>
    <row r="41" spans="1:2">
      <c r="A41">
        <v>15</v>
      </c>
      <c r="B41">
        <v>15.05</v>
      </c>
    </row>
    <row r="42" spans="1:2">
      <c r="A42">
        <v>20</v>
      </c>
      <c r="B42">
        <v>20.05</v>
      </c>
    </row>
    <row r="43" spans="1:2">
      <c r="A43">
        <v>25</v>
      </c>
      <c r="B43">
        <v>25</v>
      </c>
    </row>
    <row r="44" spans="1:2">
      <c r="A44">
        <v>30</v>
      </c>
      <c r="B44">
        <v>30</v>
      </c>
    </row>
    <row r="45" spans="1:2">
      <c r="A45">
        <v>35</v>
      </c>
      <c r="B45">
        <v>34.9</v>
      </c>
    </row>
    <row r="46" spans="1:2">
      <c r="A46">
        <v>40</v>
      </c>
      <c r="B46">
        <v>40</v>
      </c>
    </row>
    <row r="47" spans="1:2">
      <c r="A47">
        <v>45</v>
      </c>
      <c r="B47">
        <v>44.85</v>
      </c>
    </row>
    <row r="48" spans="1:2">
      <c r="A48">
        <v>50</v>
      </c>
      <c r="B48">
        <v>49.8</v>
      </c>
    </row>
    <row r="49" spans="1:6">
      <c r="A49">
        <v>55</v>
      </c>
      <c r="B49">
        <v>54.85</v>
      </c>
    </row>
    <row r="50" spans="1:6">
      <c r="A50">
        <v>60</v>
      </c>
      <c r="B50">
        <v>59.8</v>
      </c>
    </row>
    <row r="56" spans="1:6">
      <c r="A56" t="s">
        <v>17</v>
      </c>
      <c r="B56" t="s">
        <v>18</v>
      </c>
      <c r="C56" t="s">
        <v>19</v>
      </c>
      <c r="E56" t="s">
        <v>21</v>
      </c>
      <c r="F56" t="s">
        <v>22</v>
      </c>
    </row>
    <row r="57" spans="1:6">
      <c r="A57">
        <v>0.2</v>
      </c>
      <c r="B57">
        <v>0.2</v>
      </c>
      <c r="E57">
        <v>0</v>
      </c>
      <c r="F57">
        <v>0.35</v>
      </c>
    </row>
    <row r="58" spans="1:6">
      <c r="A58">
        <v>0.4</v>
      </c>
      <c r="B58">
        <v>0.4</v>
      </c>
      <c r="C58">
        <v>0.35</v>
      </c>
      <c r="E58">
        <v>0.3</v>
      </c>
      <c r="F58">
        <v>0.5</v>
      </c>
    </row>
    <row r="59" spans="1:6">
      <c r="A59">
        <v>0.6</v>
      </c>
      <c r="B59">
        <v>0.6</v>
      </c>
      <c r="C59">
        <v>0.45</v>
      </c>
      <c r="E59">
        <v>0.4</v>
      </c>
      <c r="F59">
        <v>0.65</v>
      </c>
    </row>
    <row r="60" spans="1:6">
      <c r="A60">
        <v>0.8</v>
      </c>
      <c r="B60">
        <v>0.8</v>
      </c>
      <c r="C60">
        <v>0.7</v>
      </c>
      <c r="E60">
        <v>0.6</v>
      </c>
      <c r="F60">
        <v>0.75</v>
      </c>
    </row>
    <row r="61" spans="1:6">
      <c r="A61">
        <v>1</v>
      </c>
      <c r="B61">
        <v>1</v>
      </c>
      <c r="C61">
        <v>0.9</v>
      </c>
      <c r="E61">
        <v>0.8</v>
      </c>
      <c r="F61">
        <v>0.95</v>
      </c>
    </row>
    <row r="62" spans="1:6">
      <c r="A62">
        <v>10</v>
      </c>
      <c r="E62">
        <v>9.65</v>
      </c>
      <c r="F62">
        <v>9.9499999999999993</v>
      </c>
    </row>
    <row r="64" spans="1:6">
      <c r="C64" t="s">
        <v>20</v>
      </c>
    </row>
  </sheetData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0"/>
  <sheetViews>
    <sheetView tabSelected="1" topLeftCell="A3" workbookViewId="0">
      <selection activeCell="N57" sqref="N57"/>
    </sheetView>
  </sheetViews>
  <sheetFormatPr defaultRowHeight="14.5"/>
  <cols>
    <col min="1" max="1" width="34.6328125" customWidth="1"/>
  </cols>
  <sheetData>
    <row r="1" spans="1:7">
      <c r="A1" t="s">
        <v>24</v>
      </c>
    </row>
    <row r="2" spans="1:7" ht="15" thickBot="1"/>
    <row r="3" spans="1:7" ht="15" thickBot="1">
      <c r="A3" s="3"/>
    </row>
    <row r="4" spans="1:7">
      <c r="A4" t="s">
        <v>26</v>
      </c>
    </row>
    <row r="5" spans="1:7">
      <c r="A5" t="s">
        <v>25</v>
      </c>
    </row>
    <row r="7" spans="1:7" ht="43.5"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38</v>
      </c>
    </row>
    <row r="8" spans="1:7">
      <c r="A8" t="s">
        <v>41</v>
      </c>
      <c r="B8">
        <v>200</v>
      </c>
      <c r="C8">
        <v>16</v>
      </c>
      <c r="D8" s="4"/>
      <c r="E8" s="4"/>
      <c r="F8" s="4"/>
      <c r="G8" s="4">
        <v>920</v>
      </c>
    </row>
    <row r="9" spans="1:7">
      <c r="A9" t="s">
        <v>39</v>
      </c>
      <c r="B9">
        <v>200</v>
      </c>
      <c r="C9">
        <v>16</v>
      </c>
      <c r="D9">
        <v>53</v>
      </c>
      <c r="E9">
        <v>11</v>
      </c>
      <c r="F9">
        <v>5.35</v>
      </c>
      <c r="G9" s="6">
        <f>B9*C9*(D9/E9)/(F9*PI())</f>
        <v>917.33826162737307</v>
      </c>
    </row>
    <row r="10" spans="1:7">
      <c r="A10" t="s">
        <v>40</v>
      </c>
      <c r="B10">
        <v>200</v>
      </c>
      <c r="C10">
        <v>16</v>
      </c>
      <c r="D10">
        <v>53</v>
      </c>
      <c r="E10">
        <v>9</v>
      </c>
      <c r="F10">
        <v>5.35</v>
      </c>
      <c r="G10" s="6">
        <f>B10*C10*(D10/E10)/(F10*PI())</f>
        <v>1121.1912086556781</v>
      </c>
    </row>
    <row r="11" spans="1:7">
      <c r="A11" t="s">
        <v>49</v>
      </c>
      <c r="B11">
        <v>200</v>
      </c>
      <c r="C11">
        <v>16</v>
      </c>
      <c r="D11">
        <v>53</v>
      </c>
      <c r="E11">
        <v>11</v>
      </c>
      <c r="F11" s="6">
        <f>((B11*C11)*(D11/E11))/G11/PI()</f>
        <v>4.6911774205542951</v>
      </c>
      <c r="G11">
        <v>1046.1679999999999</v>
      </c>
    </row>
    <row r="12" spans="1:7">
      <c r="A12" t="s">
        <v>49</v>
      </c>
      <c r="B12">
        <v>200</v>
      </c>
      <c r="C12">
        <v>16</v>
      </c>
      <c r="D12">
        <v>53</v>
      </c>
      <c r="E12">
        <v>11</v>
      </c>
      <c r="F12" s="6">
        <f>((B12*C12)*(D12/E12))/G12/PI()</f>
        <v>5.3345214127243974</v>
      </c>
      <c r="G12">
        <v>920</v>
      </c>
    </row>
    <row r="13" spans="1:7">
      <c r="F13">
        <f>((B12*C12)*(D12/E12))/PI()</f>
        <v>4907.7596997064456</v>
      </c>
    </row>
    <row r="14" spans="1:7">
      <c r="A14" t="s">
        <v>50</v>
      </c>
    </row>
    <row r="20" spans="1:19">
      <c r="A20" t="s">
        <v>32</v>
      </c>
    </row>
    <row r="21" spans="1:19">
      <c r="A21" t="s">
        <v>33</v>
      </c>
    </row>
    <row r="22" spans="1:19">
      <c r="A22" t="s">
        <v>34</v>
      </c>
    </row>
    <row r="23" spans="1:19">
      <c r="A23" t="s">
        <v>35</v>
      </c>
    </row>
    <row r="24" spans="1:19">
      <c r="A24" t="s">
        <v>36</v>
      </c>
    </row>
    <row r="25" spans="1:19">
      <c r="A25" t="s">
        <v>37</v>
      </c>
    </row>
    <row r="28" spans="1:19">
      <c r="A28" t="s">
        <v>42</v>
      </c>
      <c r="B28">
        <v>1</v>
      </c>
      <c r="C28">
        <v>2</v>
      </c>
      <c r="D28">
        <v>3</v>
      </c>
    </row>
    <row r="29" spans="1:19">
      <c r="A29" t="s">
        <v>51</v>
      </c>
      <c r="B29" t="s">
        <v>52</v>
      </c>
      <c r="C29" t="s">
        <v>53</v>
      </c>
      <c r="K29" t="s">
        <v>57</v>
      </c>
      <c r="L29" t="s">
        <v>59</v>
      </c>
      <c r="R29" s="7" t="s">
        <v>60</v>
      </c>
      <c r="S29" s="7" t="s">
        <v>61</v>
      </c>
    </row>
    <row r="30" spans="1:19">
      <c r="A30" t="s">
        <v>38</v>
      </c>
      <c r="B30">
        <v>920</v>
      </c>
      <c r="C30">
        <v>920</v>
      </c>
      <c r="D30">
        <v>920</v>
      </c>
      <c r="E30">
        <v>920</v>
      </c>
      <c r="F30">
        <v>1028</v>
      </c>
      <c r="G30">
        <v>1028</v>
      </c>
      <c r="H30">
        <v>1028</v>
      </c>
      <c r="I30">
        <v>1028</v>
      </c>
      <c r="J30">
        <v>1028</v>
      </c>
      <c r="K30">
        <v>1028</v>
      </c>
      <c r="L30">
        <v>1028</v>
      </c>
      <c r="M30">
        <v>1028</v>
      </c>
      <c r="N30">
        <v>1028</v>
      </c>
      <c r="O30">
        <v>920</v>
      </c>
      <c r="P30">
        <v>1230</v>
      </c>
      <c r="Q30">
        <v>1230</v>
      </c>
      <c r="R30">
        <v>1230</v>
      </c>
      <c r="S30">
        <v>1230</v>
      </c>
    </row>
    <row r="31" spans="1:19">
      <c r="A31" t="s">
        <v>55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>
        <v>10</v>
      </c>
      <c r="I31">
        <v>300</v>
      </c>
      <c r="J31">
        <v>600</v>
      </c>
      <c r="K31">
        <v>600</v>
      </c>
      <c r="L31">
        <v>600</v>
      </c>
      <c r="M31">
        <v>300</v>
      </c>
      <c r="N31">
        <v>100</v>
      </c>
      <c r="O31">
        <v>100</v>
      </c>
      <c r="P31">
        <v>100</v>
      </c>
      <c r="Q31">
        <v>50</v>
      </c>
      <c r="R31">
        <v>100</v>
      </c>
      <c r="S31">
        <v>100</v>
      </c>
    </row>
    <row r="32" spans="1:19">
      <c r="A32" t="s">
        <v>43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</row>
    <row r="33" spans="1:19">
      <c r="A33" t="s">
        <v>44</v>
      </c>
      <c r="B33">
        <v>124.9</v>
      </c>
      <c r="C33">
        <v>119.98</v>
      </c>
      <c r="D33">
        <v>120.22</v>
      </c>
      <c r="E33">
        <v>120.37</v>
      </c>
      <c r="F33">
        <v>120.37</v>
      </c>
      <c r="G33">
        <v>120.45</v>
      </c>
      <c r="H33">
        <v>120.54</v>
      </c>
      <c r="I33">
        <v>120.64</v>
      </c>
      <c r="J33">
        <v>120.57</v>
      </c>
      <c r="K33">
        <v>120.52</v>
      </c>
      <c r="L33">
        <v>120</v>
      </c>
      <c r="M33">
        <v>120</v>
      </c>
      <c r="N33">
        <v>120.27</v>
      </c>
      <c r="O33">
        <v>120.22</v>
      </c>
      <c r="P33">
        <v>120.43</v>
      </c>
      <c r="Q33">
        <v>120.37</v>
      </c>
      <c r="R33">
        <v>119.64</v>
      </c>
      <c r="S33">
        <v>120.02</v>
      </c>
    </row>
    <row r="34" spans="1:19">
      <c r="A34" t="s">
        <v>45</v>
      </c>
      <c r="B34">
        <v>36.96</v>
      </c>
      <c r="C34">
        <v>18.95</v>
      </c>
      <c r="D34">
        <v>29.3</v>
      </c>
      <c r="E34">
        <v>30.86</v>
      </c>
      <c r="F34">
        <v>33.799999999999997</v>
      </c>
      <c r="G34">
        <v>36.68</v>
      </c>
      <c r="H34">
        <v>37.24</v>
      </c>
      <c r="I34">
        <v>55.09</v>
      </c>
      <c r="J34">
        <v>25.27</v>
      </c>
      <c r="K34">
        <v>89.04</v>
      </c>
      <c r="L34">
        <v>87.37</v>
      </c>
      <c r="N34">
        <v>37.020000000000003</v>
      </c>
      <c r="O34">
        <v>45.3</v>
      </c>
      <c r="P34">
        <v>21.12</v>
      </c>
      <c r="Q34">
        <v>20.48</v>
      </c>
      <c r="R34">
        <v>20.260000000000002</v>
      </c>
      <c r="S34">
        <v>20.98</v>
      </c>
    </row>
    <row r="35" spans="1:19">
      <c r="A35" t="s">
        <v>46</v>
      </c>
      <c r="B35">
        <f>B33-B34</f>
        <v>87.94</v>
      </c>
      <c r="C35">
        <f>C33-C34</f>
        <v>101.03</v>
      </c>
      <c r="D35">
        <f>D33-D34</f>
        <v>90.92</v>
      </c>
      <c r="E35">
        <f>E33-E34</f>
        <v>89.51</v>
      </c>
      <c r="F35">
        <f>F33-F34</f>
        <v>86.570000000000007</v>
      </c>
      <c r="G35">
        <f>G33-G34</f>
        <v>83.77000000000001</v>
      </c>
      <c r="H35">
        <f t="shared" ref="H35:S35" si="0">H33-H34</f>
        <v>83.300000000000011</v>
      </c>
      <c r="I35">
        <f t="shared" si="0"/>
        <v>65.55</v>
      </c>
      <c r="J35">
        <f t="shared" si="0"/>
        <v>95.3</v>
      </c>
      <c r="K35">
        <f t="shared" si="0"/>
        <v>31.47999999999999</v>
      </c>
      <c r="L35">
        <f t="shared" si="0"/>
        <v>32.629999999999995</v>
      </c>
      <c r="N35">
        <f t="shared" si="0"/>
        <v>83.25</v>
      </c>
      <c r="O35">
        <f t="shared" si="0"/>
        <v>74.92</v>
      </c>
      <c r="P35">
        <f t="shared" si="0"/>
        <v>99.31</v>
      </c>
      <c r="Q35">
        <f t="shared" si="0"/>
        <v>99.89</v>
      </c>
      <c r="R35">
        <f t="shared" si="0"/>
        <v>99.38</v>
      </c>
      <c r="S35">
        <f t="shared" si="0"/>
        <v>99.039999999999992</v>
      </c>
    </row>
    <row r="36" spans="1:19">
      <c r="A36" t="s">
        <v>47</v>
      </c>
      <c r="B36" s="5">
        <f>B32/B35</f>
        <v>1.1371389583807141</v>
      </c>
      <c r="C36" s="5">
        <f>C32/C35</f>
        <v>0.98980500841334251</v>
      </c>
      <c r="D36" s="5">
        <f>D32/D35</f>
        <v>1.0998680158380993</v>
      </c>
      <c r="E36" s="5">
        <f>E32/E35</f>
        <v>1.1171936096525528</v>
      </c>
      <c r="F36" s="5">
        <f>F32/F35</f>
        <v>1.1551345731777751</v>
      </c>
      <c r="G36" s="5">
        <f>G32/G35</f>
        <v>1.1937447773665988</v>
      </c>
      <c r="H36" s="5">
        <f t="shared" ref="H36:S36" si="1">H32/H35</f>
        <v>1.2004801920768307</v>
      </c>
      <c r="I36" s="5">
        <f t="shared" si="1"/>
        <v>1.5255530129672006</v>
      </c>
      <c r="J36" s="5">
        <f t="shared" si="1"/>
        <v>1.0493179433368311</v>
      </c>
      <c r="K36" s="5">
        <f t="shared" si="1"/>
        <v>3.176620076238883</v>
      </c>
      <c r="L36" s="5">
        <f t="shared" si="1"/>
        <v>3.064664419246093</v>
      </c>
      <c r="M36" s="5"/>
      <c r="N36" s="5">
        <f t="shared" si="1"/>
        <v>1.2012012012012012</v>
      </c>
      <c r="O36" s="5">
        <f t="shared" si="1"/>
        <v>1.3347570742124932</v>
      </c>
      <c r="P36" s="5">
        <f t="shared" si="1"/>
        <v>1.006947940791461</v>
      </c>
      <c r="Q36" s="5">
        <f t="shared" si="1"/>
        <v>1.0011012113324658</v>
      </c>
      <c r="R36" s="5">
        <f t="shared" si="1"/>
        <v>1.0062386798148522</v>
      </c>
      <c r="S36" s="5">
        <f t="shared" si="1"/>
        <v>1.0096930533117934</v>
      </c>
    </row>
    <row r="37" spans="1:19">
      <c r="A37" t="s">
        <v>48</v>
      </c>
      <c r="B37">
        <f>B30*B36</f>
        <v>1046.1678417102569</v>
      </c>
      <c r="C37">
        <f>C30*C36</f>
        <v>910.62060774027509</v>
      </c>
      <c r="D37">
        <f>D30*D36</f>
        <v>1011.8785745710514</v>
      </c>
      <c r="E37">
        <f>E30*E36</f>
        <v>1027.8181208803485</v>
      </c>
      <c r="F37">
        <f>F30*F36</f>
        <v>1187.4783412267527</v>
      </c>
      <c r="G37">
        <f>G30*G36</f>
        <v>1227.1696311328635</v>
      </c>
      <c r="H37">
        <f t="shared" ref="H37:S37" si="2">H30*H36</f>
        <v>1234.0936374549819</v>
      </c>
      <c r="I37">
        <f t="shared" si="2"/>
        <v>1568.2684973302821</v>
      </c>
      <c r="J37">
        <f t="shared" si="2"/>
        <v>1078.6988457502625</v>
      </c>
      <c r="K37">
        <f t="shared" si="2"/>
        <v>3265.5654383735719</v>
      </c>
      <c r="L37">
        <f t="shared" si="2"/>
        <v>3150.4750229849838</v>
      </c>
      <c r="N37">
        <f t="shared" si="2"/>
        <v>1234.834834834835</v>
      </c>
      <c r="O37">
        <f t="shared" si="2"/>
        <v>1227.9765082754939</v>
      </c>
      <c r="P37">
        <f t="shared" si="2"/>
        <v>1238.545967173497</v>
      </c>
      <c r="Q37">
        <f t="shared" si="2"/>
        <v>1231.3544899389328</v>
      </c>
      <c r="R37">
        <f t="shared" si="2"/>
        <v>1237.6735761722682</v>
      </c>
      <c r="S37">
        <f t="shared" si="2"/>
        <v>1241.9224555735059</v>
      </c>
    </row>
    <row r="38" spans="1:19">
      <c r="A38" t="s">
        <v>49</v>
      </c>
      <c r="B38">
        <f>4907.76/B37</f>
        <v>4.6911784173913054</v>
      </c>
      <c r="C38">
        <f t="shared" ref="C38:S38" si="3">4907.76/C37</f>
        <v>5.3894673130434789</v>
      </c>
      <c r="D38">
        <f t="shared" si="3"/>
        <v>4.8501471652173915</v>
      </c>
      <c r="E38">
        <f t="shared" si="3"/>
        <v>4.7749304086956528</v>
      </c>
      <c r="F38">
        <f t="shared" si="3"/>
        <v>4.132925906614787</v>
      </c>
      <c r="G38">
        <f t="shared" si="3"/>
        <v>3.9992515097276273</v>
      </c>
      <c r="H38">
        <f t="shared" si="3"/>
        <v>3.9768133073929963</v>
      </c>
      <c r="I38">
        <f t="shared" si="3"/>
        <v>3.1294131128404672</v>
      </c>
      <c r="J38">
        <f t="shared" si="3"/>
        <v>4.5497035797665362</v>
      </c>
      <c r="K38">
        <f t="shared" si="3"/>
        <v>1.5028821478599217</v>
      </c>
      <c r="L38">
        <f t="shared" si="3"/>
        <v>1.5577841322957195</v>
      </c>
      <c r="N38">
        <f t="shared" si="3"/>
        <v>3.9744262645914397</v>
      </c>
      <c r="O38">
        <f t="shared" si="3"/>
        <v>3.9966236869565219</v>
      </c>
      <c r="P38">
        <f t="shared" si="3"/>
        <v>3.9625174439024393</v>
      </c>
      <c r="Q38">
        <f t="shared" si="3"/>
        <v>3.9856597268292684</v>
      </c>
      <c r="R38">
        <f t="shared" si="3"/>
        <v>3.9653104780487802</v>
      </c>
      <c r="S38">
        <f t="shared" si="3"/>
        <v>3.9517443121951215</v>
      </c>
    </row>
    <row r="39" spans="1:19">
      <c r="G39" t="s">
        <v>54</v>
      </c>
      <c r="K39" t="s">
        <v>58</v>
      </c>
      <c r="L39" t="s">
        <v>58</v>
      </c>
      <c r="M39" t="s">
        <v>58</v>
      </c>
    </row>
    <row r="48" spans="1:19">
      <c r="A48" t="s">
        <v>64</v>
      </c>
      <c r="N48">
        <v>1230</v>
      </c>
      <c r="O48" t="s">
        <v>74</v>
      </c>
    </row>
    <row r="49" spans="1:15">
      <c r="A49" t="s">
        <v>65</v>
      </c>
      <c r="N49">
        <f>N48*0.995</f>
        <v>1223.8499999999999</v>
      </c>
      <c r="O49" t="s">
        <v>75</v>
      </c>
    </row>
    <row r="50" spans="1:15">
      <c r="N50">
        <f>N49*0.995</f>
        <v>1217.7307499999999</v>
      </c>
      <c r="O50" t="s">
        <v>75</v>
      </c>
    </row>
    <row r="51" spans="1:15">
      <c r="A51" t="s">
        <v>62</v>
      </c>
      <c r="B51">
        <v>2.5</v>
      </c>
      <c r="N51">
        <f>N50*0.995</f>
        <v>1211.6420962499999</v>
      </c>
      <c r="O51" t="s">
        <v>75</v>
      </c>
    </row>
    <row r="52" spans="1:15">
      <c r="A52" t="s">
        <v>63</v>
      </c>
      <c r="B52">
        <v>137.5</v>
      </c>
      <c r="N52">
        <f>N51*0.995</f>
        <v>1205.58388576875</v>
      </c>
      <c r="O52" t="s">
        <v>75</v>
      </c>
    </row>
    <row r="53" spans="1:15">
      <c r="A53" t="s">
        <v>66</v>
      </c>
      <c r="B53">
        <v>7.1014699999999999</v>
      </c>
      <c r="N53">
        <v>1100</v>
      </c>
      <c r="O53" t="s">
        <v>76</v>
      </c>
    </row>
    <row r="54" spans="1:15">
      <c r="A54" t="s">
        <v>67</v>
      </c>
      <c r="B54">
        <v>12.23232</v>
      </c>
    </row>
    <row r="55" spans="1:15">
      <c r="A55" t="s">
        <v>68</v>
      </c>
      <c r="B55">
        <v>1200</v>
      </c>
    </row>
    <row r="56" spans="1:15">
      <c r="A56" t="s">
        <v>69</v>
      </c>
      <c r="B56">
        <f>B52-B51</f>
        <v>135</v>
      </c>
    </row>
    <row r="57" spans="1:15">
      <c r="A57" t="s">
        <v>70</v>
      </c>
      <c r="B57">
        <f>B56/B55</f>
        <v>0.1125</v>
      </c>
    </row>
    <row r="58" spans="1:15">
      <c r="A58" t="s">
        <v>71</v>
      </c>
      <c r="B58">
        <f>B57*60</f>
        <v>6.75</v>
      </c>
    </row>
    <row r="59" spans="1:15">
      <c r="A59" t="s">
        <v>72</v>
      </c>
      <c r="B59">
        <f>B54-B53</f>
        <v>5.1308499999999997</v>
      </c>
    </row>
    <row r="60" spans="1:15">
      <c r="A60" t="s">
        <v>73</v>
      </c>
      <c r="B60">
        <f>B59/B57</f>
        <v>45.60755555555555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2017-10-05</vt:lpstr>
      <vt:lpstr>2017-10-07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jweob</dc:creator>
  <cp:lastModifiedBy>jweob</cp:lastModifiedBy>
  <dcterms:created xsi:type="dcterms:W3CDTF">2017-10-05T23:23:37Z</dcterms:created>
  <dcterms:modified xsi:type="dcterms:W3CDTF">2017-10-27T03:33:41Z</dcterms:modified>
</cp:coreProperties>
</file>